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600" yWindow="750" windowWidth="15600" windowHeight="10920" tabRatio="866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IPCon" sheetId="26" r:id="rId9"/>
    <sheet name="Notas" sheetId="25" r:id="rId10"/>
    <sheet name="EAI" sheetId="12" r:id="rId11"/>
    <sheet name="CAdmon" sheetId="13" r:id="rId12"/>
    <sheet name="CTG" sheetId="14" r:id="rId13"/>
    <sheet name="COG" sheetId="15" r:id="rId14"/>
    <sheet name="CFG" sheetId="16" r:id="rId15"/>
    <sheet name="End Neto" sheetId="17" r:id="rId16"/>
    <sheet name="Int" sheetId="18" r:id="rId17"/>
    <sheet name="CProg" sheetId="19" r:id="rId18"/>
    <sheet name="Post Fiscal" sheetId="20" r:id="rId19"/>
    <sheet name="BMu" sheetId="21" r:id="rId20"/>
    <sheet name="BInmu" sheetId="22" r:id="rId21"/>
    <sheet name="Rel Cta Banc" sheetId="23" r:id="rId22"/>
  </sheets>
  <definedNames>
    <definedName name="_xlnm.Print_Area" localSheetId="20">BInmu!$A$1:$E$45</definedName>
    <definedName name="_xlnm.Print_Area" localSheetId="19">BMu!$A$1:$E$44</definedName>
    <definedName name="_xlnm.Print_Area" localSheetId="14">CFG!$A$1:$J$49</definedName>
    <definedName name="_xlnm.Print_Area" localSheetId="13">COG!$A$1:$J$83</definedName>
    <definedName name="_xlnm.Print_Area" localSheetId="17">CProg!$A$1:$K$43</definedName>
    <definedName name="_xlnm.Print_Area" localSheetId="12">CTG!$A$1:$I$22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10">EAI!$A$1:$K$58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Area" localSheetId="8">IPCon!$A$1:$I$26</definedName>
    <definedName name="_xlnm.Print_Titles" localSheetId="14">CFG!$9:$11</definedName>
    <definedName name="_xlnm.Print_Titles" localSheetId="13">COG!$8:$10</definedName>
  </definedNames>
  <calcPr calcId="145621"/>
</workbook>
</file>

<file path=xl/calcChain.xml><?xml version="1.0" encoding="utf-8"?>
<calcChain xmlns="http://schemas.openxmlformats.org/spreadsheetml/2006/main">
  <c r="J27" i="12" l="1"/>
  <c r="O20" i="10"/>
  <c r="G28" i="10"/>
  <c r="F31" i="8" l="1"/>
  <c r="D34" i="1"/>
  <c r="E53" i="15"/>
  <c r="E50" i="15"/>
  <c r="E32" i="15"/>
  <c r="E25" i="15"/>
  <c r="E20" i="15"/>
  <c r="E13" i="15"/>
  <c r="G30" i="15"/>
  <c r="G20" i="15"/>
  <c r="G13" i="15"/>
  <c r="G49" i="15"/>
  <c r="G50" i="15"/>
  <c r="E13" i="14"/>
  <c r="G13" i="14"/>
  <c r="G15" i="14"/>
  <c r="E13" i="13"/>
  <c r="E23" i="13"/>
  <c r="J17" i="12"/>
  <c r="J16" i="12"/>
  <c r="J24" i="12"/>
  <c r="J23" i="12"/>
  <c r="I44" i="9"/>
  <c r="E31" i="8"/>
  <c r="E30" i="8"/>
  <c r="F30" i="8"/>
  <c r="F20" i="8"/>
  <c r="E20" i="8"/>
  <c r="F19" i="8"/>
  <c r="E19" i="8"/>
  <c r="F18" i="8"/>
  <c r="E18" i="8"/>
  <c r="I18" i="1"/>
  <c r="D33" i="1"/>
  <c r="D18" i="1"/>
  <c r="I53" i="5"/>
  <c r="D31" i="5"/>
  <c r="D23" i="5"/>
  <c r="O19" i="10" l="1"/>
  <c r="G19" i="10"/>
  <c r="D13" i="20" l="1"/>
  <c r="E13" i="20" s="1"/>
  <c r="E12" i="20" s="1"/>
  <c r="H53" i="15"/>
  <c r="H13" i="13" l="1"/>
  <c r="O51" i="10" l="1"/>
  <c r="G25" i="10"/>
  <c r="H61" i="15" l="1"/>
  <c r="H55" i="15"/>
  <c r="H50" i="15"/>
  <c r="H40" i="15"/>
  <c r="H31" i="15"/>
  <c r="H32" i="15"/>
  <c r="H33" i="15"/>
  <c r="H34" i="15"/>
  <c r="H35" i="15"/>
  <c r="H36" i="15"/>
  <c r="H37" i="15"/>
  <c r="H30" i="15"/>
  <c r="H25" i="15"/>
  <c r="H21" i="15"/>
  <c r="H22" i="15"/>
  <c r="H20" i="15"/>
  <c r="H13" i="15"/>
  <c r="H14" i="15"/>
  <c r="H15" i="15"/>
  <c r="H16" i="15"/>
  <c r="H12" i="15"/>
  <c r="F12" i="15"/>
  <c r="H24" i="12" l="1"/>
  <c r="H45" i="12" s="1"/>
  <c r="L20" i="8" l="1"/>
  <c r="L19" i="8"/>
  <c r="H23" i="12"/>
  <c r="H28" i="10"/>
  <c r="P20" i="10"/>
  <c r="H32" i="10"/>
  <c r="H30" i="10"/>
  <c r="H29" i="10"/>
  <c r="G24" i="10"/>
  <c r="H19" i="10"/>
  <c r="F82" i="15"/>
  <c r="F81" i="15"/>
  <c r="F80" i="15"/>
  <c r="F79" i="15"/>
  <c r="F78" i="15"/>
  <c r="F77" i="15"/>
  <c r="F76" i="15"/>
  <c r="F74" i="15"/>
  <c r="F73" i="15"/>
  <c r="F72" i="15"/>
  <c r="F70" i="15"/>
  <c r="F69" i="15"/>
  <c r="F68" i="15"/>
  <c r="F67" i="15"/>
  <c r="F66" i="15"/>
  <c r="F65" i="15"/>
  <c r="F64" i="15"/>
  <c r="F62" i="15"/>
  <c r="F61" i="15"/>
  <c r="F60" i="15"/>
  <c r="F58" i="15"/>
  <c r="F57" i="15"/>
  <c r="F56" i="15"/>
  <c r="F55" i="15"/>
  <c r="F54" i="15"/>
  <c r="F53" i="15"/>
  <c r="F52" i="15"/>
  <c r="F51" i="15"/>
  <c r="F50" i="15"/>
  <c r="F48" i="15"/>
  <c r="F47" i="15"/>
  <c r="F46" i="15"/>
  <c r="F45" i="15"/>
  <c r="F44" i="15"/>
  <c r="F43" i="15"/>
  <c r="F42" i="15"/>
  <c r="F41" i="15"/>
  <c r="F40" i="15"/>
  <c r="F38" i="15"/>
  <c r="F37" i="15"/>
  <c r="F36" i="15"/>
  <c r="F35" i="15"/>
  <c r="F34" i="15"/>
  <c r="F33" i="15"/>
  <c r="F32" i="15"/>
  <c r="F31" i="15"/>
  <c r="F30" i="15"/>
  <c r="F28" i="15"/>
  <c r="F27" i="15"/>
  <c r="F26" i="15"/>
  <c r="F25" i="15"/>
  <c r="F24" i="15"/>
  <c r="F23" i="15"/>
  <c r="F22" i="15"/>
  <c r="F21" i="15"/>
  <c r="F20" i="15"/>
  <c r="I17" i="15"/>
  <c r="F18" i="15"/>
  <c r="I18" i="15" s="1"/>
  <c r="F17" i="15"/>
  <c r="F16" i="15"/>
  <c r="F15" i="15"/>
  <c r="F14" i="15"/>
  <c r="F13" i="15"/>
  <c r="D15" i="14"/>
  <c r="D13" i="14" s="1"/>
  <c r="H17" i="12"/>
  <c r="H39" i="12" s="1"/>
  <c r="I39" i="12" s="1"/>
  <c r="I24" i="12"/>
  <c r="D12" i="5"/>
  <c r="I45" i="12" l="1"/>
  <c r="I17" i="12"/>
  <c r="I16" i="12" s="1"/>
  <c r="H44" i="12"/>
  <c r="I23" i="12"/>
  <c r="I44" i="12" l="1"/>
  <c r="H16" i="12"/>
  <c r="H44" i="9"/>
  <c r="Q31" i="8"/>
  <c r="L31" i="8"/>
  <c r="L30" i="8"/>
  <c r="P30" i="8"/>
  <c r="Q30" i="8" s="1"/>
  <c r="Q18" i="8"/>
  <c r="L18" i="8"/>
  <c r="J46" i="1"/>
  <c r="D17" i="7" s="1"/>
  <c r="J18" i="1"/>
  <c r="E34" i="1"/>
  <c r="E33" i="1"/>
  <c r="E18" i="1"/>
  <c r="E24" i="5"/>
  <c r="H24" i="10" s="1"/>
  <c r="E23" i="5"/>
  <c r="H23" i="10" s="1"/>
  <c r="I16" i="15" l="1"/>
  <c r="I15" i="15"/>
  <c r="I14" i="15"/>
  <c r="I13" i="15"/>
  <c r="I12" i="15"/>
  <c r="I28" i="15"/>
  <c r="I27" i="15"/>
  <c r="I26" i="15"/>
  <c r="I25" i="15"/>
  <c r="I24" i="15"/>
  <c r="I23" i="15"/>
  <c r="I22" i="15"/>
  <c r="I21" i="15"/>
  <c r="I20" i="15"/>
  <c r="I38" i="15"/>
  <c r="I37" i="15"/>
  <c r="I36" i="15"/>
  <c r="I35" i="15"/>
  <c r="I34" i="15"/>
  <c r="I33" i="15"/>
  <c r="I32" i="15"/>
  <c r="I31" i="15"/>
  <c r="I30" i="15"/>
  <c r="I40" i="15"/>
  <c r="I58" i="15"/>
  <c r="I57" i="15"/>
  <c r="I56" i="15"/>
  <c r="I55" i="15"/>
  <c r="I54" i="15"/>
  <c r="I53" i="15"/>
  <c r="I52" i="15"/>
  <c r="I51" i="15"/>
  <c r="I50" i="15"/>
  <c r="D11" i="15"/>
  <c r="E11" i="15"/>
  <c r="G11" i="15"/>
  <c r="H11" i="15"/>
  <c r="D19" i="15"/>
  <c r="E19" i="15"/>
  <c r="G19" i="15"/>
  <c r="H19" i="15"/>
  <c r="D29" i="15"/>
  <c r="E29" i="15"/>
  <c r="G29" i="15"/>
  <c r="H29" i="15"/>
  <c r="D39" i="15"/>
  <c r="E39" i="15"/>
  <c r="G39" i="15"/>
  <c r="H39" i="15"/>
  <c r="I41" i="15"/>
  <c r="I42" i="15"/>
  <c r="I43" i="15"/>
  <c r="I44" i="15"/>
  <c r="I45" i="15"/>
  <c r="I46" i="15"/>
  <c r="I47" i="15"/>
  <c r="I48" i="15"/>
  <c r="D49" i="15"/>
  <c r="E49" i="15"/>
  <c r="H49" i="15"/>
  <c r="D59" i="15"/>
  <c r="E59" i="15"/>
  <c r="G59" i="15"/>
  <c r="H59" i="15"/>
  <c r="I60" i="15"/>
  <c r="I61" i="15"/>
  <c r="I62" i="15"/>
  <c r="D63" i="15"/>
  <c r="E63" i="15"/>
  <c r="G63" i="15"/>
  <c r="H63" i="15"/>
  <c r="I64" i="15"/>
  <c r="I65" i="15"/>
  <c r="I66" i="15"/>
  <c r="I67" i="15"/>
  <c r="I68" i="15"/>
  <c r="I69" i="15"/>
  <c r="I70" i="15"/>
  <c r="D71" i="15"/>
  <c r="E71" i="15"/>
  <c r="G71" i="15"/>
  <c r="H71" i="15"/>
  <c r="I72" i="15"/>
  <c r="I73" i="15"/>
  <c r="I74" i="15"/>
  <c r="D75" i="15"/>
  <c r="E75" i="15"/>
  <c r="G75" i="15"/>
  <c r="H75" i="15"/>
  <c r="I76" i="15"/>
  <c r="I77" i="15"/>
  <c r="I78" i="15"/>
  <c r="I79" i="15"/>
  <c r="I80" i="15"/>
  <c r="I81" i="15"/>
  <c r="I82" i="15"/>
  <c r="H13" i="14"/>
  <c r="H15" i="14"/>
  <c r="G32" i="10"/>
  <c r="G30" i="10"/>
  <c r="G29" i="10"/>
  <c r="G27" i="10" s="1"/>
  <c r="I44" i="1"/>
  <c r="I38" i="1"/>
  <c r="I27" i="1"/>
  <c r="I17" i="5"/>
  <c r="D26" i="5"/>
  <c r="D22" i="5"/>
  <c r="I40" i="1" l="1"/>
  <c r="F59" i="15"/>
  <c r="I59" i="15" s="1"/>
  <c r="F49" i="15"/>
  <c r="I49" i="15" s="1"/>
  <c r="F39" i="15"/>
  <c r="I39" i="15" s="1"/>
  <c r="F29" i="15"/>
  <c r="I29" i="15" s="1"/>
  <c r="F19" i="15"/>
  <c r="I19" i="15" s="1"/>
  <c r="H83" i="15"/>
  <c r="D83" i="15"/>
  <c r="F75" i="15"/>
  <c r="I75" i="15" s="1"/>
  <c r="F71" i="15"/>
  <c r="I71" i="15" s="1"/>
  <c r="F63" i="15"/>
  <c r="I63" i="15" s="1"/>
  <c r="G83" i="15"/>
  <c r="E83" i="15"/>
  <c r="F11" i="15"/>
  <c r="I11" i="15" s="1"/>
  <c r="G23" i="10"/>
  <c r="G14" i="10" s="1"/>
  <c r="G48" i="10" s="1"/>
  <c r="I36" i="19"/>
  <c r="H36" i="19"/>
  <c r="F36" i="19"/>
  <c r="E36" i="19"/>
  <c r="I31" i="19"/>
  <c r="H31" i="19"/>
  <c r="F31" i="19"/>
  <c r="E31" i="19"/>
  <c r="I28" i="19"/>
  <c r="H28" i="19"/>
  <c r="F28" i="19"/>
  <c r="E28" i="19"/>
  <c r="I24" i="19"/>
  <c r="H24" i="19"/>
  <c r="F24" i="19"/>
  <c r="E24" i="19"/>
  <c r="G40" i="19"/>
  <c r="J40" i="19" s="1"/>
  <c r="G39" i="19"/>
  <c r="J39" i="19" s="1"/>
  <c r="G38" i="19"/>
  <c r="J38" i="19" s="1"/>
  <c r="G37" i="19"/>
  <c r="J37" i="19" s="1"/>
  <c r="G35" i="19"/>
  <c r="J35" i="19" s="1"/>
  <c r="G34" i="19"/>
  <c r="J34" i="19" s="1"/>
  <c r="G33" i="19"/>
  <c r="J33" i="19" s="1"/>
  <c r="G32" i="19"/>
  <c r="J32" i="19" s="1"/>
  <c r="G31" i="19"/>
  <c r="G30" i="19"/>
  <c r="J30" i="19" s="1"/>
  <c r="G29" i="19"/>
  <c r="J29" i="19" s="1"/>
  <c r="G27" i="19"/>
  <c r="J27" i="19" s="1"/>
  <c r="G26" i="19"/>
  <c r="J26" i="19" s="1"/>
  <c r="G25" i="19"/>
  <c r="J25" i="19" s="1"/>
  <c r="G23" i="19"/>
  <c r="J23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4" i="19"/>
  <c r="J14" i="19" s="1"/>
  <c r="G13" i="19"/>
  <c r="J13" i="19" s="1"/>
  <c r="I12" i="19"/>
  <c r="H12" i="19"/>
  <c r="F12" i="19"/>
  <c r="E12" i="19"/>
  <c r="C34" i="18"/>
  <c r="B34" i="18"/>
  <c r="C19" i="18"/>
  <c r="B19" i="18"/>
  <c r="H31" i="17"/>
  <c r="H30" i="17"/>
  <c r="H29" i="17"/>
  <c r="H28" i="17"/>
  <c r="H27" i="17"/>
  <c r="H26" i="17"/>
  <c r="H25" i="17"/>
  <c r="H24" i="17"/>
  <c r="F32" i="17"/>
  <c r="D32" i="17"/>
  <c r="H32" i="17" s="1"/>
  <c r="H19" i="17"/>
  <c r="H18" i="17"/>
  <c r="H17" i="17"/>
  <c r="H16" i="17"/>
  <c r="H15" i="17"/>
  <c r="H14" i="17"/>
  <c r="H13" i="17"/>
  <c r="H12" i="17"/>
  <c r="H11" i="17"/>
  <c r="F20" i="17"/>
  <c r="D20" i="17"/>
  <c r="F47" i="16"/>
  <c r="I47" i="16" s="1"/>
  <c r="F46" i="16"/>
  <c r="I46" i="16" s="1"/>
  <c r="F45" i="16"/>
  <c r="I45" i="16" s="1"/>
  <c r="F44" i="16"/>
  <c r="I44" i="16" s="1"/>
  <c r="H43" i="16"/>
  <c r="G43" i="16"/>
  <c r="E43" i="16"/>
  <c r="D43" i="16"/>
  <c r="F41" i="16"/>
  <c r="I41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H32" i="16"/>
  <c r="G32" i="16"/>
  <c r="E32" i="16"/>
  <c r="D32" i="16"/>
  <c r="F30" i="16"/>
  <c r="I30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H23" i="16"/>
  <c r="G23" i="16"/>
  <c r="E23" i="16"/>
  <c r="D23" i="16"/>
  <c r="F21" i="16"/>
  <c r="I21" i="16" s="1"/>
  <c r="F20" i="16"/>
  <c r="I20" i="16" s="1"/>
  <c r="F19" i="16"/>
  <c r="I19" i="16" s="1"/>
  <c r="F18" i="16"/>
  <c r="I18" i="16" s="1"/>
  <c r="F17" i="16"/>
  <c r="F16" i="16"/>
  <c r="I16" i="16" s="1"/>
  <c r="F15" i="16"/>
  <c r="I15" i="16" s="1"/>
  <c r="F15" i="14"/>
  <c r="I15" i="14" s="1"/>
  <c r="H19" i="14"/>
  <c r="G19" i="14"/>
  <c r="D19" i="14"/>
  <c r="D23" i="13"/>
  <c r="J53" i="12"/>
  <c r="J50" i="12"/>
  <c r="J49" i="12"/>
  <c r="J48" i="12"/>
  <c r="J45" i="12"/>
  <c r="J44" i="12"/>
  <c r="J43" i="12"/>
  <c r="J42" i="12"/>
  <c r="J40" i="12"/>
  <c r="J39" i="12"/>
  <c r="J37" i="12"/>
  <c r="J36" i="12"/>
  <c r="J35" i="12"/>
  <c r="G53" i="12"/>
  <c r="G52" i="12" s="1"/>
  <c r="G50" i="12"/>
  <c r="G49" i="12"/>
  <c r="G48" i="12"/>
  <c r="G36" i="12"/>
  <c r="G37" i="12"/>
  <c r="G39" i="12"/>
  <c r="G40" i="12"/>
  <c r="G42" i="12"/>
  <c r="G43" i="12"/>
  <c r="G44" i="12"/>
  <c r="G45" i="12"/>
  <c r="G35" i="12"/>
  <c r="I52" i="12"/>
  <c r="E28" i="20" s="1"/>
  <c r="I47" i="12"/>
  <c r="E10" i="20" s="1"/>
  <c r="I41" i="12"/>
  <c r="I38" i="12"/>
  <c r="H52" i="12"/>
  <c r="D28" i="20" s="1"/>
  <c r="D32" i="20" s="1"/>
  <c r="H47" i="12"/>
  <c r="D10" i="20" s="1"/>
  <c r="H41" i="12"/>
  <c r="H38" i="12"/>
  <c r="F52" i="12"/>
  <c r="F47" i="12"/>
  <c r="F41" i="12"/>
  <c r="F38" i="12"/>
  <c r="E52" i="12"/>
  <c r="C28" i="20" s="1"/>
  <c r="C32" i="20" s="1"/>
  <c r="E47" i="12"/>
  <c r="C10" i="20" s="1"/>
  <c r="E41" i="12"/>
  <c r="J41" i="12" s="1"/>
  <c r="E38" i="12"/>
  <c r="J25" i="12"/>
  <c r="J22" i="12"/>
  <c r="J21" i="12"/>
  <c r="J20" i="12"/>
  <c r="J18" i="12"/>
  <c r="J15" i="12"/>
  <c r="J14" i="12"/>
  <c r="J13" i="12"/>
  <c r="J12" i="12"/>
  <c r="G25" i="12"/>
  <c r="G24" i="12"/>
  <c r="G23" i="12"/>
  <c r="G22" i="12"/>
  <c r="G21" i="12"/>
  <c r="G20" i="12"/>
  <c r="G18" i="12"/>
  <c r="G17" i="12"/>
  <c r="G15" i="12"/>
  <c r="G14" i="12"/>
  <c r="G13" i="12"/>
  <c r="G12" i="12"/>
  <c r="I19" i="12"/>
  <c r="I27" i="12" s="1"/>
  <c r="H19" i="12"/>
  <c r="H27" i="12" s="1"/>
  <c r="F19" i="12"/>
  <c r="F16" i="12"/>
  <c r="E19" i="12"/>
  <c r="E16" i="12"/>
  <c r="G16" i="12" l="1"/>
  <c r="F23" i="16"/>
  <c r="I23" i="16" s="1"/>
  <c r="E22" i="19"/>
  <c r="E15" i="19" s="1"/>
  <c r="E42" i="19" s="1"/>
  <c r="D14" i="16"/>
  <c r="D13" i="16" s="1"/>
  <c r="F27" i="12"/>
  <c r="E34" i="12"/>
  <c r="C9" i="20" s="1"/>
  <c r="C13" i="20" s="1"/>
  <c r="C12" i="20" s="1"/>
  <c r="F34" i="12"/>
  <c r="H55" i="12"/>
  <c r="G41" i="12"/>
  <c r="G36" i="19"/>
  <c r="F22" i="19"/>
  <c r="E14" i="16"/>
  <c r="H14" i="16"/>
  <c r="H13" i="16" s="1"/>
  <c r="H49" i="16" s="1"/>
  <c r="I22" i="19"/>
  <c r="I15" i="19" s="1"/>
  <c r="I42" i="19" s="1"/>
  <c r="G14" i="16"/>
  <c r="G13" i="16" s="1"/>
  <c r="G49" i="16" s="1"/>
  <c r="H22" i="19"/>
  <c r="H15" i="19" s="1"/>
  <c r="H42" i="19" s="1"/>
  <c r="I83" i="15"/>
  <c r="B36" i="18"/>
  <c r="G28" i="19"/>
  <c r="F43" i="16"/>
  <c r="I43" i="16" s="1"/>
  <c r="F83" i="15"/>
  <c r="I34" i="12"/>
  <c r="E9" i="20" s="1"/>
  <c r="E8" i="20" s="1"/>
  <c r="J47" i="12"/>
  <c r="G12" i="19"/>
  <c r="J12" i="19" s="1"/>
  <c r="G19" i="12"/>
  <c r="G47" i="12"/>
  <c r="H20" i="17"/>
  <c r="H34" i="17" s="1"/>
  <c r="F34" i="17"/>
  <c r="C36" i="18"/>
  <c r="J36" i="19"/>
  <c r="F55" i="12"/>
  <c r="D49" i="16"/>
  <c r="D51" i="16" s="1"/>
  <c r="F32" i="16"/>
  <c r="I32" i="16" s="1"/>
  <c r="G24" i="19"/>
  <c r="J24" i="19" s="1"/>
  <c r="C8" i="20"/>
  <c r="D22" i="14"/>
  <c r="I55" i="12"/>
  <c r="E32" i="20" s="1"/>
  <c r="J38" i="12"/>
  <c r="J34" i="12" s="1"/>
  <c r="H34" i="12"/>
  <c r="D9" i="20" s="1"/>
  <c r="D34" i="17"/>
  <c r="G38" i="12"/>
  <c r="G34" i="12" s="1"/>
  <c r="J52" i="12"/>
  <c r="D85" i="15"/>
  <c r="E55" i="12"/>
  <c r="I17" i="16"/>
  <c r="J19" i="12"/>
  <c r="J31" i="19"/>
  <c r="J28" i="19"/>
  <c r="E27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D30" i="8"/>
  <c r="G30" i="8" s="1"/>
  <c r="D29" i="8"/>
  <c r="G29" i="8" s="1"/>
  <c r="D28" i="8"/>
  <c r="G28" i="8" s="1"/>
  <c r="H28" i="8" s="1"/>
  <c r="D24" i="8"/>
  <c r="G24" i="8" s="1"/>
  <c r="H24" i="8" s="1"/>
  <c r="D19" i="8"/>
  <c r="G19" i="8" s="1"/>
  <c r="M19" i="8" s="1"/>
  <c r="D20" i="8"/>
  <c r="G20" i="8" s="1"/>
  <c r="D21" i="8"/>
  <c r="G21" i="8" s="1"/>
  <c r="H21" i="8" s="1"/>
  <c r="D22" i="8"/>
  <c r="G22" i="8" s="1"/>
  <c r="H22" i="8" s="1"/>
  <c r="D23" i="8"/>
  <c r="G23" i="8" s="1"/>
  <c r="D18" i="8"/>
  <c r="G18" i="8" s="1"/>
  <c r="M18" i="8" s="1"/>
  <c r="P35" i="10"/>
  <c r="P34" i="10" s="1"/>
  <c r="O35" i="10"/>
  <c r="O34" i="10" s="1"/>
  <c r="P29" i="10"/>
  <c r="P28" i="10" s="1"/>
  <c r="O29" i="10"/>
  <c r="O28" i="10" s="1"/>
  <c r="H27" i="10"/>
  <c r="P19" i="10"/>
  <c r="P14" i="10"/>
  <c r="H14" i="10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E22" i="5"/>
  <c r="J17" i="5"/>
  <c r="J12" i="5"/>
  <c r="I12" i="5"/>
  <c r="E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J24" i="2" s="1"/>
  <c r="E195" i="3" s="1"/>
  <c r="I25" i="2"/>
  <c r="E146" i="3" s="1"/>
  <c r="E157" i="3"/>
  <c r="E167" i="3"/>
  <c r="D29" i="2"/>
  <c r="E29" i="2" s="1"/>
  <c r="E179" i="3" s="1"/>
  <c r="D30" i="2"/>
  <c r="D31" i="2"/>
  <c r="D32" i="2"/>
  <c r="E32" i="2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125" i="3" s="1"/>
  <c r="D24" i="2"/>
  <c r="E24" i="2" s="1"/>
  <c r="E176" i="3" s="1"/>
  <c r="E34" i="2"/>
  <c r="E184" i="3" s="1"/>
  <c r="E23" i="2"/>
  <c r="E175" i="3" s="1"/>
  <c r="J58" i="1"/>
  <c r="E105" i="3" s="1"/>
  <c r="I58" i="1"/>
  <c r="E53" i="3" s="1"/>
  <c r="J44" i="1"/>
  <c r="E95" i="3" s="1"/>
  <c r="E43" i="3"/>
  <c r="E41" i="1"/>
  <c r="D41" i="1"/>
  <c r="E24" i="3" s="1"/>
  <c r="J38" i="1"/>
  <c r="E93" i="3" s="1"/>
  <c r="J27" i="1"/>
  <c r="E86" i="3" s="1"/>
  <c r="E34" i="3"/>
  <c r="E26" i="1"/>
  <c r="E66" i="3" s="1"/>
  <c r="D26" i="1"/>
  <c r="E14" i="3" s="1"/>
  <c r="E143" i="3" l="1"/>
  <c r="G27" i="12"/>
  <c r="F13" i="13"/>
  <c r="I13" i="13" s="1"/>
  <c r="E85" i="15"/>
  <c r="E130" i="3"/>
  <c r="O15" i="10"/>
  <c r="E131" i="3"/>
  <c r="O16" i="10"/>
  <c r="F15" i="19"/>
  <c r="G22" i="19"/>
  <c r="J22" i="19" s="1"/>
  <c r="E13" i="16"/>
  <c r="E49" i="16" s="1"/>
  <c r="F14" i="16"/>
  <c r="F13" i="16" s="1"/>
  <c r="F49" i="16" s="1"/>
  <c r="H20" i="8"/>
  <c r="M20" i="8"/>
  <c r="E121" i="3"/>
  <c r="E182" i="3"/>
  <c r="J50" i="2"/>
  <c r="E214" i="3" s="1"/>
  <c r="E35" i="2"/>
  <c r="E185" i="3" s="1"/>
  <c r="E140" i="3"/>
  <c r="E156" i="3"/>
  <c r="D36" i="7"/>
  <c r="D34" i="7" s="1"/>
  <c r="J34" i="2"/>
  <c r="E203" i="3" s="1"/>
  <c r="E21" i="7"/>
  <c r="H31" i="8"/>
  <c r="M31" i="8"/>
  <c r="H30" i="8"/>
  <c r="M30" i="8"/>
  <c r="E20" i="2"/>
  <c r="E172" i="3" s="1"/>
  <c r="E144" i="3"/>
  <c r="H48" i="10"/>
  <c r="I51" i="5"/>
  <c r="J55" i="12"/>
  <c r="E16" i="20"/>
  <c r="E20" i="20" s="1"/>
  <c r="E24" i="20" s="1"/>
  <c r="E163" i="3"/>
  <c r="E21" i="2"/>
  <c r="E173" i="3" s="1"/>
  <c r="J25" i="2"/>
  <c r="E196" i="3" s="1"/>
  <c r="E27" i="7"/>
  <c r="H29" i="7"/>
  <c r="H28" i="9"/>
  <c r="H42" i="9"/>
  <c r="C16" i="20"/>
  <c r="C20" i="20" s="1"/>
  <c r="C24" i="20" s="1"/>
  <c r="J21" i="2"/>
  <c r="E192" i="3" s="1"/>
  <c r="E126" i="3"/>
  <c r="E151" i="3"/>
  <c r="E145" i="3"/>
  <c r="D8" i="20"/>
  <c r="D12" i="20"/>
  <c r="H23" i="13"/>
  <c r="H85" i="15" s="1"/>
  <c r="G23" i="13"/>
  <c r="J48" i="2"/>
  <c r="E212" i="3" s="1"/>
  <c r="H23" i="7"/>
  <c r="K20" i="8"/>
  <c r="E132" i="3"/>
  <c r="F14" i="8"/>
  <c r="E14" i="8"/>
  <c r="E30" i="2"/>
  <c r="E180" i="3" s="1"/>
  <c r="J40" i="2"/>
  <c r="E206" i="3" s="1"/>
  <c r="J18" i="2"/>
  <c r="E33" i="5"/>
  <c r="H29" i="8"/>
  <c r="K29" i="8"/>
  <c r="E34" i="7"/>
  <c r="E136" i="3"/>
  <c r="J29" i="2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J54" i="2"/>
  <c r="D33" i="5"/>
  <c r="D27" i="7"/>
  <c r="G55" i="12"/>
  <c r="P23" i="10"/>
  <c r="H19" i="8"/>
  <c r="K19" i="8"/>
  <c r="K23" i="8"/>
  <c r="H23" i="8"/>
  <c r="K31" i="8"/>
  <c r="K24" i="8"/>
  <c r="K34" i="8"/>
  <c r="K21" i="8"/>
  <c r="K30" i="8"/>
  <c r="K36" i="8"/>
  <c r="O40" i="10"/>
  <c r="E43" i="1"/>
  <c r="E77" i="3" s="1"/>
  <c r="J40" i="1"/>
  <c r="E94" i="3" s="1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I14" i="16" l="1"/>
  <c r="I13" i="16" s="1"/>
  <c r="I49" i="16" s="1"/>
  <c r="E51" i="16"/>
  <c r="I23" i="13"/>
  <c r="F23" i="13"/>
  <c r="F85" i="15" s="1"/>
  <c r="O14" i="10"/>
  <c r="O23" i="10" s="1"/>
  <c r="O43" i="10" s="1"/>
  <c r="E19" i="14"/>
  <c r="E22" i="14" s="1"/>
  <c r="F13" i="14"/>
  <c r="F51" i="16"/>
  <c r="G15" i="19"/>
  <c r="F42" i="19"/>
  <c r="J16" i="2"/>
  <c r="E188" i="3" s="1"/>
  <c r="D40" i="7"/>
  <c r="H36" i="7"/>
  <c r="T20" i="10"/>
  <c r="P43" i="10"/>
  <c r="P48" i="10" s="1"/>
  <c r="O47" i="10" s="1"/>
  <c r="O53" i="10" s="1"/>
  <c r="I46" i="9"/>
  <c r="I50" i="9" s="1"/>
  <c r="E40" i="7"/>
  <c r="I50" i="1"/>
  <c r="I63" i="1" s="1"/>
  <c r="I65" i="1" s="1"/>
  <c r="H51" i="16"/>
  <c r="H22" i="14"/>
  <c r="G85" i="15"/>
  <c r="G51" i="16"/>
  <c r="G22" i="14"/>
  <c r="D16" i="20"/>
  <c r="D20" i="20" s="1"/>
  <c r="D24" i="20" s="1"/>
  <c r="H50" i="9"/>
  <c r="J53" i="5"/>
  <c r="J38" i="2"/>
  <c r="E205" i="3" s="1"/>
  <c r="E189" i="3"/>
  <c r="J52" i="2"/>
  <c r="E215" i="3" s="1"/>
  <c r="E216" i="3"/>
  <c r="G16" i="8"/>
  <c r="G14" i="8" s="1"/>
  <c r="D14" i="8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1" i="16" l="1"/>
  <c r="I85" i="15"/>
  <c r="J52" i="1"/>
  <c r="F22" i="7" s="1"/>
  <c r="O48" i="10"/>
  <c r="O54" i="10" s="1"/>
  <c r="F19" i="14"/>
  <c r="F22" i="14" s="1"/>
  <c r="I13" i="14"/>
  <c r="I19" i="14" s="1"/>
  <c r="I22" i="14" s="1"/>
  <c r="G42" i="19"/>
  <c r="J15" i="19"/>
  <c r="J42" i="19" s="1"/>
  <c r="E48" i="3"/>
  <c r="F35" i="7"/>
  <c r="J50" i="1"/>
  <c r="E100" i="3"/>
  <c r="I46" i="2"/>
  <c r="J46" i="2" s="1"/>
  <c r="H16" i="8"/>
  <c r="H14" i="8" s="1"/>
  <c r="E197" i="3"/>
  <c r="E169" i="3"/>
  <c r="E14" i="2"/>
  <c r="E168" i="3" s="1"/>
  <c r="E47" i="3"/>
  <c r="H22" i="7" l="1"/>
  <c r="F21" i="7"/>
  <c r="P51" i="10"/>
  <c r="H35" i="7"/>
  <c r="F34" i="7"/>
  <c r="E99" i="3"/>
  <c r="J63" i="1"/>
  <c r="H21" i="7"/>
  <c r="F27" i="7"/>
  <c r="H27" i="7" s="1"/>
  <c r="E160" i="3"/>
  <c r="I44" i="2"/>
  <c r="I36" i="2" s="1"/>
  <c r="E154" i="3" s="1"/>
  <c r="E210" i="3"/>
  <c r="J44" i="2"/>
  <c r="E56" i="3"/>
  <c r="F40" i="7" l="1"/>
  <c r="H40" i="7" s="1"/>
  <c r="K40" i="7" s="1"/>
  <c r="H34" i="7"/>
  <c r="E159" i="3"/>
  <c r="E108" i="3"/>
  <c r="J65" i="1"/>
  <c r="E109" i="3" s="1"/>
  <c r="K27" i="7"/>
  <c r="E57" i="3"/>
  <c r="J36" i="2"/>
  <c r="E204" i="3" s="1"/>
  <c r="E209" i="3"/>
</calcChain>
</file>

<file path=xl/sharedStrings.xml><?xml version="1.0" encoding="utf-8"?>
<sst xmlns="http://schemas.openxmlformats.org/spreadsheetml/2006/main" count="1044" uniqueCount="449">
  <si>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</si>
  <si>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</si>
  <si>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</si>
  <si>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</si>
  <si>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</si>
  <si>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</si>
  <si>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</si>
  <si>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</si>
  <si>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</si>
  <si>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</si>
  <si>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</si>
  <si>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</si>
  <si>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</si>
  <si>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</si>
  <si>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</si>
  <si>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</si>
  <si>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</si>
  <si>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</si>
  <si>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</si>
  <si>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</si>
  <si>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</si>
  <si>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</si>
  <si>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</si>
  <si>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</si>
  <si>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</si>
  <si>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</si>
  <si>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</si>
  <si>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</si>
  <si>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</si>
  <si>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</si>
  <si>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</si>
  <si>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</si>
  <si>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</si>
  <si>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</si>
  <si>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</si>
  <si>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</si>
  <si>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</si>
  <si>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</si>
  <si>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</si>
  <si>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</si>
  <si>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</si>
  <si>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</si>
  <si>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</si>
  <si>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</si>
  <si>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</si>
  <si>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</si>
  <si>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</si>
  <si>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</si>
  <si>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</si>
  <si>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</si>
  <si>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</si>
  <si>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</si>
  <si>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</si>
  <si>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</si>
  <si>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</si>
  <si>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</si>
  <si>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</si>
  <si>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</si>
  <si>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</si>
  <si>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</si>
  <si>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</si>
  <si>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</si>
  <si>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</si>
  <si>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</si>
  <si>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</si>
  <si>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</si>
  <si>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</si>
  <si>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</si>
  <si>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</si>
  <si>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</si>
  <si>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</si>
  <si>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</si>
  <si>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</si>
  <si>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</si>
  <si>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</si>
  <si>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</si>
  <si>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</si>
  <si>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</si>
  <si>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</si>
  <si>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</si>
  <si>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</si>
  <si>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</si>
  <si>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</si>
  <si>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</si>
  <si>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</si>
  <si>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</si>
  <si>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</si>
  <si>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</si>
  <si>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</si>
  <si>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</si>
  <si>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</si>
  <si>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</si>
  <si>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</si>
  <si>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</si>
  <si>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</si>
  <si>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</si>
  <si>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</si>
  <si>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</si>
  <si>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</si>
  <si>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</si>
  <si>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</si>
  <si>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</si>
  <si>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</si>
  <si>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</si>
  <si>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</si>
  <si>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</si>
  <si>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</si>
  <si>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</si>
  <si>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</si>
  <si>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</si>
  <si>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</si>
  <si>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</si>
  <si>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</si>
  <si>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</si>
  <si>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</si>
  <si>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</si>
  <si>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</si>
  <si>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</si>
  <si>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</si>
  <si>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</si>
  <si>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</si>
  <si>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</si>
  <si>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</si>
  <si>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</si>
  <si>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</si>
  <si>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</si>
  <si>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</si>
  <si>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</si>
  <si>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</si>
  <si>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</si>
  <si>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</si>
  <si>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</si>
  <si>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</si>
  <si>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</si>
  <si>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</si>
  <si>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</si>
  <si>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</si>
  <si>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</si>
  <si>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</si>
  <si>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</si>
  <si>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</si>
  <si>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</si>
  <si>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</si>
  <si>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</si>
  <si>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</si>
  <si>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</si>
  <si>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</si>
  <si>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</si>
  <si>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</si>
  <si>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</si>
  <si>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</si>
  <si>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</si>
  <si>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</si>
  <si>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</si>
  <si>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</si>
  <si>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</si>
  <si>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</si>
  <si>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</si>
  <si>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</si>
  <si>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</si>
  <si>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</si>
  <si>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</si>
  <si>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</si>
  <si>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</si>
  <si>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</si>
  <si>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</si>
  <si>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</si>
  <si>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</si>
  <si>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</si>
  <si>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</si>
  <si>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</si>
  <si>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</si>
  <si>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</si>
  <si>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</si>
  <si>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</si>
  <si>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</si>
  <si>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</si>
  <si>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</si>
  <si>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</si>
  <si>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</si>
  <si>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</si>
  <si>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</si>
  <si>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</si>
  <si>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</si>
  <si>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</si>
  <si>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</si>
  <si>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</si>
  <si>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</si>
  <si>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</si>
  <si>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</si>
  <si>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</si>
  <si>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</si>
  <si>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</si>
  <si>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</si>
  <si>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</si>
  <si>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</si>
  <si>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</si>
  <si>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</si>
  <si>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</si>
  <si>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</si>
  <si>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</si>
  <si>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</si>
  <si>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</si>
  <si>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</si>
  <si>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</si>
  <si>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</si>
  <si>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</si>
  <si>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</si>
  <si>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</si>
  <si>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</si>
  <si>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</si>
  <si>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</si>
  <si>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</si>
  <si>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</si>
  <si>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</si>
  <si>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</si>
  <si>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</si>
  <si>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</si>
  <si>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</si>
  <si>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</si>
  <si>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</si>
  <si>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</si>
  <si>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</si>
  <si>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</si>
  <si>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</si>
  <si>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</si>
  <si>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</si>
  <si>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</si>
  <si>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</si>
  <si>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</si>
  <si>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</si>
  <si>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</si>
  <si>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</si>
  <si>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</si>
  <si>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</si>
  <si>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</si>
  <si>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</si>
  <si>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</si>
  <si>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</si>
  <si>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</si>
  <si>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</si>
  <si>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</si>
  <si>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</si>
  <si>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</si>
  <si>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</si>
  <si>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</si>
  <si>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</si>
  <si>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</si>
  <si>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</si>
  <si>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</si>
  <si>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</si>
  <si>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</si>
  <si>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</si>
  <si>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</si>
  <si>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</si>
  <si>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</si>
  <si>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</si>
  <si>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</si>
  <si>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</si>
  <si>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</si>
  <si>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</si>
  <si>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</si>
  <si>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</si>
  <si>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</si>
  <si>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</si>
  <si>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</si>
  <si>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</si>
  <si>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</si>
  <si>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</si>
  <si>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</si>
  <si>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</si>
  <si>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</si>
  <si>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</si>
  <si>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</si>
  <si>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</si>
  <si>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</si>
  <si>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</si>
  <si>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</si>
  <si>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</si>
  <si>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</si>
  <si>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</si>
  <si>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</si>
  <si>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</si>
  <si>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</si>
  <si>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</si>
  <si>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</si>
  <si>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</si>
  <si>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</si>
  <si>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</si>
  <si>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</si>
  <si>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</si>
  <si>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</si>
  <si>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</si>
  <si>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</si>
  <si>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</si>
  <si>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</si>
  <si>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</si>
  <si>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</si>
  <si>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</si>
  <si>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</si>
  <si>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</si>
  <si>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</si>
  <si>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</si>
  <si>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</si>
  <si>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</si>
  <si>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</si>
  <si>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</si>
  <si>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</si>
  <si>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</si>
  <si>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</si>
  <si>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</si>
  <si>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</si>
  <si>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</si>
  <si>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</si>
  <si>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</si>
  <si>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</si>
  <si>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</si>
  <si>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</si>
  <si>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</si>
  <si>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</si>
  <si>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</si>
  <si>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</si>
  <si>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</si>
  <si>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</si>
  <si>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</si>
  <si>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</si>
  <si>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</si>
  <si>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</si>
  <si>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</si>
  <si>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</si>
  <si>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</si>
  <si>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</si>
  <si>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</si>
  <si>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</si>
  <si>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</si>
  <si>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</si>
  <si>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</si>
  <si>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</si>
  <si>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</si>
  <si>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</si>
  <si>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</si>
  <si>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</si>
  <si>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</si>
  <si>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</si>
  <si>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</si>
  <si>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</si>
  <si>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</si>
  <si>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</si>
  <si>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</si>
  <si>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</si>
  <si>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</si>
  <si>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</si>
  <si>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</si>
  <si>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</si>
  <si>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</si>
  <si>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</si>
  <si>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</si>
  <si>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</si>
  <si>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</si>
  <si>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</si>
  <si>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</si>
  <si>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</si>
  <si>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</si>
  <si>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</si>
  <si>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</si>
  <si>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</si>
  <si>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</si>
  <si>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</si>
  <si>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</si>
  <si>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</si>
  <si>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</si>
  <si>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</si>
  <si>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</si>
  <si>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</si>
  <si>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</si>
  <si>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</si>
  <si>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</si>
  <si>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</si>
  <si>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</si>
  <si>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</si>
  <si>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</si>
  <si>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</si>
  <si>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</si>
  <si>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</si>
  <si>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</si>
  <si>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</si>
  <si>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</si>
  <si>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</si>
  <si>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</si>
  <si>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</si>
  <si>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</si>
  <si>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</si>
  <si>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</si>
  <si>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</si>
  <si>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</si>
  <si>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</si>
  <si>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</si>
  <si>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</si>
  <si>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</si>
  <si>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</si>
  <si>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</si>
  <si>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</si>
  <si>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</si>
  <si>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</si>
  <si>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</si>
  <si>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Inicio del Ejercicio</t>
  </si>
  <si>
    <t>Efectivo y Equivalente al Efectivo al Final del Ejercicio</t>
  </si>
  <si>
    <t>Órgano de Fiscalización Superior</t>
  </si>
  <si>
    <t>Muebles de oficina y estanteria</t>
  </si>
  <si>
    <t>Muebles, excepto de oficina y estanteria</t>
  </si>
  <si>
    <t>Equipo de cómputo y tecnologías de la información</t>
  </si>
  <si>
    <t>Equipos de generación eléctrica, aparatos y accesorios eléctricos</t>
  </si>
  <si>
    <t>Equipo de comunicación y telecomunicación</t>
  </si>
  <si>
    <t>Herramientas y máquinas herramientas</t>
  </si>
  <si>
    <t>Vehículos y equipo terrestre</t>
  </si>
  <si>
    <t>Otro mobiliario y equipo educacional y recreativo</t>
  </si>
  <si>
    <t>Otros equipos</t>
  </si>
  <si>
    <t>Otros equipos de transporte</t>
  </si>
  <si>
    <t>Edificios</t>
  </si>
  <si>
    <t>Terrenos</t>
  </si>
  <si>
    <t>Banamex</t>
  </si>
  <si>
    <t>Programa para la Fiscalización del Gasto Federalizado</t>
  </si>
  <si>
    <t>Poder Legislativo (Órgano de Fiscalización Superior)</t>
  </si>
  <si>
    <t>Notas a los Estados Financieros</t>
  </si>
  <si>
    <t>INFORME DE PASIVOS CONTINGENTES</t>
  </si>
  <si>
    <t>Cuenta  Pública 2015</t>
  </si>
  <si>
    <t>Cuenta Pública 2015</t>
  </si>
  <si>
    <t>Reporte al 31 de Dic 2014</t>
  </si>
  <si>
    <t>Balanza al 31 de Dic 2014</t>
  </si>
  <si>
    <t>Únicamente por reclasificación en Dic.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</si>
  <si>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</si>
  <si>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</si>
  <si>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</si>
  <si>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XXXXXXX5558</t>
  </si>
  <si>
    <t>Del 1 de enero al 31 de diciembre de 2015 y 2014</t>
  </si>
  <si>
    <t>Auditor Superior</t>
  </si>
  <si>
    <t>Lic. y  C.P.C. Luciano Crispín Corona Gutiérrez</t>
  </si>
  <si>
    <t>Lic. María de los Ángeles Martínez Nava</t>
  </si>
  <si>
    <t>Directora Administrativa</t>
  </si>
  <si>
    <r>
      <t xml:space="preserve">Ente Público:                                                                                                                   </t>
    </r>
    <r>
      <rPr>
        <b/>
        <sz val="9"/>
        <rFont val="Soberana Sans"/>
      </rPr>
      <t>Poder Legislativo (Órgano de Fiscalización Superior)</t>
    </r>
  </si>
  <si>
    <t xml:space="preserve">Ente Público:                                                                                                                   </t>
  </si>
  <si>
    <t>Al 31  de diciembre de 2015 y 2014</t>
  </si>
  <si>
    <t>Del 1 de enero al 31 de diciembre de 2015</t>
  </si>
  <si>
    <t>Poder Legislativo (Órgano de Fiscalización Superior)                           .</t>
  </si>
  <si>
    <t xml:space="preserve">      Poder Legislativo (Órgano de Fiscalización Superior)</t>
  </si>
  <si>
    <t>Del 1 de enero al 30 de diciembre de 2015</t>
  </si>
  <si>
    <t>Clasificación por Objeto del Gasto (Capítulo y Concepto)</t>
  </si>
  <si>
    <t>Del 1 de enero al 31 de diciembre 2015</t>
  </si>
  <si>
    <t xml:space="preserve">Ente Público: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</si>
</sst>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name val="Soberana Sans"/>
    </font>
    <font>
      <b/>
      <i/>
      <sz val="9"/>
      <name val="Albertus Medium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8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7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7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7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7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7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8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8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4" borderId="0" xfId="0" applyFont="1" applyFill="1" applyBorder="1"/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9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9" fillId="4" borderId="2" xfId="0" applyFont="1" applyFill="1" applyBorder="1" applyAlignment="1">
      <alignment vertical="top"/>
    </xf>
    <xf numFmtId="0" fontId="50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164" fontId="5" fillId="4" borderId="0" xfId="1" applyFont="1" applyFill="1" applyBorder="1" applyProtection="1"/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8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9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9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9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9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1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2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3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3" fontId="34" fillId="4" borderId="0" xfId="0" applyNumberFormat="1" applyFont="1" applyFill="1"/>
    <xf numFmtId="43" fontId="34" fillId="4" borderId="0" xfId="2" applyFont="1" applyFill="1" applyBorder="1"/>
    <xf numFmtId="43" fontId="34" fillId="4" borderId="0" xfId="0" applyNumberFormat="1" applyFont="1" applyFill="1" applyAlignment="1">
      <alignment horizontal="left" wrapText="1"/>
    </xf>
    <xf numFmtId="43" fontId="34" fillId="4" borderId="0" xfId="0" applyNumberFormat="1" applyFont="1" applyFill="1"/>
    <xf numFmtId="43" fontId="21" fillId="4" borderId="18" xfId="2" applyFont="1" applyFill="1" applyBorder="1" applyAlignment="1">
      <alignment vertical="center" wrapText="1"/>
    </xf>
    <xf numFmtId="43" fontId="26" fillId="4" borderId="18" xfId="2" applyFont="1" applyFill="1" applyBorder="1" applyAlignment="1">
      <alignment vertical="center" wrapText="1"/>
    </xf>
    <xf numFmtId="43" fontId="12" fillId="0" borderId="0" xfId="0" applyNumberFormat="1" applyFont="1"/>
    <xf numFmtId="43" fontId="21" fillId="4" borderId="17" xfId="2" applyFont="1" applyFill="1" applyBorder="1" applyAlignment="1">
      <alignment horizontal="center" wrapText="1"/>
    </xf>
    <xf numFmtId="43" fontId="21" fillId="4" borderId="19" xfId="2" applyFont="1" applyFill="1" applyBorder="1" applyAlignment="1">
      <alignment horizontal="center" wrapText="1"/>
    </xf>
    <xf numFmtId="43" fontId="12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 wrapText="1"/>
    </xf>
    <xf numFmtId="43" fontId="12" fillId="4" borderId="18" xfId="2" applyFont="1" applyFill="1" applyBorder="1" applyAlignment="1">
      <alignment horizontal="right" vertical="center" wrapText="1"/>
    </xf>
    <xf numFmtId="43" fontId="0" fillId="0" borderId="0" xfId="0" applyNumberFormat="1"/>
    <xf numFmtId="43" fontId="13" fillId="4" borderId="19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/>
    </xf>
    <xf numFmtId="43" fontId="12" fillId="4" borderId="2" xfId="2" applyFont="1" applyFill="1" applyBorder="1" applyAlignment="1">
      <alignment horizontal="right" vertical="center" wrapText="1"/>
    </xf>
    <xf numFmtId="43" fontId="13" fillId="4" borderId="2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center" wrapText="1"/>
    </xf>
    <xf numFmtId="43" fontId="12" fillId="4" borderId="22" xfId="2" applyFont="1" applyFill="1" applyBorder="1" applyAlignment="1">
      <alignment horizontal="right" vertical="center" wrapText="1"/>
    </xf>
    <xf numFmtId="43" fontId="12" fillId="4" borderId="19" xfId="2" applyFont="1" applyFill="1" applyBorder="1" applyAlignment="1">
      <alignment horizontal="right" vertical="center" wrapText="1"/>
    </xf>
    <xf numFmtId="43" fontId="12" fillId="4" borderId="16" xfId="2" applyFont="1" applyFill="1" applyBorder="1" applyAlignment="1">
      <alignment horizontal="right" vertical="center" wrapText="1"/>
    </xf>
    <xf numFmtId="43" fontId="13" fillId="4" borderId="22" xfId="2" applyFont="1" applyFill="1" applyBorder="1" applyAlignment="1">
      <alignment horizontal="right" vertical="center" wrapText="1"/>
    </xf>
    <xf numFmtId="43" fontId="12" fillId="4" borderId="19" xfId="0" applyNumberFormat="1" applyFont="1" applyFill="1" applyBorder="1" applyAlignment="1">
      <alignment horizontal="right" vertical="center" wrapText="1"/>
    </xf>
    <xf numFmtId="3" fontId="34" fillId="4" borderId="0" xfId="0" applyNumberFormat="1" applyFont="1" applyFill="1" applyProtection="1">
      <protection locked="0"/>
    </xf>
    <xf numFmtId="0" fontId="7" fillId="4" borderId="0" xfId="0" applyFont="1" applyFill="1" applyBorder="1" applyAlignment="1">
      <alignment horizontal="left"/>
    </xf>
    <xf numFmtId="0" fontId="7" fillId="4" borderId="0" xfId="0" applyNumberFormat="1" applyFont="1" applyFill="1" applyBorder="1" applyAlignment="1" applyProtection="1">
      <protection locked="0"/>
    </xf>
    <xf numFmtId="0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3" fontId="13" fillId="4" borderId="16" xfId="2" applyFont="1" applyFill="1" applyBorder="1" applyAlignment="1">
      <alignment vertical="center" wrapText="1"/>
    </xf>
    <xf numFmtId="43" fontId="5" fillId="4" borderId="0" xfId="3" applyNumberFormat="1" applyFont="1" applyFill="1" applyBorder="1" applyAlignment="1">
      <alignment vertical="top"/>
    </xf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32" fillId="4" borderId="0" xfId="0" applyFont="1" applyFill="1" applyBorder="1"/>
    <xf numFmtId="3" fontId="34" fillId="4" borderId="0" xfId="0" applyNumberFormat="1" applyFont="1" applyFill="1" applyBorder="1"/>
    <xf numFmtId="3" fontId="5" fillId="4" borderId="0" xfId="2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vertical="top" wrapText="1"/>
    </xf>
    <xf numFmtId="3" fontId="55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36" fillId="7" borderId="9" xfId="0" applyFont="1" applyFill="1" applyBorder="1" applyAlignment="1">
      <alignment vertical="center"/>
    </xf>
    <xf numFmtId="0" fontId="33" fillId="7" borderId="6" xfId="3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17" fillId="7" borderId="9" xfId="0" applyFont="1" applyFill="1" applyBorder="1" applyAlignment="1">
      <alignment horizontal="center" vertical="center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47" fillId="7" borderId="9" xfId="0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3" fontId="8" fillId="4" borderId="0" xfId="0" applyNumberFormat="1" applyFont="1" applyFill="1" applyBorder="1" applyAlignment="1" applyProtection="1">
      <alignment vertical="top"/>
      <protection locked="0"/>
    </xf>
    <xf numFmtId="43" fontId="12" fillId="4" borderId="18" xfId="0" applyNumberFormat="1" applyFont="1" applyFill="1" applyBorder="1" applyAlignment="1">
      <alignment horizontal="right" vertical="top" wrapText="1"/>
    </xf>
    <xf numFmtId="43" fontId="12" fillId="4" borderId="18" xfId="0" applyNumberFormat="1" applyFont="1" applyFill="1" applyBorder="1" applyAlignment="1">
      <alignment horizontal="right" vertical="center" wrapText="1"/>
    </xf>
    <xf numFmtId="43" fontId="13" fillId="4" borderId="19" xfId="2" applyNumberFormat="1" applyFont="1" applyFill="1" applyBorder="1" applyAlignment="1">
      <alignment horizontal="right" vertical="top" wrapText="1"/>
    </xf>
    <xf numFmtId="43" fontId="13" fillId="4" borderId="16" xfId="2" applyNumberFormat="1" applyFont="1" applyFill="1" applyBorder="1" applyAlignment="1">
      <alignment vertical="center" wrapText="1"/>
    </xf>
    <xf numFmtId="3" fontId="36" fillId="4" borderId="0" xfId="3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protection locked="0"/>
    </xf>
    <xf numFmtId="43" fontId="12" fillId="4" borderId="18" xfId="2" applyFont="1" applyFill="1" applyBorder="1" applyAlignment="1">
      <alignment horizontal="right" vertical="top"/>
    </xf>
    <xf numFmtId="43" fontId="13" fillId="4" borderId="18" xfId="2" applyFont="1" applyFill="1" applyBorder="1" applyAlignment="1">
      <alignment horizontal="right" vertical="top"/>
    </xf>
    <xf numFmtId="43" fontId="12" fillId="4" borderId="19" xfId="2" applyFont="1" applyFill="1" applyBorder="1" applyAlignment="1">
      <alignment horizontal="right" vertical="top"/>
    </xf>
    <xf numFmtId="43" fontId="12" fillId="0" borderId="0" xfId="2" applyFont="1"/>
    <xf numFmtId="43" fontId="29" fillId="0" borderId="0" xfId="2" applyFont="1" applyAlignment="1">
      <alignment horizontal="center"/>
    </xf>
    <xf numFmtId="0" fontId="35" fillId="4" borderId="0" xfId="0" applyFont="1" applyFill="1" applyAlignment="1" applyProtection="1">
      <alignment horizontal="center"/>
      <protection locked="0"/>
    </xf>
    <xf numFmtId="167" fontId="23" fillId="4" borderId="17" xfId="4" applyNumberFormat="1" applyFont="1" applyFill="1" applyBorder="1" applyAlignment="1"/>
    <xf numFmtId="167" fontId="23" fillId="4" borderId="19" xfId="4" applyNumberFormat="1" applyFont="1" applyFill="1" applyBorder="1" applyAlignme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43" fontId="5" fillId="4" borderId="0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right"/>
    </xf>
    <xf numFmtId="0" fontId="25" fillId="7" borderId="11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5" fillId="4" borderId="7" xfId="0" applyFont="1" applyFill="1" applyBorder="1" applyAlignment="1" applyProtection="1">
      <alignment horizontal="left"/>
      <protection locked="0"/>
    </xf>
    <xf numFmtId="0" fontId="25" fillId="4" borderId="0" xfId="3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7" fontId="25" fillId="7" borderId="16" xfId="4" applyNumberFormat="1" applyFont="1" applyFill="1" applyBorder="1" applyAlignment="1">
      <alignment horizontal="center" vertical="center"/>
    </xf>
    <xf numFmtId="37" fontId="25" fillId="7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0" fontId="25" fillId="7" borderId="16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7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7" borderId="7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7" borderId="25" xfId="0" applyFont="1" applyFill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/>
    </xf>
    <xf numFmtId="0" fontId="25" fillId="7" borderId="29" xfId="0" applyFont="1" applyFill="1" applyBorder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45296</xdr:rowOff>
    </xdr:from>
    <xdr:to>
      <xdr:col>1</xdr:col>
      <xdr:colOff>943842</xdr:colOff>
      <xdr:row>4</xdr:row>
      <xdr:rowOff>23813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6" y="45296"/>
          <a:ext cx="836686" cy="6452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3</xdr:col>
      <xdr:colOff>446161</xdr:colOff>
      <xdr:row>5</xdr:row>
      <xdr:rowOff>111867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80975"/>
          <a:ext cx="836686" cy="6452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76200</xdr:rowOff>
    </xdr:from>
    <xdr:to>
      <xdr:col>2</xdr:col>
      <xdr:colOff>827161</xdr:colOff>
      <xdr:row>4</xdr:row>
      <xdr:rowOff>149967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266700"/>
          <a:ext cx="836686" cy="6452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123825</xdr:rowOff>
    </xdr:from>
    <xdr:to>
      <xdr:col>2</xdr:col>
      <xdr:colOff>855736</xdr:colOff>
      <xdr:row>5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14325"/>
          <a:ext cx="836686" cy="6452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2</xdr:col>
      <xdr:colOff>722386</xdr:colOff>
      <xdr:row>3</xdr:row>
      <xdr:rowOff>159492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152400</xdr:rowOff>
    </xdr:from>
    <xdr:to>
      <xdr:col>2</xdr:col>
      <xdr:colOff>693811</xdr:colOff>
      <xdr:row>5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57175"/>
          <a:ext cx="836686" cy="6452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067464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104775</xdr:colOff>
      <xdr:row>1</xdr:row>
      <xdr:rowOff>95250</xdr:rowOff>
    </xdr:from>
    <xdr:to>
      <xdr:col>1</xdr:col>
      <xdr:colOff>941461</xdr:colOff>
      <xdr:row>5</xdr:row>
      <xdr:rowOff>16617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836686" cy="6452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1971675</xdr:colOff>
      <xdr:row>10</xdr:row>
      <xdr:rowOff>114300</xdr:rowOff>
    </xdr:from>
    <xdr:ext cx="2932727" cy="937629"/>
    <xdr:sp macro="" textlink="">
      <xdr:nvSpPr>
        <xdr:cNvPr id="2" name="1 Rectángulo"/>
        <xdr:cNvSpPr/>
      </xdr:nvSpPr>
      <xdr:spPr>
        <a:xfrm>
          <a:off x="1971675" y="140017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0</xdr:col>
      <xdr:colOff>893836</xdr:colOff>
      <xdr:row>4</xdr:row>
      <xdr:rowOff>92817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66675</xdr:rowOff>
    </xdr:from>
    <xdr:to>
      <xdr:col>3</xdr:col>
      <xdr:colOff>446161</xdr:colOff>
      <xdr:row>5</xdr:row>
      <xdr:rowOff>140442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342900"/>
          <a:ext cx="836686" cy="6452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808111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150"/>
          <a:ext cx="836686" cy="6452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31750</xdr:rowOff>
    </xdr:from>
    <xdr:to>
      <xdr:col>1</xdr:col>
      <xdr:colOff>646186</xdr:colOff>
      <xdr:row>4</xdr:row>
      <xdr:rowOff>42017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31750"/>
          <a:ext cx="836686" cy="64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874786</xdr:colOff>
      <xdr:row>5</xdr:row>
      <xdr:rowOff>64242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646186</xdr:colOff>
      <xdr:row>4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836686" cy="6452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1</xdr:col>
      <xdr:colOff>912886</xdr:colOff>
      <xdr:row>4</xdr:row>
      <xdr:rowOff>178542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836686" cy="64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1</xdr:rowOff>
    </xdr:from>
    <xdr:to>
      <xdr:col>1</xdr:col>
      <xdr:colOff>920028</xdr:colOff>
      <xdr:row>5</xdr:row>
      <xdr:rowOff>73768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5" y="71439"/>
          <a:ext cx="836686" cy="64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1</xdr:row>
      <xdr:rowOff>0</xdr:rowOff>
    </xdr:from>
    <xdr:to>
      <xdr:col>1</xdr:col>
      <xdr:colOff>877816</xdr:colOff>
      <xdr:row>5</xdr:row>
      <xdr:rowOff>47790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68" y="77932"/>
          <a:ext cx="836686" cy="64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855736</xdr:colOff>
      <xdr:row>6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836686" cy="6452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860499</xdr:colOff>
      <xdr:row>5</xdr:row>
      <xdr:rowOff>45192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3</xdr:col>
      <xdr:colOff>398536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76200"/>
          <a:ext cx="836686" cy="6452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52939</xdr:colOff>
      <xdr:row>10</xdr:row>
      <xdr:rowOff>42362</xdr:rowOff>
    </xdr:from>
    <xdr:ext cx="2932727" cy="937629"/>
    <xdr:sp macro="" textlink="">
      <xdr:nvSpPr>
        <xdr:cNvPr id="2" name="1 Rectángulo"/>
        <xdr:cNvSpPr/>
      </xdr:nvSpPr>
      <xdr:spPr>
        <a:xfrm>
          <a:off x="1746272" y="189444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114300</xdr:colOff>
      <xdr:row>1</xdr:row>
      <xdr:rowOff>66675</xdr:rowOff>
    </xdr:from>
    <xdr:to>
      <xdr:col>2</xdr:col>
      <xdr:colOff>188986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57175"/>
          <a:ext cx="836686" cy="645267"/>
        </a:xfrm>
        <a:prstGeom prst="rect">
          <a:avLst/>
        </a:prstGeom>
      </xdr:spPr>
    </xdr:pic>
    <xdr:clientData/>
  </xdr:twoCellAnchor>
  <xdr:twoCellAnchor>
    <xdr:from>
      <xdr:col>4</xdr:col>
      <xdr:colOff>698500</xdr:colOff>
      <xdr:row>22</xdr:row>
      <xdr:rowOff>95250</xdr:rowOff>
    </xdr:from>
    <xdr:to>
      <xdr:col>5</xdr:col>
      <xdr:colOff>137584</xdr:colOff>
      <xdr:row>23</xdr:row>
      <xdr:rowOff>63500</xdr:rowOff>
    </xdr:to>
    <xdr:sp macro="" textlink="">
      <xdr:nvSpPr>
        <xdr:cNvPr id="4" name="3 CuadroTexto"/>
        <xdr:cNvSpPr txBox="1"/>
      </xdr:nvSpPr>
      <xdr:spPr>
        <a:xfrm>
          <a:off x="3153833" y="4222750"/>
          <a:ext cx="201084" cy="14816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248439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171450</xdr:colOff>
      <xdr:row>1</xdr:row>
      <xdr:rowOff>66675</xdr:rowOff>
    </xdr:from>
    <xdr:to>
      <xdr:col>1</xdr:col>
      <xdr:colOff>1008136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247650"/>
          <a:ext cx="836686" cy="645267"/>
        </a:xfrm>
        <a:prstGeom prst="rect">
          <a:avLst/>
        </a:prstGeom>
      </xdr:spPr>
    </xdr:pic>
    <xdr:clientData/>
  </xdr:twoCellAnchor>
  <xdr:twoCellAnchor>
    <xdr:from>
      <xdr:col>4</xdr:col>
      <xdr:colOff>698500</xdr:colOff>
      <xdr:row>25</xdr:row>
      <xdr:rowOff>95250</xdr:rowOff>
    </xdr:from>
    <xdr:to>
      <xdr:col>5</xdr:col>
      <xdr:colOff>137584</xdr:colOff>
      <xdr:row>26</xdr:row>
      <xdr:rowOff>63500</xdr:rowOff>
    </xdr:to>
    <xdr:sp macro="" textlink="">
      <xdr:nvSpPr>
        <xdr:cNvPr id="4" name="3 CuadroTexto"/>
        <xdr:cNvSpPr txBox="1"/>
      </xdr:nvSpPr>
      <xdr:spPr>
        <a:xfrm>
          <a:off x="3155950" y="4229100"/>
          <a:ext cx="201084" cy="149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4</xdr:col>
      <xdr:colOff>698500</xdr:colOff>
      <xdr:row>25</xdr:row>
      <xdr:rowOff>95250</xdr:rowOff>
    </xdr:from>
    <xdr:to>
      <xdr:col>5</xdr:col>
      <xdr:colOff>137584</xdr:colOff>
      <xdr:row>26</xdr:row>
      <xdr:rowOff>63500</xdr:rowOff>
    </xdr:to>
    <xdr:sp macro="" textlink="">
      <xdr:nvSpPr>
        <xdr:cNvPr id="5" name="4 CuadroTexto"/>
        <xdr:cNvSpPr txBox="1"/>
      </xdr:nvSpPr>
      <xdr:spPr>
        <a:xfrm>
          <a:off x="3155950" y="4229100"/>
          <a:ext cx="201084" cy="149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5"/>
  <sheetViews>
    <sheetView view="pageBreakPreview" topLeftCell="A26" zoomScale="80" zoomScaleNormal="90" zoomScaleSheetLayoutView="80" workbookViewId="0">
      <selection activeCell="I12" sqref="I12:K5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7" customWidth="1"/>
    <col min="8" max="8" width="33.85546875" style="57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3" s="16" customFormat="1" ht="12.75">
      <c r="B1" s="20"/>
      <c r="C1" s="519" t="s">
        <v>425</v>
      </c>
      <c r="D1" s="519"/>
      <c r="E1" s="519"/>
      <c r="F1" s="519"/>
      <c r="G1" s="519"/>
      <c r="H1" s="519"/>
      <c r="I1" s="519"/>
      <c r="J1" s="20"/>
      <c r="K1" s="20"/>
    </row>
    <row r="2" spans="1:13" ht="12.75">
      <c r="B2" s="19"/>
      <c r="C2" s="519" t="s">
        <v>81</v>
      </c>
      <c r="D2" s="519"/>
      <c r="E2" s="519"/>
      <c r="F2" s="519"/>
      <c r="G2" s="519"/>
      <c r="H2" s="519"/>
      <c r="I2" s="519"/>
      <c r="J2" s="19"/>
      <c r="K2" s="19"/>
    </row>
    <row r="3" spans="1:13" ht="12.75">
      <c r="B3" s="19"/>
      <c r="C3" s="519" t="s">
        <v>434</v>
      </c>
      <c r="D3" s="519"/>
      <c r="E3" s="519"/>
      <c r="F3" s="519"/>
      <c r="G3" s="519"/>
      <c r="H3" s="519"/>
      <c r="I3" s="519"/>
      <c r="J3" s="19"/>
      <c r="K3" s="19"/>
    </row>
    <row r="4" spans="1:13" ht="12.75">
      <c r="B4" s="19"/>
      <c r="C4" s="519" t="s">
        <v>1</v>
      </c>
      <c r="D4" s="519"/>
      <c r="E4" s="519"/>
      <c r="F4" s="519"/>
      <c r="G4" s="519"/>
      <c r="H4" s="519"/>
      <c r="I4" s="519"/>
      <c r="J4" s="19"/>
      <c r="K4" s="19"/>
    </row>
    <row r="5" spans="1:13" ht="6" customHeight="1">
      <c r="A5" s="53"/>
      <c r="B5" s="53"/>
      <c r="C5" s="22"/>
      <c r="D5" s="22"/>
      <c r="E5" s="22"/>
      <c r="F5" s="22"/>
      <c r="G5" s="22"/>
      <c r="H5" s="22"/>
      <c r="I5" s="16"/>
      <c r="J5" s="16"/>
      <c r="K5" s="16"/>
    </row>
    <row r="6" spans="1:13" ht="16.5" customHeight="1">
      <c r="A6" s="53"/>
      <c r="B6" s="433" t="s">
        <v>439</v>
      </c>
      <c r="F6" s="497"/>
      <c r="G6" s="497"/>
      <c r="H6" s="497"/>
      <c r="I6" s="497"/>
      <c r="J6" s="497"/>
      <c r="K6" s="497"/>
      <c r="L6" s="434"/>
      <c r="M6" s="434"/>
    </row>
    <row r="7" spans="1:13" s="16" customFormat="1" ht="3" customHeight="1">
      <c r="A7" s="53"/>
      <c r="B7" s="21"/>
      <c r="C7" s="21"/>
      <c r="D7" s="21"/>
      <c r="E7" s="21"/>
      <c r="F7" s="22"/>
      <c r="G7" s="18"/>
      <c r="H7" s="18"/>
    </row>
    <row r="8" spans="1:13" s="16" customFormat="1" ht="3" customHeight="1">
      <c r="A8" s="23"/>
      <c r="B8" s="23"/>
      <c r="C8" s="23"/>
      <c r="D8" s="24"/>
      <c r="E8" s="24"/>
      <c r="F8" s="25"/>
      <c r="G8" s="18"/>
      <c r="H8" s="18"/>
    </row>
    <row r="9" spans="1:13" s="54" customFormat="1" ht="20.100000000000001" customHeight="1">
      <c r="A9" s="464"/>
      <c r="B9" s="518" t="s">
        <v>76</v>
      </c>
      <c r="C9" s="518"/>
      <c r="D9" s="465">
        <v>2015</v>
      </c>
      <c r="E9" s="465">
        <v>2014</v>
      </c>
      <c r="F9" s="466"/>
      <c r="G9" s="518" t="s">
        <v>76</v>
      </c>
      <c r="H9" s="518"/>
      <c r="I9" s="465">
        <v>2015</v>
      </c>
      <c r="J9" s="465">
        <v>2014</v>
      </c>
      <c r="K9" s="467"/>
    </row>
    <row r="10" spans="1:13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</row>
    <row r="11" spans="1:13" s="57" customFormat="1" ht="12.75">
      <c r="A11" s="55"/>
      <c r="B11" s="517" t="s">
        <v>82</v>
      </c>
      <c r="C11" s="517"/>
      <c r="D11" s="48"/>
      <c r="E11" s="48"/>
      <c r="F11" s="30"/>
      <c r="G11" s="517" t="s">
        <v>83</v>
      </c>
      <c r="H11" s="517"/>
      <c r="I11" s="48"/>
      <c r="J11" s="48"/>
      <c r="K11" s="56"/>
    </row>
    <row r="12" spans="1:13" ht="12.75">
      <c r="A12" s="32"/>
      <c r="B12" s="515" t="s">
        <v>84</v>
      </c>
      <c r="C12" s="515"/>
      <c r="D12" s="49">
        <f>SUM(D13:D20)</f>
        <v>121123</v>
      </c>
      <c r="E12" s="49">
        <f>SUM(E13:E20)</f>
        <v>295200</v>
      </c>
      <c r="F12" s="30"/>
      <c r="G12" s="517" t="s">
        <v>85</v>
      </c>
      <c r="H12" s="517"/>
      <c r="I12" s="49">
        <f>SUM(I13:I15)</f>
        <v>41556949</v>
      </c>
      <c r="J12" s="49">
        <f>SUM(J13:J15)</f>
        <v>38749452</v>
      </c>
      <c r="K12" s="58"/>
    </row>
    <row r="13" spans="1:13">
      <c r="A13" s="31"/>
      <c r="B13" s="514" t="s">
        <v>86</v>
      </c>
      <c r="C13" s="514"/>
      <c r="D13" s="59">
        <v>0</v>
      </c>
      <c r="E13" s="59">
        <v>0</v>
      </c>
      <c r="F13" s="30"/>
      <c r="G13" s="514" t="s">
        <v>87</v>
      </c>
      <c r="H13" s="514"/>
      <c r="I13" s="59">
        <v>33827580</v>
      </c>
      <c r="J13" s="59">
        <v>28842561</v>
      </c>
      <c r="K13" s="58"/>
    </row>
    <row r="14" spans="1:13">
      <c r="A14" s="31"/>
      <c r="B14" s="514" t="s">
        <v>88</v>
      </c>
      <c r="C14" s="514"/>
      <c r="D14" s="59">
        <v>0</v>
      </c>
      <c r="E14" s="59">
        <v>0</v>
      </c>
      <c r="F14" s="30"/>
      <c r="G14" s="514" t="s">
        <v>89</v>
      </c>
      <c r="H14" s="514"/>
      <c r="I14" s="59">
        <v>1696669</v>
      </c>
      <c r="J14" s="59">
        <v>1907919</v>
      </c>
      <c r="K14" s="58"/>
    </row>
    <row r="15" spans="1:13" ht="12" customHeight="1">
      <c r="A15" s="31"/>
      <c r="B15" s="514" t="s">
        <v>90</v>
      </c>
      <c r="C15" s="514"/>
      <c r="D15" s="59">
        <v>0</v>
      </c>
      <c r="E15" s="59">
        <v>0</v>
      </c>
      <c r="F15" s="30"/>
      <c r="G15" s="514" t="s">
        <v>91</v>
      </c>
      <c r="H15" s="514"/>
      <c r="I15" s="59">
        <v>6032700</v>
      </c>
      <c r="J15" s="59">
        <v>7998972</v>
      </c>
      <c r="K15" s="58"/>
    </row>
    <row r="16" spans="1:13" ht="12.75">
      <c r="A16" s="31"/>
      <c r="B16" s="514" t="s">
        <v>92</v>
      </c>
      <c r="C16" s="514"/>
      <c r="D16" s="59">
        <v>0</v>
      </c>
      <c r="E16" s="59">
        <v>0</v>
      </c>
      <c r="F16" s="30"/>
      <c r="G16" s="452"/>
      <c r="H16" s="41"/>
      <c r="I16" s="60"/>
      <c r="J16" s="60"/>
      <c r="K16" s="58"/>
    </row>
    <row r="17" spans="1:11" ht="12.75">
      <c r="A17" s="31"/>
      <c r="B17" s="514" t="s">
        <v>93</v>
      </c>
      <c r="C17" s="514"/>
      <c r="D17" s="59">
        <v>121123</v>
      </c>
      <c r="E17" s="59">
        <v>295200</v>
      </c>
      <c r="F17" s="30"/>
      <c r="G17" s="517" t="s">
        <v>196</v>
      </c>
      <c r="H17" s="517"/>
      <c r="I17" s="49">
        <f>SUM(I18:I26)</f>
        <v>8137248</v>
      </c>
      <c r="J17" s="49">
        <f>SUM(J18:J26)</f>
        <v>4899856</v>
      </c>
      <c r="K17" s="58"/>
    </row>
    <row r="18" spans="1:11">
      <c r="A18" s="31"/>
      <c r="B18" s="514" t="s">
        <v>94</v>
      </c>
      <c r="C18" s="514"/>
      <c r="D18" s="59">
        <v>0</v>
      </c>
      <c r="E18" s="59">
        <v>0</v>
      </c>
      <c r="F18" s="30"/>
      <c r="G18" s="514" t="s">
        <v>95</v>
      </c>
      <c r="H18" s="514"/>
      <c r="I18" s="59">
        <v>8137248</v>
      </c>
      <c r="J18" s="59">
        <v>4899856</v>
      </c>
      <c r="K18" s="58"/>
    </row>
    <row r="19" spans="1:11">
      <c r="A19" s="31"/>
      <c r="B19" s="514" t="s">
        <v>96</v>
      </c>
      <c r="C19" s="514"/>
      <c r="D19" s="59">
        <v>0</v>
      </c>
      <c r="E19" s="59">
        <v>0</v>
      </c>
      <c r="F19" s="30"/>
      <c r="G19" s="514" t="s">
        <v>97</v>
      </c>
      <c r="H19" s="514"/>
      <c r="I19" s="59">
        <v>0</v>
      </c>
      <c r="J19" s="59">
        <v>0</v>
      </c>
      <c r="K19" s="58"/>
    </row>
    <row r="20" spans="1:11" ht="52.5" customHeight="1">
      <c r="A20" s="31"/>
      <c r="B20" s="516" t="s">
        <v>98</v>
      </c>
      <c r="C20" s="516"/>
      <c r="D20" s="59">
        <v>0</v>
      </c>
      <c r="E20" s="59">
        <v>0</v>
      </c>
      <c r="F20" s="30"/>
      <c r="G20" s="514" t="s">
        <v>99</v>
      </c>
      <c r="H20" s="514"/>
      <c r="I20" s="59">
        <v>0</v>
      </c>
      <c r="J20" s="59">
        <v>0</v>
      </c>
      <c r="K20" s="58"/>
    </row>
    <row r="21" spans="1:11" ht="12.75">
      <c r="A21" s="32"/>
      <c r="B21" s="33"/>
      <c r="C21" s="41"/>
      <c r="D21" s="60"/>
      <c r="E21" s="60"/>
      <c r="F21" s="30"/>
      <c r="G21" s="514" t="s">
        <v>100</v>
      </c>
      <c r="H21" s="514"/>
      <c r="I21" s="59">
        <v>0</v>
      </c>
      <c r="J21" s="59">
        <v>0</v>
      </c>
      <c r="K21" s="58"/>
    </row>
    <row r="22" spans="1:11" ht="29.25" customHeight="1">
      <c r="A22" s="32"/>
      <c r="B22" s="515" t="s">
        <v>101</v>
      </c>
      <c r="C22" s="515"/>
      <c r="D22" s="49">
        <f>SUM(D23:D24)</f>
        <v>55834671</v>
      </c>
      <c r="E22" s="49">
        <f>SUM(E23:E24)</f>
        <v>60443052</v>
      </c>
      <c r="F22" s="30"/>
      <c r="G22" s="514" t="s">
        <v>102</v>
      </c>
      <c r="H22" s="514"/>
      <c r="I22" s="59">
        <v>0</v>
      </c>
      <c r="J22" s="59">
        <v>0</v>
      </c>
      <c r="K22" s="58"/>
    </row>
    <row r="23" spans="1:11">
      <c r="A23" s="31"/>
      <c r="B23" s="514" t="s">
        <v>103</v>
      </c>
      <c r="C23" s="514"/>
      <c r="D23" s="491">
        <f>46288312+5597678</f>
        <v>51885990</v>
      </c>
      <c r="E23" s="491">
        <f>5401801+50732786</f>
        <v>56134587</v>
      </c>
      <c r="F23" s="30"/>
      <c r="G23" s="514" t="s">
        <v>104</v>
      </c>
      <c r="H23" s="514"/>
      <c r="I23" s="59">
        <v>0</v>
      </c>
      <c r="J23" s="59">
        <v>0</v>
      </c>
      <c r="K23" s="58"/>
    </row>
    <row r="24" spans="1:11">
      <c r="A24" s="31"/>
      <c r="B24" s="514" t="s">
        <v>195</v>
      </c>
      <c r="C24" s="514"/>
      <c r="D24" s="59">
        <v>3948681</v>
      </c>
      <c r="E24" s="59">
        <f>2575265+1733200</f>
        <v>4308465</v>
      </c>
      <c r="F24" s="30"/>
      <c r="G24" s="514" t="s">
        <v>105</v>
      </c>
      <c r="H24" s="514"/>
      <c r="I24" s="59">
        <v>0</v>
      </c>
      <c r="J24" s="59">
        <v>0</v>
      </c>
      <c r="K24" s="58"/>
    </row>
    <row r="25" spans="1:11" ht="12.75">
      <c r="A25" s="32"/>
      <c r="B25" s="33"/>
      <c r="C25" s="41"/>
      <c r="D25" s="60"/>
      <c r="E25" s="60"/>
      <c r="F25" s="30"/>
      <c r="G25" s="514" t="s">
        <v>106</v>
      </c>
      <c r="H25" s="514"/>
      <c r="I25" s="59">
        <v>0</v>
      </c>
      <c r="J25" s="59">
        <v>0</v>
      </c>
      <c r="K25" s="58"/>
    </row>
    <row r="26" spans="1:11" ht="12.75">
      <c r="A26" s="31"/>
      <c r="B26" s="515" t="s">
        <v>107</v>
      </c>
      <c r="C26" s="515"/>
      <c r="D26" s="49">
        <f>SUM(D27:D31)</f>
        <v>3111952</v>
      </c>
      <c r="E26" s="49">
        <f>SUM(E27:E31)</f>
        <v>0</v>
      </c>
      <c r="F26" s="30"/>
      <c r="G26" s="514" t="s">
        <v>108</v>
      </c>
      <c r="H26" s="514"/>
      <c r="I26" s="59">
        <v>0</v>
      </c>
      <c r="J26" s="59">
        <v>0</v>
      </c>
      <c r="K26" s="58"/>
    </row>
    <row r="27" spans="1:11" ht="12.75">
      <c r="A27" s="31"/>
      <c r="B27" s="514" t="s">
        <v>109</v>
      </c>
      <c r="C27" s="514"/>
      <c r="D27" s="59">
        <v>0</v>
      </c>
      <c r="E27" s="59">
        <v>0</v>
      </c>
      <c r="F27" s="30"/>
      <c r="G27" s="452"/>
      <c r="H27" s="41"/>
      <c r="I27" s="60"/>
      <c r="J27" s="60"/>
      <c r="K27" s="58"/>
    </row>
    <row r="28" spans="1:11" ht="12.75">
      <c r="A28" s="31"/>
      <c r="B28" s="514" t="s">
        <v>110</v>
      </c>
      <c r="C28" s="514"/>
      <c r="D28" s="59">
        <v>0</v>
      </c>
      <c r="E28" s="59">
        <v>0</v>
      </c>
      <c r="F28" s="30"/>
      <c r="G28" s="515" t="s">
        <v>103</v>
      </c>
      <c r="H28" s="515"/>
      <c r="I28" s="49">
        <f>SUM(I29:I31)</f>
        <v>0</v>
      </c>
      <c r="J28" s="49">
        <f>SUM(J29:J31)</f>
        <v>0</v>
      </c>
      <c r="K28" s="58"/>
    </row>
    <row r="29" spans="1:11" ht="26.25" customHeight="1">
      <c r="A29" s="31"/>
      <c r="B29" s="516" t="s">
        <v>111</v>
      </c>
      <c r="C29" s="516"/>
      <c r="D29" s="59">
        <v>0</v>
      </c>
      <c r="E29" s="59">
        <v>0</v>
      </c>
      <c r="F29" s="30"/>
      <c r="G29" s="514" t="s">
        <v>112</v>
      </c>
      <c r="H29" s="514"/>
      <c r="I29" s="59">
        <v>0</v>
      </c>
      <c r="J29" s="59">
        <v>0</v>
      </c>
      <c r="K29" s="58"/>
    </row>
    <row r="30" spans="1:11">
      <c r="A30" s="31"/>
      <c r="B30" s="514" t="s">
        <v>113</v>
      </c>
      <c r="C30" s="514"/>
      <c r="D30" s="59">
        <v>0</v>
      </c>
      <c r="E30" s="59">
        <v>0</v>
      </c>
      <c r="F30" s="30"/>
      <c r="G30" s="514" t="s">
        <v>50</v>
      </c>
      <c r="H30" s="514"/>
      <c r="I30" s="59">
        <v>0</v>
      </c>
      <c r="J30" s="59">
        <v>0</v>
      </c>
      <c r="K30" s="58"/>
    </row>
    <row r="31" spans="1:11">
      <c r="A31" s="31"/>
      <c r="B31" s="514" t="s">
        <v>114</v>
      </c>
      <c r="C31" s="514"/>
      <c r="D31" s="59">
        <f>333000+75210+2613742+90000</f>
        <v>3111952</v>
      </c>
      <c r="E31" s="59">
        <v>0</v>
      </c>
      <c r="F31" s="30"/>
      <c r="G31" s="514" t="s">
        <v>115</v>
      </c>
      <c r="H31" s="514"/>
      <c r="I31" s="59">
        <v>0</v>
      </c>
      <c r="J31" s="59">
        <v>0</v>
      </c>
      <c r="K31" s="58"/>
    </row>
    <row r="32" spans="1:11" ht="12.75">
      <c r="A32" s="32"/>
      <c r="B32" s="33"/>
      <c r="C32" s="51"/>
      <c r="D32" s="48"/>
      <c r="E32" s="48"/>
      <c r="F32" s="30"/>
      <c r="G32" s="452"/>
      <c r="H32" s="41"/>
      <c r="I32" s="60"/>
      <c r="J32" s="60"/>
      <c r="K32" s="58"/>
    </row>
    <row r="33" spans="1:11" ht="12.75">
      <c r="A33" s="61"/>
      <c r="B33" s="513" t="s">
        <v>116</v>
      </c>
      <c r="C33" s="513"/>
      <c r="D33" s="62">
        <f>D12+D22+D26</f>
        <v>59067746</v>
      </c>
      <c r="E33" s="62">
        <f>E12+E22+E26</f>
        <v>60738252</v>
      </c>
      <c r="F33" s="63"/>
      <c r="G33" s="517" t="s">
        <v>117</v>
      </c>
      <c r="H33" s="517"/>
      <c r="I33" s="52">
        <f>SUM(I34:I38)</f>
        <v>0</v>
      </c>
      <c r="J33" s="52">
        <f>SUM(J34:J38)</f>
        <v>0</v>
      </c>
      <c r="K33" s="58"/>
    </row>
    <row r="34" spans="1:11" ht="12.75">
      <c r="A34" s="32"/>
      <c r="B34" s="513"/>
      <c r="C34" s="513"/>
      <c r="D34" s="48"/>
      <c r="E34" s="48"/>
      <c r="F34" s="30"/>
      <c r="G34" s="514" t="s">
        <v>118</v>
      </c>
      <c r="H34" s="514"/>
      <c r="I34" s="59">
        <v>0</v>
      </c>
      <c r="J34" s="59">
        <v>0</v>
      </c>
      <c r="K34" s="58"/>
    </row>
    <row r="35" spans="1:11">
      <c r="A35" s="64"/>
      <c r="B35" s="30"/>
      <c r="C35" s="30"/>
      <c r="D35" s="30"/>
      <c r="E35" s="30"/>
      <c r="F35" s="30"/>
      <c r="G35" s="514" t="s">
        <v>119</v>
      </c>
      <c r="H35" s="514"/>
      <c r="I35" s="59">
        <v>0</v>
      </c>
      <c r="J35" s="59">
        <v>0</v>
      </c>
      <c r="K35" s="58"/>
    </row>
    <row r="36" spans="1:11">
      <c r="A36" s="64"/>
      <c r="B36" s="30"/>
      <c r="C36" s="30"/>
      <c r="D36" s="30"/>
      <c r="E36" s="30"/>
      <c r="F36" s="30"/>
      <c r="G36" s="514" t="s">
        <v>120</v>
      </c>
      <c r="H36" s="514"/>
      <c r="I36" s="59">
        <v>0</v>
      </c>
      <c r="J36" s="59">
        <v>0</v>
      </c>
      <c r="K36" s="58"/>
    </row>
    <row r="37" spans="1:11">
      <c r="A37" s="64"/>
      <c r="B37" s="30"/>
      <c r="C37" s="30"/>
      <c r="D37" s="30"/>
      <c r="E37" s="30"/>
      <c r="F37" s="30"/>
      <c r="G37" s="514" t="s">
        <v>121</v>
      </c>
      <c r="H37" s="514"/>
      <c r="I37" s="59">
        <v>0</v>
      </c>
      <c r="J37" s="59">
        <v>0</v>
      </c>
      <c r="K37" s="58"/>
    </row>
    <row r="38" spans="1:11">
      <c r="A38" s="64"/>
      <c r="B38" s="30"/>
      <c r="C38" s="30"/>
      <c r="D38" s="30"/>
      <c r="E38" s="30"/>
      <c r="F38" s="30"/>
      <c r="G38" s="514" t="s">
        <v>122</v>
      </c>
      <c r="H38" s="514"/>
      <c r="I38" s="59">
        <v>0</v>
      </c>
      <c r="J38" s="59">
        <v>0</v>
      </c>
      <c r="K38" s="58"/>
    </row>
    <row r="39" spans="1:11" ht="12.75">
      <c r="A39" s="64"/>
      <c r="B39" s="30"/>
      <c r="C39" s="30"/>
      <c r="D39" s="30"/>
      <c r="E39" s="30"/>
      <c r="F39" s="30"/>
      <c r="G39" s="452"/>
      <c r="H39" s="41"/>
      <c r="I39" s="60"/>
      <c r="J39" s="60"/>
      <c r="K39" s="58"/>
    </row>
    <row r="40" spans="1:11" ht="12.75">
      <c r="A40" s="64"/>
      <c r="B40" s="30"/>
      <c r="C40" s="30"/>
      <c r="D40" s="30"/>
      <c r="E40" s="30"/>
      <c r="F40" s="30"/>
      <c r="G40" s="515" t="s">
        <v>123</v>
      </c>
      <c r="H40" s="515"/>
      <c r="I40" s="52">
        <f>SUM(I41:I46)</f>
        <v>0</v>
      </c>
      <c r="J40" s="52">
        <f>SUM(J41:J46)</f>
        <v>0</v>
      </c>
      <c r="K40" s="58"/>
    </row>
    <row r="41" spans="1:11" ht="26.25" customHeight="1">
      <c r="A41" s="64"/>
      <c r="B41" s="30"/>
      <c r="C41" s="30"/>
      <c r="D41" s="30"/>
      <c r="E41" s="30"/>
      <c r="F41" s="30"/>
      <c r="G41" s="516" t="s">
        <v>124</v>
      </c>
      <c r="H41" s="516"/>
      <c r="I41" s="59">
        <v>0</v>
      </c>
      <c r="J41" s="59">
        <v>0</v>
      </c>
      <c r="K41" s="58"/>
    </row>
    <row r="42" spans="1:11">
      <c r="A42" s="64"/>
      <c r="B42" s="30"/>
      <c r="C42" s="30"/>
      <c r="D42" s="30"/>
      <c r="E42" s="30"/>
      <c r="F42" s="30"/>
      <c r="G42" s="514" t="s">
        <v>125</v>
      </c>
      <c r="H42" s="514"/>
      <c r="I42" s="59">
        <v>0</v>
      </c>
      <c r="J42" s="59">
        <v>0</v>
      </c>
      <c r="K42" s="58"/>
    </row>
    <row r="43" spans="1:11" ht="12" customHeight="1">
      <c r="A43" s="64"/>
      <c r="B43" s="30"/>
      <c r="C43" s="30"/>
      <c r="D43" s="30"/>
      <c r="E43" s="30"/>
      <c r="F43" s="30"/>
      <c r="G43" s="514" t="s">
        <v>126</v>
      </c>
      <c r="H43" s="514"/>
      <c r="I43" s="59">
        <v>0</v>
      </c>
      <c r="J43" s="59">
        <v>0</v>
      </c>
      <c r="K43" s="58"/>
    </row>
    <row r="44" spans="1:11" ht="25.5" customHeight="1">
      <c r="A44" s="64"/>
      <c r="B44" s="30"/>
      <c r="C44" s="30"/>
      <c r="D44" s="30"/>
      <c r="E44" s="30"/>
      <c r="F44" s="30"/>
      <c r="G44" s="516" t="s">
        <v>197</v>
      </c>
      <c r="H44" s="516"/>
      <c r="I44" s="59">
        <v>0</v>
      </c>
      <c r="J44" s="59">
        <v>0</v>
      </c>
      <c r="K44" s="58"/>
    </row>
    <row r="45" spans="1:11">
      <c r="A45" s="64"/>
      <c r="B45" s="30"/>
      <c r="C45" s="30"/>
      <c r="D45" s="30"/>
      <c r="E45" s="30"/>
      <c r="F45" s="30"/>
      <c r="G45" s="514" t="s">
        <v>127</v>
      </c>
      <c r="H45" s="514"/>
      <c r="I45" s="59">
        <v>0</v>
      </c>
      <c r="J45" s="59">
        <v>0</v>
      </c>
      <c r="K45" s="58"/>
    </row>
    <row r="46" spans="1:11">
      <c r="A46" s="64"/>
      <c r="B46" s="30"/>
      <c r="C46" s="30"/>
      <c r="D46" s="30"/>
      <c r="E46" s="30"/>
      <c r="F46" s="30"/>
      <c r="G46" s="514" t="s">
        <v>128</v>
      </c>
      <c r="H46" s="514"/>
      <c r="I46" s="59">
        <v>0</v>
      </c>
      <c r="J46" s="59">
        <v>0</v>
      </c>
      <c r="K46" s="58"/>
    </row>
    <row r="47" spans="1:11" ht="12.75">
      <c r="A47" s="64"/>
      <c r="B47" s="30"/>
      <c r="C47" s="30"/>
      <c r="D47" s="30"/>
      <c r="E47" s="30"/>
      <c r="F47" s="30"/>
      <c r="G47" s="452"/>
      <c r="H47" s="41"/>
      <c r="I47" s="60"/>
      <c r="J47" s="60"/>
      <c r="K47" s="58"/>
    </row>
    <row r="48" spans="1:11" ht="12.75">
      <c r="A48" s="64"/>
      <c r="B48" s="30"/>
      <c r="C48" s="30"/>
      <c r="D48" s="30"/>
      <c r="E48" s="30"/>
      <c r="F48" s="30"/>
      <c r="G48" s="515" t="s">
        <v>129</v>
      </c>
      <c r="H48" s="515"/>
      <c r="I48" s="52">
        <f>SUM(I49)</f>
        <v>0</v>
      </c>
      <c r="J48" s="52">
        <f>SUM(J49)</f>
        <v>0</v>
      </c>
      <c r="K48" s="58"/>
    </row>
    <row r="49" spans="1:11">
      <c r="A49" s="64"/>
      <c r="B49" s="30"/>
      <c r="C49" s="30"/>
      <c r="D49" s="30"/>
      <c r="E49" s="30"/>
      <c r="F49" s="30"/>
      <c r="G49" s="514" t="s">
        <v>130</v>
      </c>
      <c r="H49" s="514"/>
      <c r="I49" s="59">
        <v>0</v>
      </c>
      <c r="J49" s="59">
        <v>0</v>
      </c>
      <c r="K49" s="58"/>
    </row>
    <row r="50" spans="1:11" ht="12.75">
      <c r="A50" s="64"/>
      <c r="B50" s="30"/>
      <c r="C50" s="30"/>
      <c r="D50" s="30"/>
      <c r="E50" s="30"/>
      <c r="F50" s="30"/>
      <c r="G50" s="452"/>
      <c r="H50" s="41"/>
      <c r="I50" s="60"/>
      <c r="J50" s="60"/>
      <c r="K50" s="58"/>
    </row>
    <row r="51" spans="1:11" ht="12.75">
      <c r="A51" s="64"/>
      <c r="B51" s="30"/>
      <c r="C51" s="30"/>
      <c r="D51" s="30"/>
      <c r="E51" s="30"/>
      <c r="F51" s="30"/>
      <c r="G51" s="513" t="s">
        <v>131</v>
      </c>
      <c r="H51" s="513"/>
      <c r="I51" s="65">
        <f>I12+I17+I28+I33+I40+I48</f>
        <v>49694197</v>
      </c>
      <c r="J51" s="65">
        <f>J12+J17+J28+J33+J40+J48</f>
        <v>43649308</v>
      </c>
      <c r="K51" s="66"/>
    </row>
    <row r="52" spans="1:11" ht="12.75">
      <c r="A52" s="64"/>
      <c r="B52" s="30"/>
      <c r="C52" s="30"/>
      <c r="D52" s="30"/>
      <c r="E52" s="30"/>
      <c r="F52" s="30"/>
      <c r="G52" s="50"/>
      <c r="H52" s="50"/>
      <c r="I52" s="60"/>
      <c r="J52" s="60"/>
      <c r="K52" s="66"/>
    </row>
    <row r="53" spans="1:11" ht="12.75">
      <c r="A53" s="64"/>
      <c r="B53" s="30"/>
      <c r="C53" s="30"/>
      <c r="D53" s="30"/>
      <c r="E53" s="30"/>
      <c r="F53" s="30"/>
      <c r="G53" s="508" t="s">
        <v>132</v>
      </c>
      <c r="H53" s="508"/>
      <c r="I53" s="446">
        <f>D33-I51</f>
        <v>9373549</v>
      </c>
      <c r="J53" s="65">
        <f>E33-J51</f>
        <v>17088944</v>
      </c>
      <c r="K53" s="66"/>
    </row>
    <row r="54" spans="1:11" ht="6" customHeight="1">
      <c r="A54" s="67"/>
      <c r="B54" s="35"/>
      <c r="C54" s="35"/>
      <c r="D54" s="35"/>
      <c r="E54" s="35"/>
      <c r="F54" s="35"/>
      <c r="G54" s="68"/>
      <c r="H54" s="68"/>
      <c r="I54" s="35"/>
      <c r="J54" s="35"/>
      <c r="K54" s="36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5"/>
      <c r="B56" s="37"/>
      <c r="C56" s="38"/>
      <c r="D56" s="39"/>
      <c r="E56" s="39"/>
      <c r="F56" s="35"/>
      <c r="G56" s="40"/>
      <c r="H56" s="69"/>
      <c r="I56" s="39"/>
      <c r="J56" s="39"/>
      <c r="K56" s="35"/>
    </row>
    <row r="57" spans="1:11" ht="6" customHeight="1">
      <c r="A57" s="16"/>
      <c r="B57" s="41"/>
      <c r="C57" s="42"/>
      <c r="D57" s="43"/>
      <c r="E57" s="43"/>
      <c r="F57" s="16"/>
      <c r="G57" s="44"/>
      <c r="H57" s="70"/>
      <c r="I57" s="43"/>
      <c r="J57" s="43"/>
      <c r="K57" s="16"/>
    </row>
    <row r="58" spans="1:11" ht="15" customHeight="1">
      <c r="B58" s="509" t="s">
        <v>78</v>
      </c>
      <c r="C58" s="509"/>
      <c r="D58" s="509"/>
      <c r="E58" s="509"/>
      <c r="F58" s="509"/>
      <c r="G58" s="509"/>
      <c r="H58" s="509"/>
      <c r="I58" s="509"/>
      <c r="J58" s="509"/>
    </row>
    <row r="59" spans="1:11" ht="9.75" customHeight="1">
      <c r="B59" s="41"/>
      <c r="C59" s="42"/>
      <c r="D59" s="43"/>
      <c r="E59" s="43"/>
      <c r="G59" s="44"/>
      <c r="H59" s="42"/>
      <c r="I59" s="43"/>
      <c r="J59" s="43"/>
    </row>
    <row r="60" spans="1:11" ht="30" customHeight="1">
      <c r="B60" s="41"/>
      <c r="C60" s="510"/>
      <c r="D60" s="510"/>
      <c r="E60" s="43"/>
      <c r="G60" s="511"/>
      <c r="H60" s="511"/>
      <c r="I60" s="43"/>
      <c r="J60" s="43"/>
    </row>
    <row r="61" spans="1:11" ht="14.1" customHeight="1">
      <c r="B61" s="45"/>
      <c r="C61" s="512" t="s">
        <v>436</v>
      </c>
      <c r="D61" s="512"/>
      <c r="E61" s="43"/>
      <c r="F61" s="43"/>
      <c r="G61" s="512" t="s">
        <v>437</v>
      </c>
      <c r="H61" s="512"/>
      <c r="I61" s="34"/>
      <c r="J61" s="43"/>
    </row>
    <row r="62" spans="1:11" ht="14.1" customHeight="1">
      <c r="B62" s="46"/>
      <c r="C62" s="507" t="s">
        <v>435</v>
      </c>
      <c r="D62" s="507"/>
      <c r="E62" s="47"/>
      <c r="F62" s="47"/>
      <c r="G62" s="507" t="s">
        <v>438</v>
      </c>
      <c r="H62" s="507"/>
      <c r="I62" s="34"/>
      <c r="J62" s="43"/>
    </row>
    <row r="63" spans="1:11" ht="9.9499999999999993" customHeight="1">
      <c r="D63" s="71"/>
    </row>
    <row r="64" spans="1:11">
      <c r="D64" s="71"/>
    </row>
    <row r="65" spans="4:4">
      <c r="D65" s="71"/>
    </row>
  </sheetData>
  <sheetProtection formatCells="0" selectLockedCells="1"/>
  <mergeCells count="70">
    <mergeCell ref="B9:C9"/>
    <mergeCell ref="G9:H9"/>
    <mergeCell ref="C1:I1"/>
    <mergeCell ref="C2:I2"/>
    <mergeCell ref="C3:I3"/>
    <mergeCell ref="C4:I4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view="pageBreakPreview" topLeftCell="A3" zoomScale="90" zoomScaleNormal="100" zoomScaleSheetLayoutView="90" workbookViewId="0">
      <selection sqref="A1:J29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600" t="s">
        <v>426</v>
      </c>
      <c r="C2" s="601"/>
      <c r="D2" s="601"/>
      <c r="E2" s="601"/>
      <c r="F2" s="601"/>
      <c r="G2" s="601"/>
      <c r="H2" s="601"/>
      <c r="I2" s="602"/>
      <c r="J2" s="171"/>
    </row>
    <row r="3" spans="1:10">
      <c r="A3" s="171"/>
      <c r="B3" s="603"/>
      <c r="C3" s="604"/>
      <c r="D3" s="604"/>
      <c r="E3" s="604"/>
      <c r="F3" s="604"/>
      <c r="G3" s="604"/>
      <c r="H3" s="604"/>
      <c r="I3" s="605"/>
      <c r="J3" s="171"/>
    </row>
    <row r="4" spans="1:10">
      <c r="A4" s="171"/>
      <c r="B4" s="449"/>
      <c r="C4" s="450"/>
      <c r="D4" s="450"/>
      <c r="E4" s="450" t="s">
        <v>422</v>
      </c>
      <c r="F4" s="450"/>
      <c r="G4" s="450"/>
      <c r="H4" s="450"/>
      <c r="I4" s="451"/>
      <c r="J4" s="171"/>
    </row>
    <row r="5" spans="1:10">
      <c r="A5" s="171"/>
      <c r="B5" s="603" t="s">
        <v>423</v>
      </c>
      <c r="C5" s="604"/>
      <c r="D5" s="604"/>
      <c r="E5" s="604"/>
      <c r="F5" s="604"/>
      <c r="G5" s="604"/>
      <c r="H5" s="604"/>
      <c r="I5" s="605"/>
      <c r="J5" s="171"/>
    </row>
    <row r="6" spans="1:10">
      <c r="A6" s="171"/>
      <c r="B6" s="606" t="s">
        <v>442</v>
      </c>
      <c r="C6" s="607"/>
      <c r="D6" s="607"/>
      <c r="E6" s="607"/>
      <c r="F6" s="607"/>
      <c r="G6" s="607"/>
      <c r="H6" s="607"/>
      <c r="I6" s="608"/>
      <c r="J6" s="171"/>
    </row>
    <row r="7" spans="1:10">
      <c r="A7" s="171"/>
      <c r="B7" s="442"/>
      <c r="C7" s="442"/>
      <c r="D7" s="442"/>
      <c r="E7" s="442"/>
      <c r="F7" s="442"/>
      <c r="G7" s="442"/>
      <c r="H7" s="442"/>
      <c r="I7" s="442"/>
      <c r="J7" s="171"/>
    </row>
    <row r="8" spans="1:10">
      <c r="A8" s="171"/>
      <c r="B8" s="611"/>
      <c r="C8" s="611"/>
      <c r="D8" s="611"/>
      <c r="E8" s="611"/>
      <c r="F8" s="611"/>
      <c r="G8" s="611"/>
      <c r="H8" s="611"/>
      <c r="I8" s="611"/>
      <c r="J8" s="171"/>
    </row>
    <row r="9" spans="1:10">
      <c r="A9" s="171"/>
      <c r="B9" s="611"/>
      <c r="C9" s="611"/>
      <c r="D9" s="611"/>
      <c r="E9" s="611"/>
      <c r="F9" s="611"/>
      <c r="G9" s="611"/>
      <c r="H9" s="611"/>
      <c r="I9" s="611"/>
      <c r="J9" s="171"/>
    </row>
    <row r="10" spans="1:10">
      <c r="A10" s="171"/>
      <c r="B10" s="612"/>
      <c r="C10" s="612"/>
      <c r="D10" s="612"/>
      <c r="E10" s="612"/>
      <c r="F10" s="612"/>
      <c r="G10" s="612"/>
      <c r="H10" s="612"/>
      <c r="I10" s="612"/>
      <c r="J10" s="171"/>
    </row>
    <row r="11" spans="1:10">
      <c r="A11" s="171"/>
      <c r="B11" s="609"/>
      <c r="C11" s="609"/>
      <c r="D11" s="609"/>
      <c r="E11" s="609"/>
      <c r="F11" s="609"/>
      <c r="G11" s="609"/>
      <c r="H11" s="599"/>
      <c r="I11" s="599"/>
      <c r="J11" s="171"/>
    </row>
    <row r="12" spans="1:10">
      <c r="A12" s="171"/>
      <c r="B12" s="609"/>
      <c r="C12" s="609"/>
      <c r="D12" s="599"/>
      <c r="E12" s="599"/>
      <c r="F12" s="599"/>
      <c r="G12" s="599"/>
      <c r="H12" s="599"/>
      <c r="I12" s="599"/>
      <c r="J12" s="171"/>
    </row>
    <row r="13" spans="1:10">
      <c r="A13" s="171"/>
      <c r="B13" s="609"/>
      <c r="C13" s="609"/>
      <c r="D13" s="599"/>
      <c r="E13" s="599"/>
      <c r="F13" s="599"/>
      <c r="G13" s="599"/>
      <c r="H13" s="599"/>
      <c r="I13" s="599"/>
      <c r="J13" s="171"/>
    </row>
    <row r="14" spans="1:10">
      <c r="A14" s="171"/>
      <c r="B14" s="609"/>
      <c r="C14" s="609"/>
      <c r="D14" s="599"/>
      <c r="E14" s="599"/>
      <c r="F14" s="599"/>
      <c r="G14" s="599"/>
      <c r="H14" s="599"/>
      <c r="I14" s="599"/>
      <c r="J14" s="171"/>
    </row>
    <row r="15" spans="1:10">
      <c r="A15" s="171"/>
      <c r="B15" s="609"/>
      <c r="C15" s="609"/>
      <c r="D15" s="599"/>
      <c r="E15" s="599"/>
      <c r="F15" s="599"/>
      <c r="G15" s="599"/>
      <c r="H15" s="599"/>
      <c r="I15" s="599"/>
      <c r="J15" s="171"/>
    </row>
    <row r="16" spans="1:10">
      <c r="A16" s="171"/>
      <c r="B16" s="609"/>
      <c r="C16" s="609"/>
      <c r="D16" s="599"/>
      <c r="E16" s="599"/>
      <c r="F16" s="599"/>
      <c r="G16" s="599"/>
      <c r="H16" s="599"/>
      <c r="I16" s="599"/>
      <c r="J16" s="171"/>
    </row>
    <row r="17" spans="1:10">
      <c r="A17" s="171"/>
      <c r="B17" s="609"/>
      <c r="C17" s="609"/>
      <c r="D17" s="599"/>
      <c r="E17" s="599"/>
      <c r="F17" s="599"/>
      <c r="G17" s="599"/>
      <c r="H17" s="599"/>
      <c r="I17" s="599"/>
      <c r="J17" s="171"/>
    </row>
    <row r="18" spans="1:10">
      <c r="A18" s="171"/>
      <c r="B18" s="609"/>
      <c r="C18" s="609"/>
      <c r="D18" s="599"/>
      <c r="E18" s="599"/>
      <c r="F18" s="599"/>
      <c r="G18" s="599"/>
      <c r="H18" s="599"/>
      <c r="I18" s="599"/>
      <c r="J18" s="171"/>
    </row>
    <row r="19" spans="1:10">
      <c r="A19" s="171"/>
      <c r="B19" s="609"/>
      <c r="C19" s="609"/>
      <c r="D19" s="599"/>
      <c r="E19" s="599"/>
      <c r="F19" s="599"/>
      <c r="G19" s="599"/>
      <c r="H19" s="599"/>
      <c r="I19" s="599"/>
      <c r="J19" s="171"/>
    </row>
    <row r="20" spans="1:10">
      <c r="A20" s="171"/>
      <c r="B20" s="609"/>
      <c r="C20" s="609"/>
      <c r="D20" s="599"/>
      <c r="E20" s="599"/>
      <c r="F20" s="599"/>
      <c r="G20" s="599"/>
      <c r="H20" s="599"/>
      <c r="I20" s="599"/>
      <c r="J20" s="171"/>
    </row>
    <row r="21" spans="1:10">
      <c r="A21" s="171"/>
      <c r="B21" s="609"/>
      <c r="C21" s="609"/>
      <c r="D21" s="609"/>
      <c r="E21" s="609"/>
      <c r="F21" s="609"/>
      <c r="G21" s="609"/>
      <c r="H21" s="609"/>
      <c r="I21" s="609"/>
      <c r="J21" s="171"/>
    </row>
    <row r="22" spans="1:10">
      <c r="A22" s="171"/>
      <c r="B22" s="612"/>
      <c r="C22" s="612"/>
      <c r="D22" s="612"/>
      <c r="E22" s="612"/>
      <c r="F22" s="612"/>
      <c r="G22" s="612"/>
      <c r="H22" s="612"/>
      <c r="I22" s="612"/>
      <c r="J22" s="171"/>
    </row>
    <row r="23" spans="1:10">
      <c r="A23" s="171"/>
      <c r="B23" s="609"/>
      <c r="C23" s="609"/>
      <c r="D23" s="609"/>
      <c r="E23" s="609"/>
      <c r="F23" s="609"/>
      <c r="G23" s="609"/>
      <c r="H23" s="609"/>
      <c r="I23" s="609"/>
      <c r="J23" s="171"/>
    </row>
    <row r="24" spans="1:10">
      <c r="A24" s="171"/>
      <c r="B24" s="609"/>
      <c r="C24" s="609"/>
      <c r="D24" s="599"/>
      <c r="E24" s="599"/>
      <c r="F24" s="599"/>
      <c r="G24" s="599"/>
      <c r="H24" s="599"/>
      <c r="I24" s="599"/>
      <c r="J24" s="171"/>
    </row>
    <row r="25" spans="1:10">
      <c r="A25" s="171"/>
      <c r="B25" s="609"/>
      <c r="C25" s="609"/>
      <c r="D25" s="599"/>
      <c r="E25" s="599"/>
      <c r="F25" s="599"/>
      <c r="G25" s="599"/>
      <c r="H25" s="599"/>
      <c r="I25" s="599"/>
      <c r="J25" s="171"/>
    </row>
    <row r="26" spans="1:10">
      <c r="A26" s="171"/>
      <c r="B26" s="609"/>
      <c r="C26" s="609"/>
      <c r="D26" s="599"/>
      <c r="E26" s="599"/>
      <c r="F26" s="599"/>
      <c r="G26" s="599"/>
      <c r="H26" s="599"/>
      <c r="I26" s="599"/>
      <c r="J26" s="171"/>
    </row>
    <row r="27" spans="1:10">
      <c r="A27" s="171"/>
      <c r="B27" s="610" t="s">
        <v>436</v>
      </c>
      <c r="C27" s="610"/>
      <c r="D27" s="610"/>
      <c r="E27" s="610"/>
      <c r="F27" s="512" t="s">
        <v>437</v>
      </c>
      <c r="G27" s="512"/>
      <c r="H27" s="512"/>
      <c r="I27" s="512"/>
      <c r="J27" s="171"/>
    </row>
    <row r="28" spans="1:10" ht="14.25" customHeight="1">
      <c r="A28" s="171"/>
      <c r="B28" s="507" t="s">
        <v>435</v>
      </c>
      <c r="C28" s="507"/>
      <c r="D28" s="507"/>
      <c r="E28" s="507"/>
      <c r="F28" s="507" t="s">
        <v>438</v>
      </c>
      <c r="G28" s="507"/>
      <c r="H28" s="507"/>
      <c r="I28" s="507"/>
      <c r="J28" s="171"/>
    </row>
    <row r="29" spans="1:10">
      <c r="A29" s="171"/>
      <c r="B29" s="609"/>
      <c r="C29" s="609"/>
      <c r="D29" s="599"/>
      <c r="E29" s="599"/>
      <c r="F29" s="599"/>
      <c r="G29" s="599"/>
      <c r="H29" s="599"/>
      <c r="I29" s="599"/>
      <c r="J29" s="171"/>
    </row>
    <row r="30" spans="1:10">
      <c r="A30" s="171"/>
      <c r="B30" s="609"/>
      <c r="C30" s="609"/>
      <c r="D30" s="599"/>
      <c r="E30" s="599"/>
      <c r="F30" s="599"/>
      <c r="G30" s="599"/>
      <c r="H30" s="599"/>
      <c r="I30" s="599"/>
      <c r="J30" s="171"/>
    </row>
    <row r="31" spans="1:10">
      <c r="A31" s="171"/>
      <c r="B31" s="609"/>
      <c r="C31" s="609"/>
      <c r="D31" s="599"/>
      <c r="E31" s="599"/>
      <c r="F31" s="599"/>
      <c r="G31" s="599"/>
      <c r="H31" s="599"/>
      <c r="I31" s="599"/>
      <c r="J31" s="171"/>
    </row>
    <row r="32" spans="1:10">
      <c r="A32" s="171"/>
      <c r="B32" s="609"/>
      <c r="C32" s="609"/>
      <c r="D32" s="599"/>
      <c r="E32" s="599"/>
      <c r="F32" s="599"/>
      <c r="G32" s="599"/>
      <c r="H32" s="599"/>
      <c r="I32" s="599"/>
      <c r="J32" s="171"/>
    </row>
    <row r="33" spans="1:10">
      <c r="A33" s="171"/>
      <c r="B33" s="609"/>
      <c r="C33" s="609"/>
      <c r="D33" s="599"/>
      <c r="E33" s="599"/>
      <c r="F33" s="599"/>
      <c r="G33" s="599"/>
      <c r="H33" s="599"/>
      <c r="I33" s="599"/>
      <c r="J33" s="171"/>
    </row>
    <row r="34" spans="1:10">
      <c r="A34" s="171"/>
      <c r="B34" s="609"/>
      <c r="C34" s="609"/>
      <c r="D34" s="599"/>
      <c r="E34" s="599"/>
      <c r="F34" s="599"/>
      <c r="G34" s="599"/>
      <c r="H34" s="599"/>
      <c r="I34" s="599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102"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F27:I27"/>
    <mergeCell ref="F28:I28"/>
    <mergeCell ref="B29:C29"/>
    <mergeCell ref="D29:E29"/>
    <mergeCell ref="F29:G29"/>
    <mergeCell ref="H29:I29"/>
    <mergeCell ref="B30:C30"/>
    <mergeCell ref="D30:E30"/>
    <mergeCell ref="B27:E27"/>
    <mergeCell ref="B28:E28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</mergeCells>
  <printOptions horizontalCentered="1"/>
  <pageMargins left="0.70866141732283472" right="0.70866141732283472" top="0.74803149606299213" bottom="0.55118110236220474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0"/>
  <sheetViews>
    <sheetView view="pageBreakPreview" topLeftCell="A31" zoomScale="90" zoomScaleNormal="100" zoomScaleSheetLayoutView="90" workbookViewId="0">
      <selection activeCell="E34" sqref="E34:J55"/>
    </sheetView>
  </sheetViews>
  <sheetFormatPr baseColWidth="10" defaultRowHeight="11.25"/>
  <cols>
    <col min="1" max="1" width="1.140625" style="72" customWidth="1"/>
    <col min="2" max="3" width="3.7109375" style="73" customWidth="1"/>
    <col min="4" max="4" width="46.42578125" style="73" customWidth="1"/>
    <col min="5" max="10" width="15.7109375" style="73" customWidth="1"/>
    <col min="11" max="11" width="2" style="72" customWidth="1"/>
    <col min="12" max="12" width="16.28515625" style="73" customWidth="1"/>
    <col min="13" max="16384" width="11.42578125" style="73"/>
  </cols>
  <sheetData>
    <row r="1" spans="1:10" s="72" customFormat="1"/>
    <row r="2" spans="1:10">
      <c r="B2" s="600" t="s">
        <v>426</v>
      </c>
      <c r="C2" s="601"/>
      <c r="D2" s="601"/>
      <c r="E2" s="601"/>
      <c r="F2" s="601"/>
      <c r="G2" s="601"/>
      <c r="H2" s="601"/>
      <c r="I2" s="601"/>
      <c r="J2" s="602"/>
    </row>
    <row r="3" spans="1:10">
      <c r="B3" s="603"/>
      <c r="C3" s="604"/>
      <c r="D3" s="604"/>
      <c r="E3" s="604"/>
      <c r="F3" s="604"/>
      <c r="G3" s="604"/>
      <c r="H3" s="604"/>
      <c r="I3" s="604"/>
      <c r="J3" s="605"/>
    </row>
    <row r="4" spans="1:10">
      <c r="B4" s="405"/>
      <c r="C4" s="406"/>
      <c r="D4" s="406"/>
      <c r="E4" s="406"/>
      <c r="F4" s="406" t="s">
        <v>422</v>
      </c>
      <c r="G4" s="406"/>
      <c r="H4" s="406"/>
      <c r="I4" s="406"/>
      <c r="J4" s="407"/>
    </row>
    <row r="5" spans="1:10">
      <c r="B5" s="603" t="s">
        <v>204</v>
      </c>
      <c r="C5" s="604"/>
      <c r="D5" s="604"/>
      <c r="E5" s="604"/>
      <c r="F5" s="604"/>
      <c r="G5" s="604"/>
      <c r="H5" s="604"/>
      <c r="I5" s="604"/>
      <c r="J5" s="605"/>
    </row>
    <row r="6" spans="1:10">
      <c r="B6" s="606" t="s">
        <v>442</v>
      </c>
      <c r="C6" s="607"/>
      <c r="D6" s="607"/>
      <c r="E6" s="607"/>
      <c r="F6" s="607"/>
      <c r="G6" s="607"/>
      <c r="H6" s="607"/>
      <c r="I6" s="607"/>
      <c r="J6" s="608"/>
    </row>
    <row r="7" spans="1:10" s="72" customFormat="1">
      <c r="A7" s="74"/>
      <c r="B7" s="74"/>
      <c r="C7" s="74"/>
      <c r="D7" s="74"/>
      <c r="F7" s="75"/>
      <c r="G7" s="75"/>
      <c r="H7" s="75"/>
      <c r="I7" s="75"/>
      <c r="J7" s="75"/>
    </row>
    <row r="8" spans="1:10" ht="12" customHeight="1">
      <c r="A8" s="76"/>
      <c r="B8" s="613" t="s">
        <v>205</v>
      </c>
      <c r="C8" s="613"/>
      <c r="D8" s="613"/>
      <c r="E8" s="613" t="s">
        <v>206</v>
      </c>
      <c r="F8" s="613"/>
      <c r="G8" s="613"/>
      <c r="H8" s="613"/>
      <c r="I8" s="613"/>
      <c r="J8" s="614" t="s">
        <v>207</v>
      </c>
    </row>
    <row r="9" spans="1:10" ht="22.5">
      <c r="A9" s="74"/>
      <c r="B9" s="613"/>
      <c r="C9" s="613"/>
      <c r="D9" s="613"/>
      <c r="E9" s="170" t="s">
        <v>208</v>
      </c>
      <c r="F9" s="105" t="s">
        <v>209</v>
      </c>
      <c r="G9" s="170" t="s">
        <v>210</v>
      </c>
      <c r="H9" s="170" t="s">
        <v>211</v>
      </c>
      <c r="I9" s="170" t="s">
        <v>212</v>
      </c>
      <c r="J9" s="614"/>
    </row>
    <row r="10" spans="1:10" ht="12" customHeight="1">
      <c r="A10" s="74"/>
      <c r="B10" s="613"/>
      <c r="C10" s="613"/>
      <c r="D10" s="613"/>
      <c r="E10" s="170" t="s">
        <v>213</v>
      </c>
      <c r="F10" s="170" t="s">
        <v>214</v>
      </c>
      <c r="G10" s="170" t="s">
        <v>215</v>
      </c>
      <c r="H10" s="170" t="s">
        <v>216</v>
      </c>
      <c r="I10" s="170" t="s">
        <v>217</v>
      </c>
      <c r="J10" s="170" t="s">
        <v>231</v>
      </c>
    </row>
    <row r="11" spans="1:10" ht="12" customHeight="1">
      <c r="A11" s="77"/>
      <c r="B11" s="78"/>
      <c r="C11" s="79"/>
      <c r="D11" s="80"/>
      <c r="E11" s="81"/>
      <c r="F11" s="82"/>
      <c r="G11" s="82"/>
      <c r="H11" s="82"/>
      <c r="I11" s="82"/>
      <c r="J11" s="82"/>
    </row>
    <row r="12" spans="1:10" ht="12" customHeight="1">
      <c r="A12" s="77"/>
      <c r="B12" s="615" t="s">
        <v>86</v>
      </c>
      <c r="C12" s="616"/>
      <c r="D12" s="617"/>
      <c r="E12" s="97">
        <v>0</v>
      </c>
      <c r="F12" s="97">
        <v>0</v>
      </c>
      <c r="G12" s="97">
        <f>+E12+F12</f>
        <v>0</v>
      </c>
      <c r="H12" s="97">
        <v>0</v>
      </c>
      <c r="I12" s="97">
        <v>0</v>
      </c>
      <c r="J12" s="97">
        <f>+I12-E12</f>
        <v>0</v>
      </c>
    </row>
    <row r="13" spans="1:10" ht="12" customHeight="1">
      <c r="A13" s="77"/>
      <c r="B13" s="615" t="s">
        <v>198</v>
      </c>
      <c r="C13" s="616"/>
      <c r="D13" s="617"/>
      <c r="E13" s="97">
        <v>0</v>
      </c>
      <c r="F13" s="97">
        <v>0</v>
      </c>
      <c r="G13" s="97">
        <f t="shared" ref="G13:G25" si="0">+E13+F13</f>
        <v>0</v>
      </c>
      <c r="H13" s="97">
        <v>0</v>
      </c>
      <c r="I13" s="97">
        <v>0</v>
      </c>
      <c r="J13" s="97">
        <f t="shared" ref="J13:J25" si="1">+I13-E13</f>
        <v>0</v>
      </c>
    </row>
    <row r="14" spans="1:10" ht="12" customHeight="1">
      <c r="A14" s="77"/>
      <c r="B14" s="615" t="s">
        <v>90</v>
      </c>
      <c r="C14" s="616"/>
      <c r="D14" s="617"/>
      <c r="E14" s="97">
        <v>0</v>
      </c>
      <c r="F14" s="97">
        <v>0</v>
      </c>
      <c r="G14" s="97">
        <f t="shared" si="0"/>
        <v>0</v>
      </c>
      <c r="H14" s="97">
        <v>0</v>
      </c>
      <c r="I14" s="97">
        <v>0</v>
      </c>
      <c r="J14" s="97">
        <f t="shared" si="1"/>
        <v>0</v>
      </c>
    </row>
    <row r="15" spans="1:10" ht="12" customHeight="1">
      <c r="A15" s="77"/>
      <c r="B15" s="615" t="s">
        <v>92</v>
      </c>
      <c r="C15" s="616"/>
      <c r="D15" s="617"/>
      <c r="E15" s="97">
        <v>0</v>
      </c>
      <c r="F15" s="97">
        <v>0</v>
      </c>
      <c r="G15" s="97">
        <f t="shared" si="0"/>
        <v>0</v>
      </c>
      <c r="H15" s="97">
        <v>0</v>
      </c>
      <c r="I15" s="97">
        <v>0</v>
      </c>
      <c r="J15" s="97">
        <f t="shared" si="1"/>
        <v>0</v>
      </c>
    </row>
    <row r="16" spans="1:10" ht="12" customHeight="1">
      <c r="A16" s="77"/>
      <c r="B16" s="615" t="s">
        <v>218</v>
      </c>
      <c r="C16" s="616"/>
      <c r="D16" s="617"/>
      <c r="E16" s="97">
        <f>+E17+E18</f>
        <v>0</v>
      </c>
      <c r="F16" s="97">
        <f>+F17+F18</f>
        <v>0</v>
      </c>
      <c r="G16" s="97">
        <f>+G17+G18</f>
        <v>0</v>
      </c>
      <c r="H16" s="412">
        <f>+H17+H18</f>
        <v>121123</v>
      </c>
      <c r="I16" s="412">
        <f>+I17+I18</f>
        <v>121123</v>
      </c>
      <c r="J16" s="412">
        <f>+I16-E16</f>
        <v>121123</v>
      </c>
    </row>
    <row r="17" spans="1:12" ht="12" customHeight="1">
      <c r="A17" s="77"/>
      <c r="B17" s="84"/>
      <c r="C17" s="616" t="s">
        <v>219</v>
      </c>
      <c r="D17" s="617"/>
      <c r="E17" s="97">
        <v>0</v>
      </c>
      <c r="F17" s="97">
        <v>0</v>
      </c>
      <c r="G17" s="97">
        <f t="shared" si="0"/>
        <v>0</v>
      </c>
      <c r="H17" s="412">
        <f>+EA!D17</f>
        <v>121123</v>
      </c>
      <c r="I17" s="412">
        <f>+H17</f>
        <v>121123</v>
      </c>
      <c r="J17" s="412">
        <f>+I17-E17</f>
        <v>121123</v>
      </c>
    </row>
    <row r="18" spans="1:12" ht="12" customHeight="1">
      <c r="A18" s="77"/>
      <c r="B18" s="84"/>
      <c r="C18" s="616" t="s">
        <v>220</v>
      </c>
      <c r="D18" s="617"/>
      <c r="E18" s="97">
        <v>0</v>
      </c>
      <c r="F18" s="97">
        <v>0</v>
      </c>
      <c r="G18" s="97">
        <f t="shared" si="0"/>
        <v>0</v>
      </c>
      <c r="H18" s="97">
        <v>0</v>
      </c>
      <c r="I18" s="97">
        <v>0</v>
      </c>
      <c r="J18" s="97">
        <f t="shared" si="1"/>
        <v>0</v>
      </c>
    </row>
    <row r="19" spans="1:12" ht="12" customHeight="1">
      <c r="A19" s="77"/>
      <c r="B19" s="615" t="s">
        <v>221</v>
      </c>
      <c r="C19" s="616"/>
      <c r="D19" s="617"/>
      <c r="E19" s="97">
        <f>+E20+E21</f>
        <v>0</v>
      </c>
      <c r="F19" s="97">
        <f>+F20+F21</f>
        <v>0</v>
      </c>
      <c r="G19" s="97">
        <f t="shared" si="0"/>
        <v>0</v>
      </c>
      <c r="H19" s="97">
        <f>+H20+H21</f>
        <v>0</v>
      </c>
      <c r="I19" s="97">
        <f>+I20+I21</f>
        <v>0</v>
      </c>
      <c r="J19" s="97">
        <f t="shared" si="1"/>
        <v>0</v>
      </c>
    </row>
    <row r="20" spans="1:12" ht="12" customHeight="1">
      <c r="A20" s="77"/>
      <c r="B20" s="84"/>
      <c r="C20" s="616" t="s">
        <v>219</v>
      </c>
      <c r="D20" s="617"/>
      <c r="E20" s="97">
        <v>0</v>
      </c>
      <c r="F20" s="97">
        <v>0</v>
      </c>
      <c r="G20" s="97">
        <f t="shared" si="0"/>
        <v>0</v>
      </c>
      <c r="H20" s="97">
        <v>0</v>
      </c>
      <c r="I20" s="97">
        <v>0</v>
      </c>
      <c r="J20" s="97">
        <f t="shared" si="1"/>
        <v>0</v>
      </c>
    </row>
    <row r="21" spans="1:12" ht="12" customHeight="1">
      <c r="A21" s="77"/>
      <c r="B21" s="84"/>
      <c r="C21" s="616" t="s">
        <v>220</v>
      </c>
      <c r="D21" s="617"/>
      <c r="E21" s="97">
        <v>0</v>
      </c>
      <c r="F21" s="97">
        <v>0</v>
      </c>
      <c r="G21" s="97">
        <f t="shared" si="0"/>
        <v>0</v>
      </c>
      <c r="H21" s="97">
        <v>0</v>
      </c>
      <c r="I21" s="97">
        <v>0</v>
      </c>
      <c r="J21" s="97">
        <f t="shared" si="1"/>
        <v>0</v>
      </c>
    </row>
    <row r="22" spans="1:12" ht="12" customHeight="1">
      <c r="A22" s="77"/>
      <c r="B22" s="615" t="s">
        <v>222</v>
      </c>
      <c r="C22" s="616"/>
      <c r="D22" s="617"/>
      <c r="E22" s="97">
        <v>0</v>
      </c>
      <c r="F22" s="97">
        <v>0</v>
      </c>
      <c r="G22" s="97">
        <f t="shared" si="0"/>
        <v>0</v>
      </c>
      <c r="H22" s="97">
        <v>0</v>
      </c>
      <c r="I22" s="97">
        <v>0</v>
      </c>
      <c r="J22" s="97">
        <f t="shared" si="1"/>
        <v>0</v>
      </c>
    </row>
    <row r="23" spans="1:12" ht="12" customHeight="1">
      <c r="A23" s="77"/>
      <c r="B23" s="615" t="s">
        <v>103</v>
      </c>
      <c r="C23" s="616"/>
      <c r="D23" s="617"/>
      <c r="E23" s="412">
        <v>43288312</v>
      </c>
      <c r="F23" s="97">
        <v>0</v>
      </c>
      <c r="G23" s="412">
        <f t="shared" si="0"/>
        <v>43288312</v>
      </c>
      <c r="H23" s="412">
        <f>+EA!D23</f>
        <v>51885990</v>
      </c>
      <c r="I23" s="412">
        <f>+H23</f>
        <v>51885990</v>
      </c>
      <c r="J23" s="412">
        <f>+I23-E23</f>
        <v>8597678</v>
      </c>
    </row>
    <row r="24" spans="1:12" ht="12" customHeight="1">
      <c r="A24" s="85"/>
      <c r="B24" s="615" t="s">
        <v>223</v>
      </c>
      <c r="C24" s="616"/>
      <c r="D24" s="617"/>
      <c r="E24" s="97">
        <v>0</v>
      </c>
      <c r="F24" s="412">
        <v>5597678</v>
      </c>
      <c r="G24" s="412">
        <f t="shared" si="0"/>
        <v>5597678</v>
      </c>
      <c r="H24" s="412">
        <f>+EA!D24+EA!D31</f>
        <v>7060633</v>
      </c>
      <c r="I24" s="412">
        <f>+H24</f>
        <v>7060633</v>
      </c>
      <c r="J24" s="412">
        <f>+I24-E24</f>
        <v>7060633</v>
      </c>
    </row>
    <row r="25" spans="1:12" ht="12" customHeight="1">
      <c r="A25" s="77"/>
      <c r="B25" s="615" t="s">
        <v>224</v>
      </c>
      <c r="C25" s="616"/>
      <c r="D25" s="617"/>
      <c r="E25" s="97">
        <v>0</v>
      </c>
      <c r="F25" s="97">
        <v>0</v>
      </c>
      <c r="G25" s="97">
        <f t="shared" si="0"/>
        <v>0</v>
      </c>
      <c r="H25" s="97">
        <v>0</v>
      </c>
      <c r="I25" s="97">
        <v>0</v>
      </c>
      <c r="J25" s="97">
        <f t="shared" si="1"/>
        <v>0</v>
      </c>
    </row>
    <row r="26" spans="1:12" ht="12" customHeight="1">
      <c r="A26" s="77"/>
      <c r="B26" s="86"/>
      <c r="C26" s="87"/>
      <c r="D26" s="88"/>
      <c r="E26" s="89"/>
      <c r="F26" s="90"/>
      <c r="G26" s="90"/>
      <c r="H26" s="90"/>
      <c r="I26" s="90"/>
      <c r="J26" s="90"/>
    </row>
    <row r="27" spans="1:12" ht="12" customHeight="1">
      <c r="A27" s="74"/>
      <c r="B27" s="91"/>
      <c r="C27" s="92"/>
      <c r="D27" s="93" t="s">
        <v>225</v>
      </c>
      <c r="E27" s="412">
        <f t="shared" ref="E27:I27" si="2">SUM(E12+E13+E14+E15+E16+E19+E22+E23+E24+E25)</f>
        <v>43288312</v>
      </c>
      <c r="F27" s="412">
        <f t="shared" si="2"/>
        <v>5597678</v>
      </c>
      <c r="G27" s="412">
        <f t="shared" si="2"/>
        <v>48885990</v>
      </c>
      <c r="H27" s="412">
        <f t="shared" si="2"/>
        <v>59067746</v>
      </c>
      <c r="I27" s="412">
        <f t="shared" si="2"/>
        <v>59067746</v>
      </c>
      <c r="J27" s="415">
        <f>SUM(J12+J13+J14+J15+J16+J19+J22+J23+J24+J25)</f>
        <v>15779434</v>
      </c>
      <c r="L27" s="414"/>
    </row>
    <row r="28" spans="1:12" ht="12" customHeight="1">
      <c r="A28" s="77"/>
      <c r="B28" s="94"/>
      <c r="C28" s="94"/>
      <c r="D28" s="94"/>
      <c r="E28" s="94"/>
      <c r="F28" s="94"/>
      <c r="G28" s="94"/>
      <c r="H28" s="618" t="s">
        <v>404</v>
      </c>
      <c r="I28" s="619"/>
      <c r="J28" s="416"/>
    </row>
    <row r="29" spans="1:12" ht="12" customHeight="1">
      <c r="A29" s="74"/>
      <c r="B29" s="74"/>
      <c r="C29" s="74"/>
      <c r="D29" s="74"/>
      <c r="E29" s="75"/>
      <c r="F29" s="75"/>
      <c r="G29" s="75"/>
      <c r="H29" s="75"/>
      <c r="I29" s="75"/>
      <c r="J29" s="75"/>
    </row>
    <row r="30" spans="1:12" ht="12" customHeight="1">
      <c r="A30" s="74"/>
      <c r="B30" s="614" t="s">
        <v>226</v>
      </c>
      <c r="C30" s="614"/>
      <c r="D30" s="614"/>
      <c r="E30" s="613" t="s">
        <v>206</v>
      </c>
      <c r="F30" s="613"/>
      <c r="G30" s="613"/>
      <c r="H30" s="613"/>
      <c r="I30" s="613"/>
      <c r="J30" s="614" t="s">
        <v>207</v>
      </c>
    </row>
    <row r="31" spans="1:12" ht="22.5">
      <c r="A31" s="74"/>
      <c r="B31" s="614"/>
      <c r="C31" s="614"/>
      <c r="D31" s="614"/>
      <c r="E31" s="170" t="s">
        <v>208</v>
      </c>
      <c r="F31" s="105" t="s">
        <v>209</v>
      </c>
      <c r="G31" s="170" t="s">
        <v>210</v>
      </c>
      <c r="H31" s="170" t="s">
        <v>211</v>
      </c>
      <c r="I31" s="170" t="s">
        <v>212</v>
      </c>
      <c r="J31" s="614"/>
    </row>
    <row r="32" spans="1:12" ht="12" customHeight="1">
      <c r="A32" s="74"/>
      <c r="B32" s="614"/>
      <c r="C32" s="614"/>
      <c r="D32" s="614"/>
      <c r="E32" s="170" t="s">
        <v>213</v>
      </c>
      <c r="F32" s="170" t="s">
        <v>214</v>
      </c>
      <c r="G32" s="170" t="s">
        <v>215</v>
      </c>
      <c r="H32" s="170" t="s">
        <v>216</v>
      </c>
      <c r="I32" s="170" t="s">
        <v>217</v>
      </c>
      <c r="J32" s="170" t="s">
        <v>231</v>
      </c>
    </row>
    <row r="33" spans="1:12" ht="12" customHeight="1">
      <c r="A33" s="77"/>
      <c r="B33" s="78"/>
      <c r="C33" s="79"/>
      <c r="D33" s="80"/>
      <c r="E33" s="82"/>
      <c r="F33" s="82"/>
      <c r="G33" s="82"/>
      <c r="H33" s="82"/>
      <c r="I33" s="82"/>
      <c r="J33" s="82"/>
    </row>
    <row r="34" spans="1:12" ht="12" customHeight="1">
      <c r="A34" s="77"/>
      <c r="B34" s="95" t="s">
        <v>227</v>
      </c>
      <c r="C34" s="96"/>
      <c r="D34" s="106"/>
      <c r="E34" s="413">
        <f t="shared" ref="E34:J34" si="3">+E35+E36+E37+E38+E41+E44+E45</f>
        <v>43288312</v>
      </c>
      <c r="F34" s="413">
        <f t="shared" si="3"/>
        <v>5597678</v>
      </c>
      <c r="G34" s="413">
        <f t="shared" si="3"/>
        <v>48885990</v>
      </c>
      <c r="H34" s="413">
        <f t="shared" si="3"/>
        <v>59067746</v>
      </c>
      <c r="I34" s="413">
        <f t="shared" si="3"/>
        <v>59067746</v>
      </c>
      <c r="J34" s="413">
        <f t="shared" si="3"/>
        <v>15779434</v>
      </c>
      <c r="L34" s="414"/>
    </row>
    <row r="35" spans="1:12" ht="12" customHeight="1">
      <c r="A35" s="77"/>
      <c r="B35" s="84"/>
      <c r="C35" s="616" t="s">
        <v>86</v>
      </c>
      <c r="D35" s="617"/>
      <c r="E35" s="97">
        <v>0</v>
      </c>
      <c r="F35" s="97">
        <v>0</v>
      </c>
      <c r="G35" s="97">
        <f>+E35+F35</f>
        <v>0</v>
      </c>
      <c r="H35" s="97">
        <v>0</v>
      </c>
      <c r="I35" s="97">
        <v>0</v>
      </c>
      <c r="J35" s="97">
        <f>+I35-E35</f>
        <v>0</v>
      </c>
    </row>
    <row r="36" spans="1:12" ht="12" customHeight="1">
      <c r="A36" s="77"/>
      <c r="B36" s="84"/>
      <c r="C36" s="616" t="s">
        <v>90</v>
      </c>
      <c r="D36" s="617"/>
      <c r="E36" s="97">
        <v>0</v>
      </c>
      <c r="F36" s="97">
        <v>0</v>
      </c>
      <c r="G36" s="97">
        <f t="shared" ref="G36:G50" si="4">+E36+F36</f>
        <v>0</v>
      </c>
      <c r="H36" s="97">
        <v>0</v>
      </c>
      <c r="I36" s="97">
        <v>0</v>
      </c>
      <c r="J36" s="97">
        <f t="shared" ref="J36:J53" si="5">+I36-E36</f>
        <v>0</v>
      </c>
    </row>
    <row r="37" spans="1:12" ht="12" customHeight="1">
      <c r="A37" s="77"/>
      <c r="B37" s="84"/>
      <c r="C37" s="616" t="s">
        <v>92</v>
      </c>
      <c r="D37" s="617"/>
      <c r="E37" s="97">
        <v>0</v>
      </c>
      <c r="F37" s="97">
        <v>0</v>
      </c>
      <c r="G37" s="97">
        <f t="shared" si="4"/>
        <v>0</v>
      </c>
      <c r="H37" s="97">
        <v>0</v>
      </c>
      <c r="I37" s="97">
        <v>0</v>
      </c>
      <c r="J37" s="97">
        <f t="shared" si="5"/>
        <v>0</v>
      </c>
    </row>
    <row r="38" spans="1:12" ht="12" customHeight="1">
      <c r="A38" s="77"/>
      <c r="B38" s="84"/>
      <c r="C38" s="616" t="s">
        <v>218</v>
      </c>
      <c r="D38" s="617"/>
      <c r="E38" s="97">
        <f>+E39+E40</f>
        <v>0</v>
      </c>
      <c r="F38" s="97">
        <f>+F39+F40</f>
        <v>0</v>
      </c>
      <c r="G38" s="412">
        <f t="shared" si="4"/>
        <v>0</v>
      </c>
      <c r="H38" s="412">
        <f>+H39+H40</f>
        <v>121123</v>
      </c>
      <c r="I38" s="412">
        <f>+I39+I40</f>
        <v>121123</v>
      </c>
      <c r="J38" s="412">
        <f t="shared" si="5"/>
        <v>121123</v>
      </c>
    </row>
    <row r="39" spans="1:12" ht="12" customHeight="1">
      <c r="A39" s="77"/>
      <c r="B39" s="84"/>
      <c r="C39" s="107"/>
      <c r="D39" s="98" t="s">
        <v>219</v>
      </c>
      <c r="E39" s="97">
        <v>0</v>
      </c>
      <c r="F39" s="97">
        <v>0</v>
      </c>
      <c r="G39" s="412">
        <f t="shared" si="4"/>
        <v>0</v>
      </c>
      <c r="H39" s="412">
        <f>+H17</f>
        <v>121123</v>
      </c>
      <c r="I39" s="412">
        <f>+H39</f>
        <v>121123</v>
      </c>
      <c r="J39" s="412">
        <f t="shared" si="5"/>
        <v>121123</v>
      </c>
    </row>
    <row r="40" spans="1:12" ht="12" customHeight="1">
      <c r="A40" s="77"/>
      <c r="B40" s="84"/>
      <c r="C40" s="107"/>
      <c r="D40" s="98" t="s">
        <v>220</v>
      </c>
      <c r="E40" s="97">
        <v>0</v>
      </c>
      <c r="F40" s="97">
        <v>0</v>
      </c>
      <c r="G40" s="97">
        <f t="shared" si="4"/>
        <v>0</v>
      </c>
      <c r="H40" s="97">
        <v>0</v>
      </c>
      <c r="I40" s="97">
        <v>0</v>
      </c>
      <c r="J40" s="97">
        <f t="shared" si="5"/>
        <v>0</v>
      </c>
    </row>
    <row r="41" spans="1:12" ht="12" customHeight="1">
      <c r="A41" s="77"/>
      <c r="B41" s="84"/>
      <c r="C41" s="616" t="s">
        <v>221</v>
      </c>
      <c r="D41" s="617"/>
      <c r="E41" s="97">
        <f>+E42+E43</f>
        <v>0</v>
      </c>
      <c r="F41" s="97">
        <f>+F42+F43</f>
        <v>0</v>
      </c>
      <c r="G41" s="97">
        <f>+G42+G43</f>
        <v>0</v>
      </c>
      <c r="H41" s="97">
        <f>+H42+H43</f>
        <v>0</v>
      </c>
      <c r="I41" s="97">
        <f>+I42+I43</f>
        <v>0</v>
      </c>
      <c r="J41" s="97">
        <f t="shared" si="5"/>
        <v>0</v>
      </c>
    </row>
    <row r="42" spans="1:12" ht="12" customHeight="1">
      <c r="A42" s="77"/>
      <c r="B42" s="84"/>
      <c r="C42" s="107"/>
      <c r="D42" s="98" t="s">
        <v>219</v>
      </c>
      <c r="E42" s="97">
        <v>0</v>
      </c>
      <c r="F42" s="97">
        <v>0</v>
      </c>
      <c r="G42" s="97">
        <f t="shared" si="4"/>
        <v>0</v>
      </c>
      <c r="H42" s="97">
        <v>0</v>
      </c>
      <c r="I42" s="97">
        <v>0</v>
      </c>
      <c r="J42" s="97">
        <f t="shared" si="5"/>
        <v>0</v>
      </c>
    </row>
    <row r="43" spans="1:12" ht="12" customHeight="1">
      <c r="A43" s="77"/>
      <c r="B43" s="84"/>
      <c r="C43" s="107"/>
      <c r="D43" s="98" t="s">
        <v>220</v>
      </c>
      <c r="E43" s="97">
        <v>0</v>
      </c>
      <c r="F43" s="97">
        <v>0</v>
      </c>
      <c r="G43" s="97">
        <f t="shared" si="4"/>
        <v>0</v>
      </c>
      <c r="H43" s="97">
        <v>0</v>
      </c>
      <c r="I43" s="97">
        <v>0</v>
      </c>
      <c r="J43" s="97">
        <f t="shared" si="5"/>
        <v>0</v>
      </c>
    </row>
    <row r="44" spans="1:12" ht="12" customHeight="1">
      <c r="A44" s="77"/>
      <c r="B44" s="84"/>
      <c r="C44" s="616" t="s">
        <v>103</v>
      </c>
      <c r="D44" s="617"/>
      <c r="E44" s="412">
        <v>43288312</v>
      </c>
      <c r="F44" s="97">
        <v>0</v>
      </c>
      <c r="G44" s="412">
        <f t="shared" si="4"/>
        <v>43288312</v>
      </c>
      <c r="H44" s="412">
        <f>+H23</f>
        <v>51885990</v>
      </c>
      <c r="I44" s="412">
        <f>+I23</f>
        <v>51885990</v>
      </c>
      <c r="J44" s="412">
        <f t="shared" si="5"/>
        <v>8597678</v>
      </c>
    </row>
    <row r="45" spans="1:12" ht="12" customHeight="1">
      <c r="A45" s="77"/>
      <c r="B45" s="84"/>
      <c r="C45" s="616" t="s">
        <v>223</v>
      </c>
      <c r="D45" s="617"/>
      <c r="E45" s="97">
        <v>0</v>
      </c>
      <c r="F45" s="412">
        <v>5597678</v>
      </c>
      <c r="G45" s="412">
        <f t="shared" si="4"/>
        <v>5597678</v>
      </c>
      <c r="H45" s="412">
        <f>+H24</f>
        <v>7060633</v>
      </c>
      <c r="I45" s="412">
        <f>+I24</f>
        <v>7060633</v>
      </c>
      <c r="J45" s="412">
        <f t="shared" si="5"/>
        <v>7060633</v>
      </c>
    </row>
    <row r="46" spans="1:12" ht="12" customHeight="1">
      <c r="A46" s="77"/>
      <c r="B46" s="84"/>
      <c r="C46" s="107"/>
      <c r="D46" s="98"/>
      <c r="E46" s="97"/>
      <c r="F46" s="97"/>
      <c r="G46" s="83"/>
      <c r="H46" s="97"/>
      <c r="I46" s="97"/>
      <c r="J46" s="83"/>
    </row>
    <row r="47" spans="1:12" ht="12" customHeight="1">
      <c r="A47" s="77"/>
      <c r="B47" s="95" t="s">
        <v>228</v>
      </c>
      <c r="C47" s="96"/>
      <c r="D47" s="98"/>
      <c r="E47" s="110">
        <f>+E48+E49+E50</f>
        <v>0</v>
      </c>
      <c r="F47" s="110">
        <f>+F48+F49+F50</f>
        <v>0</v>
      </c>
      <c r="G47" s="110">
        <f>+G48+G49+G50</f>
        <v>0</v>
      </c>
      <c r="H47" s="110">
        <f>+H48+H49+H50</f>
        <v>0</v>
      </c>
      <c r="I47" s="110">
        <f>+I48+I49+I50</f>
        <v>0</v>
      </c>
      <c r="J47" s="110">
        <f t="shared" si="5"/>
        <v>0</v>
      </c>
    </row>
    <row r="48" spans="1:12" ht="12" customHeight="1">
      <c r="A48" s="77"/>
      <c r="B48" s="95"/>
      <c r="C48" s="616" t="s">
        <v>198</v>
      </c>
      <c r="D48" s="617"/>
      <c r="E48" s="97">
        <v>0</v>
      </c>
      <c r="F48" s="97">
        <v>0</v>
      </c>
      <c r="G48" s="97">
        <f t="shared" si="4"/>
        <v>0</v>
      </c>
      <c r="H48" s="97">
        <v>0</v>
      </c>
      <c r="I48" s="97">
        <v>0</v>
      </c>
      <c r="J48" s="97">
        <f t="shared" si="5"/>
        <v>0</v>
      </c>
    </row>
    <row r="49" spans="1:11" ht="12" customHeight="1">
      <c r="A49" s="77"/>
      <c r="B49" s="84"/>
      <c r="C49" s="616" t="s">
        <v>222</v>
      </c>
      <c r="D49" s="617"/>
      <c r="E49" s="97">
        <v>0</v>
      </c>
      <c r="F49" s="97">
        <v>0</v>
      </c>
      <c r="G49" s="97">
        <f t="shared" si="4"/>
        <v>0</v>
      </c>
      <c r="H49" s="97">
        <v>0</v>
      </c>
      <c r="I49" s="97">
        <v>0</v>
      </c>
      <c r="J49" s="97">
        <f t="shared" si="5"/>
        <v>0</v>
      </c>
    </row>
    <row r="50" spans="1:11" ht="12" customHeight="1">
      <c r="A50" s="77"/>
      <c r="B50" s="84"/>
      <c r="C50" s="616" t="s">
        <v>223</v>
      </c>
      <c r="D50" s="617"/>
      <c r="E50" s="97">
        <v>0</v>
      </c>
      <c r="F50" s="97">
        <v>0</v>
      </c>
      <c r="G50" s="97">
        <f t="shared" si="4"/>
        <v>0</v>
      </c>
      <c r="H50" s="97">
        <v>0</v>
      </c>
      <c r="I50" s="97">
        <v>0</v>
      </c>
      <c r="J50" s="97">
        <f t="shared" si="5"/>
        <v>0</v>
      </c>
    </row>
    <row r="51" spans="1:11" s="102" customFormat="1" ht="12" customHeight="1">
      <c r="A51" s="74"/>
      <c r="B51" s="99"/>
      <c r="C51" s="108"/>
      <c r="D51" s="109"/>
      <c r="E51" s="100"/>
      <c r="F51" s="100"/>
      <c r="G51" s="100"/>
      <c r="H51" s="100"/>
      <c r="I51" s="100"/>
      <c r="J51" s="100"/>
      <c r="K51" s="101"/>
    </row>
    <row r="52" spans="1:11" ht="12" customHeight="1">
      <c r="A52" s="77"/>
      <c r="B52" s="95" t="s">
        <v>229</v>
      </c>
      <c r="C52" s="103"/>
      <c r="D52" s="98"/>
      <c r="E52" s="110">
        <f>+E53</f>
        <v>0</v>
      </c>
      <c r="F52" s="110">
        <f>+F53</f>
        <v>0</v>
      </c>
      <c r="G52" s="110">
        <f>+G53</f>
        <v>0</v>
      </c>
      <c r="H52" s="110">
        <f>+H53</f>
        <v>0</v>
      </c>
      <c r="I52" s="110">
        <f>+I53</f>
        <v>0</v>
      </c>
      <c r="J52" s="110">
        <f t="shared" si="5"/>
        <v>0</v>
      </c>
    </row>
    <row r="53" spans="1:11" ht="12" customHeight="1">
      <c r="A53" s="77"/>
      <c r="B53" s="84"/>
      <c r="C53" s="616" t="s">
        <v>224</v>
      </c>
      <c r="D53" s="617"/>
      <c r="E53" s="97">
        <v>0</v>
      </c>
      <c r="F53" s="97">
        <v>0</v>
      </c>
      <c r="G53" s="97">
        <f>+E53+F53</f>
        <v>0</v>
      </c>
      <c r="H53" s="97">
        <v>0</v>
      </c>
      <c r="I53" s="97">
        <v>0</v>
      </c>
      <c r="J53" s="97">
        <f t="shared" si="5"/>
        <v>0</v>
      </c>
    </row>
    <row r="54" spans="1:11" ht="12" customHeight="1">
      <c r="A54" s="77"/>
      <c r="B54" s="86"/>
      <c r="C54" s="87"/>
      <c r="D54" s="88"/>
      <c r="E54" s="90"/>
      <c r="F54" s="90"/>
      <c r="G54" s="90"/>
      <c r="H54" s="90"/>
      <c r="I54" s="90"/>
      <c r="J54" s="90"/>
    </row>
    <row r="55" spans="1:11" ht="12" customHeight="1">
      <c r="A55" s="74"/>
      <c r="B55" s="91"/>
      <c r="C55" s="92"/>
      <c r="D55" s="104" t="s">
        <v>225</v>
      </c>
      <c r="E55" s="412">
        <f>+E35+E36+E37+E38+E41+E44+E45+E47+E52</f>
        <v>43288312</v>
      </c>
      <c r="F55" s="412">
        <f>+F35+F36+F37+F38+F41+F44+F45+F47+F52</f>
        <v>5597678</v>
      </c>
      <c r="G55" s="412">
        <f>+G35+G36+G37+G38+G41+G44+G45+G47+G52</f>
        <v>48885990</v>
      </c>
      <c r="H55" s="412">
        <f>+H35+H36+H37+H38+H41+H44+H45+H47+H52</f>
        <v>59067746</v>
      </c>
      <c r="I55" s="412">
        <f>+I35+I36+I37+I38+I41+I44+I45+I47+I52</f>
        <v>59067746</v>
      </c>
      <c r="J55" s="505">
        <f>+J34+J47+J52</f>
        <v>15779434</v>
      </c>
    </row>
    <row r="56" spans="1:11">
      <c r="A56" s="77"/>
      <c r="B56" s="94"/>
      <c r="C56" s="94"/>
      <c r="D56" s="94"/>
      <c r="E56" s="94"/>
      <c r="F56" s="94"/>
      <c r="G56" s="94"/>
      <c r="H56" s="618" t="s">
        <v>404</v>
      </c>
      <c r="I56" s="619"/>
      <c r="J56" s="506"/>
    </row>
    <row r="57" spans="1:11">
      <c r="A57" s="77"/>
      <c r="B57" s="620"/>
      <c r="C57" s="620"/>
      <c r="D57" s="620"/>
      <c r="E57" s="620"/>
      <c r="F57" s="620"/>
      <c r="G57" s="620"/>
      <c r="H57" s="620"/>
      <c r="I57" s="620"/>
      <c r="J57" s="620"/>
    </row>
    <row r="58" spans="1:11">
      <c r="B58" s="72" t="s">
        <v>230</v>
      </c>
      <c r="C58" s="72"/>
      <c r="D58" s="72"/>
      <c r="E58" s="72"/>
      <c r="F58" s="72"/>
      <c r="G58" s="72"/>
      <c r="H58" s="72"/>
      <c r="I58" s="72"/>
      <c r="J58" s="72"/>
    </row>
    <row r="59" spans="1:11">
      <c r="B59" s="72"/>
      <c r="C59" s="72"/>
      <c r="D59" s="72"/>
      <c r="E59" s="72"/>
      <c r="F59" s="72"/>
      <c r="G59" s="72"/>
      <c r="H59" s="72"/>
      <c r="I59" s="72"/>
      <c r="J59" s="72"/>
    </row>
    <row r="60" spans="1:11">
      <c r="B60" s="72"/>
      <c r="C60" s="72"/>
      <c r="D60" s="72"/>
      <c r="E60" s="72"/>
      <c r="F60" s="72"/>
      <c r="G60" s="72"/>
      <c r="H60" s="72"/>
      <c r="I60" s="72"/>
      <c r="J60" s="72"/>
    </row>
  </sheetData>
  <mergeCells count="38">
    <mergeCell ref="B57:J57"/>
    <mergeCell ref="C45:D45"/>
    <mergeCell ref="C48:D48"/>
    <mergeCell ref="C49:D49"/>
    <mergeCell ref="C50:D50"/>
    <mergeCell ref="C53:D53"/>
    <mergeCell ref="H56:I56"/>
    <mergeCell ref="C44:D44"/>
    <mergeCell ref="B24:D24"/>
    <mergeCell ref="B25:D25"/>
    <mergeCell ref="H28:I28"/>
    <mergeCell ref="B30:D32"/>
    <mergeCell ref="E30:I30"/>
    <mergeCell ref="C41:D41"/>
    <mergeCell ref="J30:J31"/>
    <mergeCell ref="C35:D35"/>
    <mergeCell ref="C36:D36"/>
    <mergeCell ref="C37:D37"/>
    <mergeCell ref="C38:D38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B2:J2"/>
    <mergeCell ref="B3:J3"/>
    <mergeCell ref="B5:J5"/>
    <mergeCell ref="B6:J6"/>
    <mergeCell ref="B8:D10"/>
    <mergeCell ref="E8:I8"/>
    <mergeCell ref="J8:J9"/>
  </mergeCells>
  <printOptions horizontalCentered="1"/>
  <pageMargins left="0.70866141732283472" right="0.51181102362204722" top="0.74803149606299213" bottom="0.55118110236220474" header="0.31496062992125984" footer="0.31496062992125984"/>
  <pageSetup scale="74" orientation="landscape" r:id="rId1"/>
  <ignoredErrors>
    <ignoredError sqref="E10:F10 H10:I10 E32:F32 H32:I32" numberStoredAsText="1"/>
    <ignoredError sqref="G16 G19 G41 G3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"/>
  <sheetViews>
    <sheetView view="pageBreakPreview" topLeftCell="A2" zoomScaleNormal="100" zoomScaleSheetLayoutView="100" workbookViewId="0">
      <selection activeCell="D23" sqref="D23"/>
    </sheetView>
  </sheetViews>
  <sheetFormatPr baseColWidth="10" defaultRowHeight="15"/>
  <cols>
    <col min="1" max="1" width="2.28515625" style="111" customWidth="1"/>
    <col min="2" max="2" width="3.28515625" style="73" customWidth="1"/>
    <col min="3" max="3" width="52.5703125" style="73" customWidth="1"/>
    <col min="4" max="9" width="12.7109375" style="73" customWidth="1"/>
    <col min="10" max="10" width="2.7109375" style="111" customWidth="1"/>
  </cols>
  <sheetData>
    <row r="1" spans="2:9" s="111" customFormat="1">
      <c r="B1" s="72"/>
      <c r="C1" s="72"/>
      <c r="D1" s="72"/>
      <c r="E1" s="72"/>
      <c r="F1" s="72"/>
      <c r="G1" s="72"/>
      <c r="H1" s="72"/>
      <c r="I1" s="72"/>
    </row>
    <row r="2" spans="2:9">
      <c r="B2" s="600" t="s">
        <v>426</v>
      </c>
      <c r="C2" s="601"/>
      <c r="D2" s="601"/>
      <c r="E2" s="601"/>
      <c r="F2" s="601"/>
      <c r="G2" s="601"/>
      <c r="H2" s="601"/>
      <c r="I2" s="602"/>
    </row>
    <row r="3" spans="2:9">
      <c r="B3" s="603"/>
      <c r="C3" s="604"/>
      <c r="D3" s="604"/>
      <c r="E3" s="604"/>
      <c r="F3" s="604"/>
      <c r="G3" s="604"/>
      <c r="H3" s="604"/>
      <c r="I3" s="605"/>
    </row>
    <row r="4" spans="2:9">
      <c r="B4" s="405"/>
      <c r="C4" s="406"/>
      <c r="D4" s="406" t="s">
        <v>422</v>
      </c>
      <c r="E4" s="406"/>
      <c r="F4" s="406"/>
      <c r="G4" s="406"/>
      <c r="H4" s="406"/>
      <c r="I4" s="407"/>
    </row>
    <row r="5" spans="2:9">
      <c r="B5" s="603" t="s">
        <v>232</v>
      </c>
      <c r="C5" s="604"/>
      <c r="D5" s="604"/>
      <c r="E5" s="604"/>
      <c r="F5" s="604"/>
      <c r="G5" s="604"/>
      <c r="H5" s="604"/>
      <c r="I5" s="605"/>
    </row>
    <row r="6" spans="2:9">
      <c r="B6" s="603" t="s">
        <v>233</v>
      </c>
      <c r="C6" s="604"/>
      <c r="D6" s="604"/>
      <c r="E6" s="604"/>
      <c r="F6" s="604"/>
      <c r="G6" s="604"/>
      <c r="H6" s="604"/>
      <c r="I6" s="605"/>
    </row>
    <row r="7" spans="2:9">
      <c r="B7" s="606" t="s">
        <v>442</v>
      </c>
      <c r="C7" s="607"/>
      <c r="D7" s="607"/>
      <c r="E7" s="607"/>
      <c r="F7" s="607"/>
      <c r="G7" s="607"/>
      <c r="H7" s="607"/>
      <c r="I7" s="608"/>
    </row>
    <row r="8" spans="2:9" s="111" customFormat="1">
      <c r="B8" s="72"/>
      <c r="C8" s="72"/>
      <c r="D8" s="72"/>
      <c r="E8" s="72"/>
      <c r="F8" s="72"/>
      <c r="G8" s="72"/>
      <c r="H8" s="72"/>
      <c r="I8" s="72"/>
    </row>
    <row r="9" spans="2:9">
      <c r="B9" s="621" t="s">
        <v>76</v>
      </c>
      <c r="C9" s="621"/>
      <c r="D9" s="622" t="s">
        <v>234</v>
      </c>
      <c r="E9" s="622"/>
      <c r="F9" s="622"/>
      <c r="G9" s="622"/>
      <c r="H9" s="622"/>
      <c r="I9" s="622" t="s">
        <v>235</v>
      </c>
    </row>
    <row r="10" spans="2:9" ht="22.5">
      <c r="B10" s="621"/>
      <c r="C10" s="621"/>
      <c r="D10" s="112" t="s">
        <v>236</v>
      </c>
      <c r="E10" s="112" t="s">
        <v>237</v>
      </c>
      <c r="F10" s="112" t="s">
        <v>210</v>
      </c>
      <c r="G10" s="112" t="s">
        <v>211</v>
      </c>
      <c r="H10" s="112" t="s">
        <v>238</v>
      </c>
      <c r="I10" s="622"/>
    </row>
    <row r="11" spans="2:9">
      <c r="B11" s="621"/>
      <c r="C11" s="621"/>
      <c r="D11" s="112">
        <v>1</v>
      </c>
      <c r="E11" s="112">
        <v>2</v>
      </c>
      <c r="F11" s="112" t="s">
        <v>239</v>
      </c>
      <c r="G11" s="112">
        <v>4</v>
      </c>
      <c r="H11" s="112">
        <v>5</v>
      </c>
      <c r="I11" s="112" t="s">
        <v>240</v>
      </c>
    </row>
    <row r="12" spans="2:9">
      <c r="B12" s="113"/>
      <c r="C12" s="114"/>
      <c r="D12" s="115"/>
      <c r="E12" s="115"/>
      <c r="F12" s="115"/>
      <c r="G12" s="115"/>
      <c r="H12" s="115"/>
      <c r="I12" s="115"/>
    </row>
    <row r="13" spans="2:9">
      <c r="B13" s="116"/>
      <c r="C13" s="117" t="s">
        <v>407</v>
      </c>
      <c r="D13" s="412">
        <v>43288312</v>
      </c>
      <c r="E13" s="417">
        <f>+EAI!F55+10181756</f>
        <v>15779434</v>
      </c>
      <c r="F13" s="417">
        <f>+D13+E13</f>
        <v>59067746</v>
      </c>
      <c r="G13" s="492">
        <v>59067746</v>
      </c>
      <c r="H13" s="492">
        <f>+G13</f>
        <v>59067746</v>
      </c>
      <c r="I13" s="417">
        <f>+F13-G13</f>
        <v>0</v>
      </c>
    </row>
    <row r="14" spans="2:9">
      <c r="B14" s="116"/>
      <c r="C14" s="117"/>
      <c r="D14" s="125"/>
      <c r="E14" s="125"/>
      <c r="F14" s="125"/>
      <c r="G14" s="125"/>
      <c r="H14" s="125"/>
      <c r="I14" s="125"/>
    </row>
    <row r="15" spans="2:9">
      <c r="B15" s="116"/>
      <c r="C15" s="117"/>
      <c r="D15" s="125"/>
      <c r="E15" s="125"/>
      <c r="F15" s="125"/>
      <c r="G15" s="125"/>
      <c r="H15" s="125"/>
      <c r="I15" s="125"/>
    </row>
    <row r="16" spans="2:9">
      <c r="B16" s="116"/>
      <c r="C16" s="117"/>
      <c r="D16" s="125"/>
      <c r="E16" s="125"/>
      <c r="F16" s="125"/>
      <c r="G16" s="125"/>
      <c r="H16" s="125"/>
      <c r="I16" s="125"/>
    </row>
    <row r="17" spans="1:10">
      <c r="B17" s="116"/>
      <c r="C17" s="117"/>
      <c r="D17" s="125"/>
      <c r="E17" s="125"/>
      <c r="F17" s="125"/>
      <c r="G17" s="125"/>
      <c r="H17" s="125"/>
      <c r="I17" s="125"/>
    </row>
    <row r="18" spans="1:10">
      <c r="B18" s="116"/>
      <c r="C18" s="117"/>
      <c r="D18" s="125"/>
      <c r="E18" s="125"/>
      <c r="F18" s="125"/>
      <c r="G18" s="125"/>
      <c r="H18" s="125"/>
      <c r="I18" s="125"/>
    </row>
    <row r="19" spans="1:10">
      <c r="B19" s="116"/>
      <c r="C19" s="117"/>
      <c r="D19" s="125"/>
      <c r="E19" s="125"/>
      <c r="F19" s="125"/>
      <c r="G19" s="125"/>
      <c r="H19" s="125"/>
      <c r="I19" s="125"/>
    </row>
    <row r="20" spans="1:10">
      <c r="B20" s="116"/>
      <c r="C20" s="117"/>
      <c r="D20" s="125"/>
      <c r="E20" s="125"/>
      <c r="F20" s="125"/>
      <c r="G20" s="125"/>
      <c r="H20" s="125"/>
      <c r="I20" s="125"/>
    </row>
    <row r="21" spans="1:10">
      <c r="B21" s="116"/>
      <c r="C21" s="117"/>
      <c r="D21" s="125"/>
      <c r="E21" s="125"/>
      <c r="F21" s="125"/>
      <c r="G21" s="125"/>
      <c r="H21" s="125"/>
      <c r="I21" s="125"/>
    </row>
    <row r="22" spans="1:10">
      <c r="B22" s="118"/>
      <c r="C22" s="119"/>
      <c r="D22" s="120"/>
      <c r="E22" s="120"/>
      <c r="F22" s="120"/>
      <c r="G22" s="120"/>
      <c r="H22" s="120"/>
      <c r="I22" s="120"/>
    </row>
    <row r="23" spans="1:10" s="124" customFormat="1">
      <c r="A23" s="121"/>
      <c r="B23" s="122"/>
      <c r="C23" s="123" t="s">
        <v>241</v>
      </c>
      <c r="D23" s="418">
        <f t="shared" ref="D23:I23" si="0">SUM(D13:D21)</f>
        <v>43288312</v>
      </c>
      <c r="E23" s="418">
        <f>SUM(E13:E21)</f>
        <v>15779434</v>
      </c>
      <c r="F23" s="418">
        <f t="shared" si="0"/>
        <v>59067746</v>
      </c>
      <c r="G23" s="418">
        <f t="shared" si="0"/>
        <v>59067746</v>
      </c>
      <c r="H23" s="494">
        <f t="shared" si="0"/>
        <v>59067746</v>
      </c>
      <c r="I23" s="418">
        <f t="shared" si="0"/>
        <v>0</v>
      </c>
      <c r="J23" s="121"/>
    </row>
    <row r="24" spans="1:10">
      <c r="B24" s="72"/>
      <c r="C24" s="72"/>
      <c r="D24" s="72"/>
      <c r="E24" s="72"/>
      <c r="F24" s="72"/>
      <c r="G24" s="72"/>
      <c r="H24" s="72"/>
      <c r="I24" s="72"/>
    </row>
    <row r="25" spans="1:10">
      <c r="B25" s="72"/>
      <c r="C25" s="72"/>
      <c r="D25" s="72"/>
      <c r="E25" s="72"/>
      <c r="F25" s="72"/>
      <c r="G25" s="72"/>
      <c r="H25" s="72"/>
      <c r="I25" s="72"/>
    </row>
    <row r="26" spans="1:10">
      <c r="B26" s="72"/>
      <c r="C26" s="72"/>
      <c r="D26" s="72"/>
      <c r="E26" s="72"/>
      <c r="F26" s="72"/>
      <c r="G26" s="72"/>
      <c r="H26" s="72"/>
      <c r="I26" s="72"/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rintOptions horizontalCentered="1"/>
  <pageMargins left="0.70866141732283472" right="0.51181102362204722" top="0.74803149606299213" bottom="0.55118110236220474" header="0.31496062992125984" footer="0.31496062992125984"/>
  <pageSetup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2"/>
  <sheetViews>
    <sheetView view="pageBreakPreview" zoomScaleNormal="100" zoomScaleSheetLayoutView="100" workbookViewId="0">
      <selection activeCell="D13" sqref="D13:I19"/>
    </sheetView>
  </sheetViews>
  <sheetFormatPr baseColWidth="10" defaultRowHeight="15"/>
  <cols>
    <col min="1" max="1" width="2.5703125" style="111" customWidth="1"/>
    <col min="2" max="2" width="2" style="73" customWidth="1"/>
    <col min="3" max="3" width="45.85546875" style="73" customWidth="1"/>
    <col min="4" max="9" width="12.7109375" style="73" customWidth="1"/>
    <col min="10" max="10" width="4" style="111" customWidth="1"/>
    <col min="11" max="11" width="14.140625" bestFit="1" customWidth="1"/>
  </cols>
  <sheetData>
    <row r="1" spans="2:11" s="111" customFormat="1">
      <c r="B1" s="72"/>
      <c r="C1" s="72"/>
      <c r="D1" s="72"/>
      <c r="E1" s="72"/>
      <c r="F1" s="72"/>
      <c r="G1" s="72"/>
      <c r="H1" s="72"/>
      <c r="I1" s="72"/>
    </row>
    <row r="2" spans="2:11">
      <c r="B2" s="600" t="s">
        <v>426</v>
      </c>
      <c r="C2" s="601"/>
      <c r="D2" s="601"/>
      <c r="E2" s="601"/>
      <c r="F2" s="601"/>
      <c r="G2" s="601"/>
      <c r="H2" s="601"/>
      <c r="I2" s="602"/>
    </row>
    <row r="3" spans="2:11">
      <c r="B3" s="603"/>
      <c r="C3" s="604"/>
      <c r="D3" s="604"/>
      <c r="E3" s="604"/>
      <c r="F3" s="604"/>
      <c r="G3" s="604"/>
      <c r="H3" s="604"/>
      <c r="I3" s="605"/>
    </row>
    <row r="4" spans="2:11">
      <c r="B4" s="405"/>
      <c r="C4" s="406"/>
      <c r="D4" s="406"/>
      <c r="E4" s="406" t="s">
        <v>422</v>
      </c>
      <c r="F4" s="406"/>
      <c r="G4" s="406"/>
      <c r="H4" s="406"/>
      <c r="I4" s="407"/>
    </row>
    <row r="5" spans="2:11">
      <c r="B5" s="603" t="s">
        <v>232</v>
      </c>
      <c r="C5" s="604"/>
      <c r="D5" s="604"/>
      <c r="E5" s="604"/>
      <c r="F5" s="604"/>
      <c r="G5" s="604"/>
      <c r="H5" s="604"/>
      <c r="I5" s="605"/>
    </row>
    <row r="6" spans="2:11">
      <c r="B6" s="603" t="s">
        <v>242</v>
      </c>
      <c r="C6" s="604"/>
      <c r="D6" s="604"/>
      <c r="E6" s="604"/>
      <c r="F6" s="604"/>
      <c r="G6" s="604"/>
      <c r="H6" s="604"/>
      <c r="I6" s="605"/>
    </row>
    <row r="7" spans="2:11">
      <c r="B7" s="606" t="s">
        <v>445</v>
      </c>
      <c r="C7" s="607"/>
      <c r="D7" s="607"/>
      <c r="E7" s="607"/>
      <c r="F7" s="607"/>
      <c r="G7" s="607"/>
      <c r="H7" s="607"/>
      <c r="I7" s="608"/>
    </row>
    <row r="8" spans="2:11" s="111" customFormat="1">
      <c r="B8" s="72"/>
      <c r="C8" s="72"/>
      <c r="D8" s="72"/>
      <c r="E8" s="72"/>
      <c r="F8" s="72"/>
      <c r="G8" s="72"/>
      <c r="H8" s="72"/>
      <c r="I8" s="72"/>
    </row>
    <row r="9" spans="2:11">
      <c r="B9" s="623" t="s">
        <v>76</v>
      </c>
      <c r="C9" s="624"/>
      <c r="D9" s="622" t="s">
        <v>243</v>
      </c>
      <c r="E9" s="622"/>
      <c r="F9" s="622"/>
      <c r="G9" s="622"/>
      <c r="H9" s="622"/>
      <c r="I9" s="622" t="s">
        <v>235</v>
      </c>
    </row>
    <row r="10" spans="2:11" ht="22.5">
      <c r="B10" s="625"/>
      <c r="C10" s="626"/>
      <c r="D10" s="112" t="s">
        <v>236</v>
      </c>
      <c r="E10" s="112" t="s">
        <v>237</v>
      </c>
      <c r="F10" s="112" t="s">
        <v>210</v>
      </c>
      <c r="G10" s="112" t="s">
        <v>211</v>
      </c>
      <c r="H10" s="112" t="s">
        <v>238</v>
      </c>
      <c r="I10" s="622"/>
    </row>
    <row r="11" spans="2:11">
      <c r="B11" s="627"/>
      <c r="C11" s="628"/>
      <c r="D11" s="112">
        <v>1</v>
      </c>
      <c r="E11" s="112">
        <v>2</v>
      </c>
      <c r="F11" s="112" t="s">
        <v>239</v>
      </c>
      <c r="G11" s="112">
        <v>4</v>
      </c>
      <c r="H11" s="112">
        <v>5</v>
      </c>
      <c r="I11" s="112" t="s">
        <v>240</v>
      </c>
    </row>
    <row r="12" spans="2:11">
      <c r="B12" s="126"/>
      <c r="C12" s="127"/>
      <c r="D12" s="128"/>
      <c r="E12" s="128"/>
      <c r="F12" s="128"/>
      <c r="G12" s="128"/>
      <c r="H12" s="128"/>
      <c r="I12" s="128"/>
    </row>
    <row r="13" spans="2:11">
      <c r="B13" s="113"/>
      <c r="C13" s="129" t="s">
        <v>244</v>
      </c>
      <c r="D13" s="419">
        <f>+CAdmon!D13-CTG!D15</f>
        <v>39788312</v>
      </c>
      <c r="E13" s="419">
        <f>+CAdmon!E13-E15</f>
        <v>9905885</v>
      </c>
      <c r="F13" s="419">
        <f>+D13+E13</f>
        <v>49694197</v>
      </c>
      <c r="G13" s="419">
        <f>59067746-G15</f>
        <v>49694197</v>
      </c>
      <c r="H13" s="493">
        <f>+G13</f>
        <v>49694197</v>
      </c>
      <c r="I13" s="419">
        <f>+F13-G13</f>
        <v>0</v>
      </c>
      <c r="K13" s="420"/>
    </row>
    <row r="14" spans="2:11">
      <c r="B14" s="113"/>
      <c r="C14" s="114"/>
      <c r="D14" s="134"/>
      <c r="E14" s="134"/>
      <c r="F14" s="419"/>
      <c r="G14" s="134"/>
      <c r="H14" s="134"/>
      <c r="I14" s="134"/>
    </row>
    <row r="15" spans="2:11">
      <c r="B15" s="130"/>
      <c r="C15" s="129" t="s">
        <v>245</v>
      </c>
      <c r="D15" s="419">
        <f>1500000+2000000</f>
        <v>3500000</v>
      </c>
      <c r="E15" s="419">
        <v>5873549</v>
      </c>
      <c r="F15" s="419">
        <f>+D15+E15</f>
        <v>9373549</v>
      </c>
      <c r="G15" s="419">
        <f>2513989+6859560</f>
        <v>9373549</v>
      </c>
      <c r="H15" s="493">
        <f>+G15</f>
        <v>9373549</v>
      </c>
      <c r="I15" s="419">
        <f>+F15-G15</f>
        <v>0</v>
      </c>
      <c r="K15" s="420"/>
    </row>
    <row r="16" spans="2:11">
      <c r="B16" s="113"/>
      <c r="C16" s="114"/>
      <c r="D16" s="134"/>
      <c r="E16" s="134"/>
      <c r="F16" s="134"/>
      <c r="G16" s="134"/>
      <c r="H16" s="134"/>
      <c r="I16" s="134"/>
    </row>
    <row r="17" spans="1:10">
      <c r="B17" s="130"/>
      <c r="C17" s="129" t="s">
        <v>246</v>
      </c>
      <c r="D17" s="134"/>
      <c r="E17" s="134"/>
      <c r="F17" s="134"/>
      <c r="G17" s="134"/>
      <c r="H17" s="134"/>
      <c r="I17" s="134"/>
    </row>
    <row r="18" spans="1:10">
      <c r="B18" s="131"/>
      <c r="C18" s="132"/>
      <c r="D18" s="133"/>
      <c r="E18" s="133"/>
      <c r="F18" s="133"/>
      <c r="G18" s="133"/>
      <c r="H18" s="133"/>
      <c r="I18" s="133"/>
    </row>
    <row r="19" spans="1:10" s="124" customFormat="1">
      <c r="A19" s="121"/>
      <c r="B19" s="131"/>
      <c r="C19" s="132" t="s">
        <v>241</v>
      </c>
      <c r="D19" s="421">
        <f t="shared" ref="D19:I19" si="0">+D13+D15+D17</f>
        <v>43288312</v>
      </c>
      <c r="E19" s="421">
        <f t="shared" si="0"/>
        <v>15779434</v>
      </c>
      <c r="F19" s="421">
        <f t="shared" si="0"/>
        <v>59067746</v>
      </c>
      <c r="G19" s="421">
        <f t="shared" si="0"/>
        <v>59067746</v>
      </c>
      <c r="H19" s="421">
        <f t="shared" si="0"/>
        <v>59067746</v>
      </c>
      <c r="I19" s="421">
        <f t="shared" si="0"/>
        <v>0</v>
      </c>
      <c r="J19" s="121"/>
    </row>
    <row r="20" spans="1:10" s="111" customFormat="1">
      <c r="B20" s="72"/>
      <c r="C20" s="72"/>
      <c r="D20" s="72"/>
      <c r="E20" s="72"/>
      <c r="F20" s="72"/>
      <c r="G20" s="72"/>
      <c r="H20" s="72"/>
      <c r="I20" s="72"/>
    </row>
    <row r="22" spans="1:10">
      <c r="D22" s="135" t="str">
        <f>IF(D19=CAdmon!D23," ","ERROR")</f>
        <v xml:space="preserve"> </v>
      </c>
      <c r="E22" s="135" t="str">
        <f>IF(E19=CAdmon!E23," ","ERROR")</f>
        <v xml:space="preserve"> </v>
      </c>
      <c r="F22" s="135" t="str">
        <f>IF(F19=CAdmon!F23," ","ERROR")</f>
        <v xml:space="preserve"> </v>
      </c>
      <c r="G22" s="135" t="str">
        <f>IF(G19=CAdmon!G23," ","ERROR")</f>
        <v xml:space="preserve"> </v>
      </c>
      <c r="H22" s="135" t="str">
        <f>IF(H19=CAdmon!H23," ","ERROR")</f>
        <v xml:space="preserve"> </v>
      </c>
      <c r="I22" s="135" t="str">
        <f>IF(I19=CAdmon!I23," ","ERROR")</f>
        <v xml:space="preserve"> </v>
      </c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ageMargins left="0.7" right="0.7" top="0.75" bottom="0.75" header="0.3" footer="0.3"/>
  <pageSetup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7"/>
  <sheetViews>
    <sheetView view="pageBreakPreview" topLeftCell="A62" zoomScaleNormal="100" zoomScaleSheetLayoutView="100" workbookViewId="0">
      <selection activeCell="D63" sqref="D63:I83"/>
    </sheetView>
  </sheetViews>
  <sheetFormatPr baseColWidth="10" defaultRowHeight="15"/>
  <cols>
    <col min="1" max="1" width="2.42578125" style="111" customWidth="1"/>
    <col min="2" max="2" width="4.5703125" style="73" customWidth="1"/>
    <col min="3" max="3" width="57.28515625" style="73" customWidth="1"/>
    <col min="4" max="9" width="12.7109375" style="73" customWidth="1"/>
    <col min="10" max="10" width="3.7109375" style="111" customWidth="1"/>
  </cols>
  <sheetData>
    <row r="1" spans="2:9">
      <c r="B1" s="600" t="s">
        <v>426</v>
      </c>
      <c r="C1" s="601"/>
      <c r="D1" s="601"/>
      <c r="E1" s="601"/>
      <c r="F1" s="601"/>
      <c r="G1" s="601"/>
      <c r="H1" s="601"/>
      <c r="I1" s="602"/>
    </row>
    <row r="2" spans="2:9">
      <c r="B2" s="603"/>
      <c r="C2" s="604"/>
      <c r="D2" s="604"/>
      <c r="E2" s="604"/>
      <c r="F2" s="604"/>
      <c r="G2" s="604"/>
      <c r="H2" s="604"/>
      <c r="I2" s="605"/>
    </row>
    <row r="3" spans="2:9">
      <c r="B3" s="405"/>
      <c r="C3" s="406"/>
      <c r="D3" s="406" t="s">
        <v>422</v>
      </c>
      <c r="E3" s="406"/>
      <c r="F3" s="406"/>
      <c r="G3" s="406"/>
      <c r="H3" s="406"/>
      <c r="I3" s="407"/>
    </row>
    <row r="4" spans="2:9">
      <c r="B4" s="603" t="s">
        <v>232</v>
      </c>
      <c r="C4" s="604"/>
      <c r="D4" s="604"/>
      <c r="E4" s="604"/>
      <c r="F4" s="604"/>
      <c r="G4" s="604"/>
      <c r="H4" s="604"/>
      <c r="I4" s="605"/>
    </row>
    <row r="5" spans="2:9">
      <c r="B5" s="603" t="s">
        <v>446</v>
      </c>
      <c r="C5" s="604"/>
      <c r="D5" s="604"/>
      <c r="E5" s="604"/>
      <c r="F5" s="604"/>
      <c r="G5" s="604"/>
      <c r="H5" s="604"/>
      <c r="I5" s="605"/>
    </row>
    <row r="6" spans="2:9">
      <c r="B6" s="606" t="s">
        <v>442</v>
      </c>
      <c r="C6" s="607"/>
      <c r="D6" s="607"/>
      <c r="E6" s="607"/>
      <c r="F6" s="607"/>
      <c r="G6" s="607"/>
      <c r="H6" s="607"/>
      <c r="I6" s="608"/>
    </row>
    <row r="7" spans="2:9" s="111" customFormat="1" ht="6.75" customHeight="1">
      <c r="B7" s="72"/>
      <c r="C7" s="72"/>
      <c r="D7" s="72"/>
      <c r="E7" s="72"/>
      <c r="F7" s="72"/>
      <c r="G7" s="72"/>
      <c r="H7" s="72"/>
      <c r="I7" s="72"/>
    </row>
    <row r="8" spans="2:9">
      <c r="B8" s="621" t="s">
        <v>76</v>
      </c>
      <c r="C8" s="621"/>
      <c r="D8" s="622" t="s">
        <v>234</v>
      </c>
      <c r="E8" s="622"/>
      <c r="F8" s="622"/>
      <c r="G8" s="622"/>
      <c r="H8" s="622"/>
      <c r="I8" s="622" t="s">
        <v>235</v>
      </c>
    </row>
    <row r="9" spans="2:9" ht="22.5">
      <c r="B9" s="621"/>
      <c r="C9" s="621"/>
      <c r="D9" s="112" t="s">
        <v>236</v>
      </c>
      <c r="E9" s="112" t="s">
        <v>237</v>
      </c>
      <c r="F9" s="112" t="s">
        <v>210</v>
      </c>
      <c r="G9" s="112" t="s">
        <v>211</v>
      </c>
      <c r="H9" s="112" t="s">
        <v>238</v>
      </c>
      <c r="I9" s="622"/>
    </row>
    <row r="10" spans="2:9" ht="11.25" customHeight="1">
      <c r="B10" s="621"/>
      <c r="C10" s="621"/>
      <c r="D10" s="112">
        <v>1</v>
      </c>
      <c r="E10" s="112">
        <v>2</v>
      </c>
      <c r="F10" s="112" t="s">
        <v>239</v>
      </c>
      <c r="G10" s="112">
        <v>4</v>
      </c>
      <c r="H10" s="112">
        <v>5</v>
      </c>
      <c r="I10" s="112" t="s">
        <v>240</v>
      </c>
    </row>
    <row r="11" spans="2:9">
      <c r="B11" s="629" t="s">
        <v>181</v>
      </c>
      <c r="C11" s="630"/>
      <c r="D11" s="426">
        <f>SUM(D12:D18)</f>
        <v>29293312</v>
      </c>
      <c r="E11" s="426">
        <f>SUM(E12:E18)</f>
        <v>4534268</v>
      </c>
      <c r="F11" s="426">
        <f>+D11+E11</f>
        <v>33827580</v>
      </c>
      <c r="G11" s="426">
        <f>SUM(G12:G18)</f>
        <v>33827580</v>
      </c>
      <c r="H11" s="426">
        <f>SUM(H12:H18)</f>
        <v>33827580</v>
      </c>
      <c r="I11" s="426">
        <f>+F11-G11</f>
        <v>0</v>
      </c>
    </row>
    <row r="12" spans="2:9">
      <c r="B12" s="137"/>
      <c r="C12" s="138" t="s">
        <v>247</v>
      </c>
      <c r="D12" s="419">
        <v>4070000</v>
      </c>
      <c r="E12" s="419">
        <v>-584808</v>
      </c>
      <c r="F12" s="419">
        <f>+D12+E12</f>
        <v>3485192</v>
      </c>
      <c r="G12" s="419">
        <v>3485192</v>
      </c>
      <c r="H12" s="419">
        <f>+G12</f>
        <v>3485192</v>
      </c>
      <c r="I12" s="419">
        <f t="shared" ref="I12:I75" si="0">+F12-G12</f>
        <v>0</v>
      </c>
    </row>
    <row r="13" spans="2:9">
      <c r="B13" s="137"/>
      <c r="C13" s="138" t="s">
        <v>248</v>
      </c>
      <c r="D13" s="419">
        <v>10270000</v>
      </c>
      <c r="E13" s="419">
        <f>3317100+285372</f>
        <v>3602472</v>
      </c>
      <c r="F13" s="419">
        <f t="shared" ref="F13:F76" si="1">+D13+E13</f>
        <v>13872472</v>
      </c>
      <c r="G13" s="419">
        <f>13872471+1</f>
        <v>13872472</v>
      </c>
      <c r="H13" s="419">
        <f>+G13</f>
        <v>13872472</v>
      </c>
      <c r="I13" s="419">
        <f t="shared" si="0"/>
        <v>0</v>
      </c>
    </row>
    <row r="14" spans="2:9">
      <c r="B14" s="137"/>
      <c r="C14" s="138" t="s">
        <v>249</v>
      </c>
      <c r="D14" s="419">
        <v>13375000</v>
      </c>
      <c r="E14" s="419">
        <v>617827</v>
      </c>
      <c r="F14" s="419">
        <f t="shared" si="1"/>
        <v>13992827</v>
      </c>
      <c r="G14" s="419">
        <v>13992827</v>
      </c>
      <c r="H14" s="419">
        <f>+G14</f>
        <v>13992827</v>
      </c>
      <c r="I14" s="419">
        <f t="shared" si="0"/>
        <v>0</v>
      </c>
    </row>
    <row r="15" spans="2:9">
      <c r="B15" s="137"/>
      <c r="C15" s="138" t="s">
        <v>250</v>
      </c>
      <c r="D15" s="419">
        <v>175000</v>
      </c>
      <c r="E15" s="419">
        <v>1670048</v>
      </c>
      <c r="F15" s="419">
        <f t="shared" si="1"/>
        <v>1845048</v>
      </c>
      <c r="G15" s="419">
        <v>1845048</v>
      </c>
      <c r="H15" s="419">
        <f>+G15</f>
        <v>1845048</v>
      </c>
      <c r="I15" s="419">
        <f t="shared" si="0"/>
        <v>0</v>
      </c>
    </row>
    <row r="16" spans="2:9">
      <c r="B16" s="137"/>
      <c r="C16" s="138" t="s">
        <v>251</v>
      </c>
      <c r="D16" s="419">
        <v>1403312</v>
      </c>
      <c r="E16" s="419">
        <v>-771271</v>
      </c>
      <c r="F16" s="419">
        <f t="shared" si="1"/>
        <v>632041</v>
      </c>
      <c r="G16" s="419">
        <v>632041</v>
      </c>
      <c r="H16" s="419">
        <f>+G16</f>
        <v>632041</v>
      </c>
      <c r="I16" s="419">
        <f t="shared" si="0"/>
        <v>0</v>
      </c>
    </row>
    <row r="17" spans="2:9">
      <c r="B17" s="137"/>
      <c r="C17" s="138" t="s">
        <v>252</v>
      </c>
      <c r="D17" s="134"/>
      <c r="E17" s="419"/>
      <c r="F17" s="419">
        <f t="shared" si="1"/>
        <v>0</v>
      </c>
      <c r="G17" s="134"/>
      <c r="H17" s="134"/>
      <c r="I17" s="419">
        <f t="shared" si="0"/>
        <v>0</v>
      </c>
    </row>
    <row r="18" spans="2:9">
      <c r="B18" s="137"/>
      <c r="C18" s="138" t="s">
        <v>253</v>
      </c>
      <c r="D18" s="134"/>
      <c r="E18" s="419"/>
      <c r="F18" s="419">
        <f t="shared" si="1"/>
        <v>0</v>
      </c>
      <c r="G18" s="134"/>
      <c r="H18" s="134"/>
      <c r="I18" s="419">
        <f t="shared" si="0"/>
        <v>0</v>
      </c>
    </row>
    <row r="19" spans="2:9">
      <c r="B19" s="629" t="s">
        <v>89</v>
      </c>
      <c r="C19" s="630"/>
      <c r="D19" s="426">
        <f>SUM(D20:D28)</f>
        <v>1900000</v>
      </c>
      <c r="E19" s="426">
        <f>SUM(E20:E28)</f>
        <v>-203331</v>
      </c>
      <c r="F19" s="426">
        <f>+D19+E19</f>
        <v>1696669</v>
      </c>
      <c r="G19" s="426">
        <f>SUM(G20:G28)</f>
        <v>1696669</v>
      </c>
      <c r="H19" s="426">
        <f>SUM(H20:H28)</f>
        <v>1696669</v>
      </c>
      <c r="I19" s="426">
        <f t="shared" si="0"/>
        <v>0</v>
      </c>
    </row>
    <row r="20" spans="2:9">
      <c r="B20" s="137"/>
      <c r="C20" s="138" t="s">
        <v>254</v>
      </c>
      <c r="D20" s="419">
        <v>532000</v>
      </c>
      <c r="E20" s="419">
        <f>86030-33304</f>
        <v>52726</v>
      </c>
      <c r="F20" s="419">
        <f t="shared" si="1"/>
        <v>584726</v>
      </c>
      <c r="G20" s="419">
        <f>584727-1</f>
        <v>584726</v>
      </c>
      <c r="H20" s="419">
        <f>+G20</f>
        <v>584726</v>
      </c>
      <c r="I20" s="419">
        <f t="shared" si="0"/>
        <v>0</v>
      </c>
    </row>
    <row r="21" spans="2:9">
      <c r="B21" s="137"/>
      <c r="C21" s="138" t="s">
        <v>255</v>
      </c>
      <c r="D21" s="419">
        <v>348000</v>
      </c>
      <c r="E21" s="419">
        <v>-100778</v>
      </c>
      <c r="F21" s="419">
        <f t="shared" si="1"/>
        <v>247222</v>
      </c>
      <c r="G21" s="419">
        <v>247222</v>
      </c>
      <c r="H21" s="419">
        <f>+G21</f>
        <v>247222</v>
      </c>
      <c r="I21" s="419">
        <f t="shared" si="0"/>
        <v>0</v>
      </c>
    </row>
    <row r="22" spans="2:9">
      <c r="B22" s="137"/>
      <c r="C22" s="138" t="s">
        <v>256</v>
      </c>
      <c r="D22" s="419">
        <v>210000</v>
      </c>
      <c r="E22" s="419">
        <v>-6955</v>
      </c>
      <c r="F22" s="419">
        <f t="shared" si="1"/>
        <v>203045</v>
      </c>
      <c r="G22" s="419">
        <v>203045</v>
      </c>
      <c r="H22" s="419">
        <f>+G22</f>
        <v>203045</v>
      </c>
      <c r="I22" s="419">
        <f t="shared" si="0"/>
        <v>0</v>
      </c>
    </row>
    <row r="23" spans="2:9">
      <c r="B23" s="137"/>
      <c r="C23" s="138" t="s">
        <v>257</v>
      </c>
      <c r="D23" s="419">
        <v>158000</v>
      </c>
      <c r="E23" s="419">
        <v>-158000</v>
      </c>
      <c r="F23" s="419">
        <f t="shared" si="1"/>
        <v>0</v>
      </c>
      <c r="G23" s="419"/>
      <c r="H23" s="419"/>
      <c r="I23" s="419">
        <f t="shared" si="0"/>
        <v>0</v>
      </c>
    </row>
    <row r="24" spans="2:9">
      <c r="B24" s="137"/>
      <c r="C24" s="138" t="s">
        <v>258</v>
      </c>
      <c r="D24" s="419"/>
      <c r="E24" s="419"/>
      <c r="F24" s="419">
        <f t="shared" si="1"/>
        <v>0</v>
      </c>
      <c r="G24" s="419"/>
      <c r="H24" s="419"/>
      <c r="I24" s="419">
        <f t="shared" si="0"/>
        <v>0</v>
      </c>
    </row>
    <row r="25" spans="2:9">
      <c r="B25" s="137"/>
      <c r="C25" s="138" t="s">
        <v>259</v>
      </c>
      <c r="D25" s="419">
        <v>650000</v>
      </c>
      <c r="E25" s="419">
        <f>81420-69744</f>
        <v>11676</v>
      </c>
      <c r="F25" s="419">
        <f t="shared" si="1"/>
        <v>661676</v>
      </c>
      <c r="G25" s="419">
        <v>661676</v>
      </c>
      <c r="H25" s="419">
        <f>+G25</f>
        <v>661676</v>
      </c>
      <c r="I25" s="419">
        <f t="shared" si="0"/>
        <v>0</v>
      </c>
    </row>
    <row r="26" spans="2:9">
      <c r="B26" s="137"/>
      <c r="C26" s="138" t="s">
        <v>260</v>
      </c>
      <c r="D26" s="419">
        <v>2000</v>
      </c>
      <c r="E26" s="419">
        <v>-2000</v>
      </c>
      <c r="F26" s="419">
        <f t="shared" si="1"/>
        <v>0</v>
      </c>
      <c r="G26" s="419">
        <v>0</v>
      </c>
      <c r="H26" s="419">
        <v>0</v>
      </c>
      <c r="I26" s="419">
        <f t="shared" si="0"/>
        <v>0</v>
      </c>
    </row>
    <row r="27" spans="2:9">
      <c r="B27" s="137"/>
      <c r="C27" s="138" t="s">
        <v>261</v>
      </c>
      <c r="D27" s="419"/>
      <c r="E27" s="419"/>
      <c r="F27" s="419">
        <f t="shared" si="1"/>
        <v>0</v>
      </c>
      <c r="G27" s="419"/>
      <c r="H27" s="419"/>
      <c r="I27" s="419">
        <f t="shared" si="0"/>
        <v>0</v>
      </c>
    </row>
    <row r="28" spans="2:9">
      <c r="B28" s="137"/>
      <c r="C28" s="138" t="s">
        <v>262</v>
      </c>
      <c r="D28" s="419"/>
      <c r="E28" s="419"/>
      <c r="F28" s="419">
        <f t="shared" si="1"/>
        <v>0</v>
      </c>
      <c r="G28" s="419"/>
      <c r="H28" s="419"/>
      <c r="I28" s="419">
        <f t="shared" si="0"/>
        <v>0</v>
      </c>
    </row>
    <row r="29" spans="2:9">
      <c r="B29" s="629" t="s">
        <v>91</v>
      </c>
      <c r="C29" s="630"/>
      <c r="D29" s="426">
        <f>SUM(D30:D38)</f>
        <v>4995000</v>
      </c>
      <c r="E29" s="426">
        <f>SUM(E30:E38)</f>
        <v>1037700</v>
      </c>
      <c r="F29" s="426">
        <f>+D29+E29</f>
        <v>6032700</v>
      </c>
      <c r="G29" s="426">
        <f>SUM(G30:G38)</f>
        <v>6032700</v>
      </c>
      <c r="H29" s="426">
        <f>SUM(H30:H38)</f>
        <v>6032700</v>
      </c>
      <c r="I29" s="426">
        <f t="shared" si="0"/>
        <v>0</v>
      </c>
    </row>
    <row r="30" spans="2:9">
      <c r="B30" s="137"/>
      <c r="C30" s="138" t="s">
        <v>263</v>
      </c>
      <c r="D30" s="419">
        <v>495000</v>
      </c>
      <c r="E30" s="419">
        <v>-6844</v>
      </c>
      <c r="F30" s="419">
        <f t="shared" si="1"/>
        <v>488156</v>
      </c>
      <c r="G30" s="419">
        <f>488157-1</f>
        <v>488156</v>
      </c>
      <c r="H30" s="419">
        <f>+G30</f>
        <v>488156</v>
      </c>
      <c r="I30" s="419">
        <f t="shared" si="0"/>
        <v>0</v>
      </c>
    </row>
    <row r="31" spans="2:9">
      <c r="B31" s="137"/>
      <c r="C31" s="138" t="s">
        <v>264</v>
      </c>
      <c r="D31" s="419">
        <v>250000</v>
      </c>
      <c r="E31" s="419">
        <v>-5342</v>
      </c>
      <c r="F31" s="419">
        <f t="shared" si="1"/>
        <v>244658</v>
      </c>
      <c r="G31" s="419">
        <v>244658</v>
      </c>
      <c r="H31" s="419">
        <f t="shared" ref="H31:H37" si="2">+G31</f>
        <v>244658</v>
      </c>
      <c r="I31" s="419">
        <f t="shared" si="0"/>
        <v>0</v>
      </c>
    </row>
    <row r="32" spans="2:9">
      <c r="B32" s="137"/>
      <c r="C32" s="138" t="s">
        <v>265</v>
      </c>
      <c r="D32" s="419">
        <v>2180000</v>
      </c>
      <c r="E32" s="419">
        <f>540180-1277052</f>
        <v>-736872</v>
      </c>
      <c r="F32" s="419">
        <f t="shared" si="1"/>
        <v>1443128</v>
      </c>
      <c r="G32" s="419">
        <v>1443128</v>
      </c>
      <c r="H32" s="419">
        <f t="shared" si="2"/>
        <v>1443128</v>
      </c>
      <c r="I32" s="419">
        <f t="shared" si="0"/>
        <v>0</v>
      </c>
    </row>
    <row r="33" spans="2:9">
      <c r="B33" s="137"/>
      <c r="C33" s="138" t="s">
        <v>266</v>
      </c>
      <c r="D33" s="419">
        <v>419500</v>
      </c>
      <c r="E33" s="419">
        <v>38278</v>
      </c>
      <c r="F33" s="419">
        <f t="shared" si="1"/>
        <v>457778</v>
      </c>
      <c r="G33" s="419">
        <v>457778</v>
      </c>
      <c r="H33" s="419">
        <f t="shared" si="2"/>
        <v>457778</v>
      </c>
      <c r="I33" s="419">
        <f t="shared" si="0"/>
        <v>0</v>
      </c>
    </row>
    <row r="34" spans="2:9">
      <c r="B34" s="137"/>
      <c r="C34" s="138" t="s">
        <v>267</v>
      </c>
      <c r="D34" s="419">
        <v>325500</v>
      </c>
      <c r="E34" s="419">
        <v>-192006</v>
      </c>
      <c r="F34" s="419">
        <f t="shared" si="1"/>
        <v>133494</v>
      </c>
      <c r="G34" s="419">
        <v>133494</v>
      </c>
      <c r="H34" s="419">
        <f t="shared" si="2"/>
        <v>133494</v>
      </c>
      <c r="I34" s="419">
        <f t="shared" si="0"/>
        <v>0</v>
      </c>
    </row>
    <row r="35" spans="2:9">
      <c r="B35" s="137"/>
      <c r="C35" s="138" t="s">
        <v>268</v>
      </c>
      <c r="D35" s="419">
        <v>95000</v>
      </c>
      <c r="E35" s="419">
        <v>30762</v>
      </c>
      <c r="F35" s="419">
        <f t="shared" si="1"/>
        <v>125762</v>
      </c>
      <c r="G35" s="419">
        <v>125762</v>
      </c>
      <c r="H35" s="419">
        <f t="shared" si="2"/>
        <v>125762</v>
      </c>
      <c r="I35" s="419">
        <f t="shared" si="0"/>
        <v>0</v>
      </c>
    </row>
    <row r="36" spans="2:9">
      <c r="B36" s="137"/>
      <c r="C36" s="138" t="s">
        <v>269</v>
      </c>
      <c r="D36" s="419">
        <v>90000</v>
      </c>
      <c r="E36" s="419">
        <v>77069</v>
      </c>
      <c r="F36" s="419">
        <f t="shared" si="1"/>
        <v>167069</v>
      </c>
      <c r="G36" s="419">
        <v>167069</v>
      </c>
      <c r="H36" s="419">
        <f t="shared" si="2"/>
        <v>167069</v>
      </c>
      <c r="I36" s="419">
        <f t="shared" si="0"/>
        <v>0</v>
      </c>
    </row>
    <row r="37" spans="2:9">
      <c r="B37" s="137"/>
      <c r="C37" s="138" t="s">
        <v>270</v>
      </c>
      <c r="D37" s="419">
        <v>1140000</v>
      </c>
      <c r="E37" s="419">
        <v>1832655</v>
      </c>
      <c r="F37" s="419">
        <f t="shared" si="1"/>
        <v>2972655</v>
      </c>
      <c r="G37" s="419">
        <v>2972655</v>
      </c>
      <c r="H37" s="419">
        <f t="shared" si="2"/>
        <v>2972655</v>
      </c>
      <c r="I37" s="419">
        <f t="shared" si="0"/>
        <v>0</v>
      </c>
    </row>
    <row r="38" spans="2:9">
      <c r="B38" s="137"/>
      <c r="C38" s="138" t="s">
        <v>271</v>
      </c>
      <c r="D38" s="419"/>
      <c r="E38" s="419"/>
      <c r="F38" s="419">
        <f t="shared" si="1"/>
        <v>0</v>
      </c>
      <c r="G38" s="419"/>
      <c r="H38" s="419"/>
      <c r="I38" s="419">
        <f t="shared" si="0"/>
        <v>0</v>
      </c>
    </row>
    <row r="39" spans="2:9">
      <c r="B39" s="629" t="s">
        <v>223</v>
      </c>
      <c r="C39" s="630"/>
      <c r="D39" s="426">
        <f>SUM(D40:D48)</f>
        <v>3600000</v>
      </c>
      <c r="E39" s="426">
        <f>SUM(E40:E48)</f>
        <v>4537248</v>
      </c>
      <c r="F39" s="426">
        <f>+D39+E39</f>
        <v>8137248</v>
      </c>
      <c r="G39" s="426">
        <f>SUM(G40:G48)</f>
        <v>8137248</v>
      </c>
      <c r="H39" s="426">
        <f>SUM(H40:H48)</f>
        <v>8137248</v>
      </c>
      <c r="I39" s="426">
        <f t="shared" si="0"/>
        <v>0</v>
      </c>
    </row>
    <row r="40" spans="2:9">
      <c r="B40" s="137"/>
      <c r="C40" s="138" t="s">
        <v>95</v>
      </c>
      <c r="D40" s="419">
        <v>3600000</v>
      </c>
      <c r="E40" s="419">
        <v>4537248</v>
      </c>
      <c r="F40" s="419">
        <f t="shared" si="1"/>
        <v>8137248</v>
      </c>
      <c r="G40" s="419">
        <v>8137248</v>
      </c>
      <c r="H40" s="419">
        <f>+G40</f>
        <v>8137248</v>
      </c>
      <c r="I40" s="419">
        <f t="shared" si="0"/>
        <v>0</v>
      </c>
    </row>
    <row r="41" spans="2:9">
      <c r="B41" s="137"/>
      <c r="C41" s="138" t="s">
        <v>97</v>
      </c>
      <c r="D41" s="134"/>
      <c r="E41" s="419"/>
      <c r="F41" s="419">
        <f t="shared" si="1"/>
        <v>0</v>
      </c>
      <c r="G41" s="134"/>
      <c r="H41" s="134"/>
      <c r="I41" s="419">
        <f t="shared" si="0"/>
        <v>0</v>
      </c>
    </row>
    <row r="42" spans="2:9">
      <c r="B42" s="137"/>
      <c r="C42" s="138" t="s">
        <v>99</v>
      </c>
      <c r="D42" s="134"/>
      <c r="E42" s="419"/>
      <c r="F42" s="419">
        <f t="shared" si="1"/>
        <v>0</v>
      </c>
      <c r="G42" s="134"/>
      <c r="H42" s="134"/>
      <c r="I42" s="419">
        <f t="shared" si="0"/>
        <v>0</v>
      </c>
    </row>
    <row r="43" spans="2:9">
      <c r="B43" s="137"/>
      <c r="C43" s="138" t="s">
        <v>100</v>
      </c>
      <c r="D43" s="134"/>
      <c r="E43" s="419"/>
      <c r="F43" s="419">
        <f t="shared" si="1"/>
        <v>0</v>
      </c>
      <c r="G43" s="134"/>
      <c r="H43" s="134"/>
      <c r="I43" s="419">
        <f t="shared" si="0"/>
        <v>0</v>
      </c>
    </row>
    <row r="44" spans="2:9">
      <c r="B44" s="137"/>
      <c r="C44" s="138" t="s">
        <v>102</v>
      </c>
      <c r="D44" s="134"/>
      <c r="E44" s="419"/>
      <c r="F44" s="419">
        <f t="shared" si="1"/>
        <v>0</v>
      </c>
      <c r="G44" s="134"/>
      <c r="H44" s="134"/>
      <c r="I44" s="419">
        <f t="shared" si="0"/>
        <v>0</v>
      </c>
    </row>
    <row r="45" spans="2:9">
      <c r="B45" s="137"/>
      <c r="C45" s="138" t="s">
        <v>272</v>
      </c>
      <c r="D45" s="134"/>
      <c r="E45" s="419"/>
      <c r="F45" s="419">
        <f t="shared" si="1"/>
        <v>0</v>
      </c>
      <c r="G45" s="134"/>
      <c r="H45" s="134"/>
      <c r="I45" s="419">
        <f t="shared" si="0"/>
        <v>0</v>
      </c>
    </row>
    <row r="46" spans="2:9">
      <c r="B46" s="137"/>
      <c r="C46" s="138" t="s">
        <v>105</v>
      </c>
      <c r="D46" s="134"/>
      <c r="E46" s="419"/>
      <c r="F46" s="419">
        <f t="shared" si="1"/>
        <v>0</v>
      </c>
      <c r="G46" s="134"/>
      <c r="H46" s="134"/>
      <c r="I46" s="419">
        <f t="shared" si="0"/>
        <v>0</v>
      </c>
    </row>
    <row r="47" spans="2:9">
      <c r="B47" s="137"/>
      <c r="C47" s="138" t="s">
        <v>106</v>
      </c>
      <c r="D47" s="134"/>
      <c r="E47" s="419"/>
      <c r="F47" s="419">
        <f t="shared" si="1"/>
        <v>0</v>
      </c>
      <c r="G47" s="134"/>
      <c r="H47" s="134"/>
      <c r="I47" s="419">
        <f t="shared" si="0"/>
        <v>0</v>
      </c>
    </row>
    <row r="48" spans="2:9">
      <c r="B48" s="137"/>
      <c r="C48" s="138" t="s">
        <v>108</v>
      </c>
      <c r="D48" s="134"/>
      <c r="E48" s="419"/>
      <c r="F48" s="419">
        <f t="shared" si="1"/>
        <v>0</v>
      </c>
      <c r="G48" s="134"/>
      <c r="H48" s="134"/>
      <c r="I48" s="419">
        <f t="shared" si="0"/>
        <v>0</v>
      </c>
    </row>
    <row r="49" spans="2:9">
      <c r="B49" s="629" t="s">
        <v>273</v>
      </c>
      <c r="C49" s="630"/>
      <c r="D49" s="426">
        <f>SUM(D50:D58)</f>
        <v>1500000</v>
      </c>
      <c r="E49" s="426">
        <f>SUM(E50:E58)</f>
        <v>1013989</v>
      </c>
      <c r="F49" s="426">
        <f>+D49+E49</f>
        <v>2513989</v>
      </c>
      <c r="G49" s="426">
        <f>SUM(G50:G58)</f>
        <v>2513989</v>
      </c>
      <c r="H49" s="426">
        <f>SUM(H50:H58)</f>
        <v>2513989</v>
      </c>
      <c r="I49" s="426">
        <f t="shared" si="0"/>
        <v>0</v>
      </c>
    </row>
    <row r="50" spans="2:9">
      <c r="B50" s="137"/>
      <c r="C50" s="138" t="s">
        <v>274</v>
      </c>
      <c r="D50" s="419">
        <v>1000000</v>
      </c>
      <c r="E50" s="419">
        <f>1006148-1905997</f>
        <v>-899849</v>
      </c>
      <c r="F50" s="419">
        <f t="shared" si="1"/>
        <v>100151</v>
      </c>
      <c r="G50" s="419">
        <f>19000+81151</f>
        <v>100151</v>
      </c>
      <c r="H50" s="419">
        <f>+G50</f>
        <v>100151</v>
      </c>
      <c r="I50" s="419">
        <f t="shared" si="0"/>
        <v>0</v>
      </c>
    </row>
    <row r="51" spans="2:9">
      <c r="B51" s="137"/>
      <c r="C51" s="138" t="s">
        <v>275</v>
      </c>
      <c r="D51" s="419"/>
      <c r="E51" s="419"/>
      <c r="F51" s="419">
        <f t="shared" si="1"/>
        <v>0</v>
      </c>
      <c r="G51" s="419"/>
      <c r="H51" s="419"/>
      <c r="I51" s="419">
        <f t="shared" si="0"/>
        <v>0</v>
      </c>
    </row>
    <row r="52" spans="2:9">
      <c r="B52" s="137"/>
      <c r="C52" s="138" t="s">
        <v>276</v>
      </c>
      <c r="D52" s="419"/>
      <c r="E52" s="419"/>
      <c r="F52" s="419">
        <f t="shared" si="1"/>
        <v>0</v>
      </c>
      <c r="G52" s="419"/>
      <c r="H52" s="419"/>
      <c r="I52" s="419">
        <f t="shared" si="0"/>
        <v>0</v>
      </c>
    </row>
    <row r="53" spans="2:9">
      <c r="B53" s="137"/>
      <c r="C53" s="138" t="s">
        <v>277</v>
      </c>
      <c r="D53" s="419">
        <v>250000</v>
      </c>
      <c r="E53" s="419">
        <f>648220-81420-245200</f>
        <v>321600</v>
      </c>
      <c r="F53" s="419">
        <f t="shared" si="1"/>
        <v>571600</v>
      </c>
      <c r="G53" s="419">
        <v>571600</v>
      </c>
      <c r="H53" s="419">
        <f>+G53</f>
        <v>571600</v>
      </c>
      <c r="I53" s="419">
        <f t="shared" si="0"/>
        <v>0</v>
      </c>
    </row>
    <row r="54" spans="2:9">
      <c r="B54" s="137"/>
      <c r="C54" s="138" t="s">
        <v>278</v>
      </c>
      <c r="D54" s="419"/>
      <c r="E54" s="419"/>
      <c r="F54" s="419">
        <f t="shared" si="1"/>
        <v>0</v>
      </c>
      <c r="G54" s="419"/>
      <c r="H54" s="419"/>
      <c r="I54" s="419">
        <f t="shared" si="0"/>
        <v>0</v>
      </c>
    </row>
    <row r="55" spans="2:9">
      <c r="B55" s="137"/>
      <c r="C55" s="138" t="s">
        <v>279</v>
      </c>
      <c r="D55" s="419">
        <v>250000</v>
      </c>
      <c r="E55" s="419">
        <v>1592238</v>
      </c>
      <c r="F55" s="419">
        <f t="shared" si="1"/>
        <v>1842238</v>
      </c>
      <c r="G55" s="419">
        <v>1842238</v>
      </c>
      <c r="H55" s="419">
        <f>+G55</f>
        <v>1842238</v>
      </c>
      <c r="I55" s="419">
        <f t="shared" si="0"/>
        <v>0</v>
      </c>
    </row>
    <row r="56" spans="2:9">
      <c r="B56" s="137"/>
      <c r="C56" s="138" t="s">
        <v>280</v>
      </c>
      <c r="D56" s="419"/>
      <c r="E56" s="419"/>
      <c r="F56" s="419">
        <f t="shared" si="1"/>
        <v>0</v>
      </c>
      <c r="G56" s="419"/>
      <c r="H56" s="419"/>
      <c r="I56" s="419">
        <f t="shared" si="0"/>
        <v>0</v>
      </c>
    </row>
    <row r="57" spans="2:9">
      <c r="B57" s="137"/>
      <c r="C57" s="138" t="s">
        <v>281</v>
      </c>
      <c r="D57" s="419"/>
      <c r="E57" s="419"/>
      <c r="F57" s="419">
        <f t="shared" si="1"/>
        <v>0</v>
      </c>
      <c r="G57" s="419"/>
      <c r="H57" s="419"/>
      <c r="I57" s="419">
        <f t="shared" si="0"/>
        <v>0</v>
      </c>
    </row>
    <row r="58" spans="2:9">
      <c r="B58" s="137"/>
      <c r="C58" s="138" t="s">
        <v>37</v>
      </c>
      <c r="D58" s="419"/>
      <c r="E58" s="419"/>
      <c r="F58" s="419">
        <f t="shared" si="1"/>
        <v>0</v>
      </c>
      <c r="G58" s="419"/>
      <c r="H58" s="419"/>
      <c r="I58" s="419">
        <f t="shared" si="0"/>
        <v>0</v>
      </c>
    </row>
    <row r="59" spans="2:9">
      <c r="B59" s="629" t="s">
        <v>129</v>
      </c>
      <c r="C59" s="630"/>
      <c r="D59" s="426">
        <f>SUM(D60:D62)</f>
        <v>2000000</v>
      </c>
      <c r="E59" s="426">
        <f>SUM(E60:E62)</f>
        <v>4859560</v>
      </c>
      <c r="F59" s="426">
        <f>+D59+E59</f>
        <v>6859560</v>
      </c>
      <c r="G59" s="426">
        <f>SUM(G60:G62)</f>
        <v>6859560</v>
      </c>
      <c r="H59" s="426">
        <f>SUM(H60:H62)</f>
        <v>6859560</v>
      </c>
      <c r="I59" s="426">
        <f t="shared" si="0"/>
        <v>0</v>
      </c>
    </row>
    <row r="60" spans="2:9">
      <c r="B60" s="137"/>
      <c r="C60" s="138" t="s">
        <v>282</v>
      </c>
      <c r="D60" s="134"/>
      <c r="E60" s="419"/>
      <c r="F60" s="419">
        <f t="shared" si="1"/>
        <v>0</v>
      </c>
      <c r="G60" s="134"/>
      <c r="H60" s="134"/>
      <c r="I60" s="419">
        <f t="shared" si="0"/>
        <v>0</v>
      </c>
    </row>
    <row r="61" spans="2:9">
      <c r="B61" s="137"/>
      <c r="C61" s="138" t="s">
        <v>283</v>
      </c>
      <c r="D61" s="419">
        <v>2000000</v>
      </c>
      <c r="E61" s="419">
        <v>4859560</v>
      </c>
      <c r="F61" s="419">
        <f t="shared" si="1"/>
        <v>6859560</v>
      </c>
      <c r="G61" s="419">
        <v>6859560</v>
      </c>
      <c r="H61" s="419">
        <f>+G61</f>
        <v>6859560</v>
      </c>
      <c r="I61" s="419">
        <f t="shared" si="0"/>
        <v>0</v>
      </c>
    </row>
    <row r="62" spans="2:9">
      <c r="B62" s="137"/>
      <c r="C62" s="138" t="s">
        <v>284</v>
      </c>
      <c r="D62" s="134"/>
      <c r="E62" s="419"/>
      <c r="F62" s="419">
        <f t="shared" si="1"/>
        <v>0</v>
      </c>
      <c r="G62" s="134"/>
      <c r="H62" s="134"/>
      <c r="I62" s="419">
        <f t="shared" si="0"/>
        <v>0</v>
      </c>
    </row>
    <row r="63" spans="2:9">
      <c r="B63" s="629" t="s">
        <v>285</v>
      </c>
      <c r="C63" s="630"/>
      <c r="D63" s="139">
        <f>SUM(D64:D70)</f>
        <v>0</v>
      </c>
      <c r="E63" s="426">
        <f>SUM(E64:E70)</f>
        <v>0</v>
      </c>
      <c r="F63" s="139">
        <f>+D63+E63</f>
        <v>0</v>
      </c>
      <c r="G63" s="139">
        <f>SUM(G64:G70)</f>
        <v>0</v>
      </c>
      <c r="H63" s="139">
        <f>SUM(H64:H70)</f>
        <v>0</v>
      </c>
      <c r="I63" s="426">
        <f t="shared" si="0"/>
        <v>0</v>
      </c>
    </row>
    <row r="64" spans="2:9">
      <c r="B64" s="137"/>
      <c r="C64" s="138" t="s">
        <v>286</v>
      </c>
      <c r="D64" s="134"/>
      <c r="E64" s="419"/>
      <c r="F64" s="419">
        <f t="shared" si="1"/>
        <v>0</v>
      </c>
      <c r="G64" s="134"/>
      <c r="H64" s="134"/>
      <c r="I64" s="419">
        <f t="shared" si="0"/>
        <v>0</v>
      </c>
    </row>
    <row r="65" spans="2:9">
      <c r="B65" s="137"/>
      <c r="C65" s="138" t="s">
        <v>287</v>
      </c>
      <c r="D65" s="134"/>
      <c r="E65" s="419"/>
      <c r="F65" s="419">
        <f t="shared" si="1"/>
        <v>0</v>
      </c>
      <c r="G65" s="134"/>
      <c r="H65" s="134"/>
      <c r="I65" s="419">
        <f t="shared" si="0"/>
        <v>0</v>
      </c>
    </row>
    <row r="66" spans="2:9">
      <c r="B66" s="137"/>
      <c r="C66" s="138" t="s">
        <v>288</v>
      </c>
      <c r="D66" s="134"/>
      <c r="E66" s="419"/>
      <c r="F66" s="419">
        <f t="shared" si="1"/>
        <v>0</v>
      </c>
      <c r="G66" s="134"/>
      <c r="H66" s="134"/>
      <c r="I66" s="419">
        <f t="shared" si="0"/>
        <v>0</v>
      </c>
    </row>
    <row r="67" spans="2:9">
      <c r="B67" s="137"/>
      <c r="C67" s="138" t="s">
        <v>289</v>
      </c>
      <c r="D67" s="134"/>
      <c r="E67" s="419"/>
      <c r="F67" s="419">
        <f t="shared" si="1"/>
        <v>0</v>
      </c>
      <c r="G67" s="134"/>
      <c r="H67" s="134"/>
      <c r="I67" s="419">
        <f t="shared" si="0"/>
        <v>0</v>
      </c>
    </row>
    <row r="68" spans="2:9">
      <c r="B68" s="137"/>
      <c r="C68" s="138" t="s">
        <v>290</v>
      </c>
      <c r="D68" s="134"/>
      <c r="E68" s="419"/>
      <c r="F68" s="419">
        <f t="shared" si="1"/>
        <v>0</v>
      </c>
      <c r="G68" s="134"/>
      <c r="H68" s="134"/>
      <c r="I68" s="419">
        <f t="shared" si="0"/>
        <v>0</v>
      </c>
    </row>
    <row r="69" spans="2:9">
      <c r="B69" s="137"/>
      <c r="C69" s="138" t="s">
        <v>291</v>
      </c>
      <c r="D69" s="134"/>
      <c r="E69" s="419"/>
      <c r="F69" s="419">
        <f t="shared" si="1"/>
        <v>0</v>
      </c>
      <c r="G69" s="134"/>
      <c r="H69" s="134"/>
      <c r="I69" s="419">
        <f t="shared" si="0"/>
        <v>0</v>
      </c>
    </row>
    <row r="70" spans="2:9">
      <c r="B70" s="137"/>
      <c r="C70" s="138" t="s">
        <v>292</v>
      </c>
      <c r="D70" s="134"/>
      <c r="E70" s="419"/>
      <c r="F70" s="419">
        <f t="shared" si="1"/>
        <v>0</v>
      </c>
      <c r="G70" s="134"/>
      <c r="H70" s="134"/>
      <c r="I70" s="419">
        <f t="shared" si="0"/>
        <v>0</v>
      </c>
    </row>
    <row r="71" spans="2:9">
      <c r="B71" s="615" t="s">
        <v>103</v>
      </c>
      <c r="C71" s="616"/>
      <c r="D71" s="139">
        <f>SUM(D72:D74)</f>
        <v>0</v>
      </c>
      <c r="E71" s="426">
        <f>SUM(E72:E74)</f>
        <v>0</v>
      </c>
      <c r="F71" s="139">
        <f>+D71+E71</f>
        <v>0</v>
      </c>
      <c r="G71" s="139">
        <f>SUM(G72:G74)</f>
        <v>0</v>
      </c>
      <c r="H71" s="139">
        <f>SUM(H72:H74)</f>
        <v>0</v>
      </c>
      <c r="I71" s="426">
        <f t="shared" si="0"/>
        <v>0</v>
      </c>
    </row>
    <row r="72" spans="2:9">
      <c r="B72" s="137"/>
      <c r="C72" s="138" t="s">
        <v>112</v>
      </c>
      <c r="D72" s="134"/>
      <c r="E72" s="419"/>
      <c r="F72" s="419">
        <f t="shared" si="1"/>
        <v>0</v>
      </c>
      <c r="G72" s="134"/>
      <c r="H72" s="134"/>
      <c r="I72" s="419">
        <f t="shared" si="0"/>
        <v>0</v>
      </c>
    </row>
    <row r="73" spans="2:9">
      <c r="B73" s="137"/>
      <c r="C73" s="138" t="s">
        <v>50</v>
      </c>
      <c r="D73" s="134"/>
      <c r="E73" s="419"/>
      <c r="F73" s="419">
        <f t="shared" si="1"/>
        <v>0</v>
      </c>
      <c r="G73" s="134"/>
      <c r="H73" s="134"/>
      <c r="I73" s="419">
        <f t="shared" si="0"/>
        <v>0</v>
      </c>
    </row>
    <row r="74" spans="2:9">
      <c r="B74" s="137"/>
      <c r="C74" s="138" t="s">
        <v>115</v>
      </c>
      <c r="D74" s="134"/>
      <c r="E74" s="419"/>
      <c r="F74" s="419">
        <f t="shared" si="1"/>
        <v>0</v>
      </c>
      <c r="G74" s="134"/>
      <c r="H74" s="134"/>
      <c r="I74" s="419">
        <f t="shared" si="0"/>
        <v>0</v>
      </c>
    </row>
    <row r="75" spans="2:9">
      <c r="B75" s="629" t="s">
        <v>293</v>
      </c>
      <c r="C75" s="630"/>
      <c r="D75" s="139">
        <f>SUM(D76:D82)</f>
        <v>0</v>
      </c>
      <c r="E75" s="426">
        <f>SUM(E76:E82)</f>
        <v>0</v>
      </c>
      <c r="F75" s="139">
        <f>+D75+E75</f>
        <v>0</v>
      </c>
      <c r="G75" s="139">
        <f>SUM(G76:G82)</f>
        <v>0</v>
      </c>
      <c r="H75" s="139">
        <f>SUM(H76:H82)</f>
        <v>0</v>
      </c>
      <c r="I75" s="426">
        <f t="shared" si="0"/>
        <v>0</v>
      </c>
    </row>
    <row r="76" spans="2:9">
      <c r="B76" s="137"/>
      <c r="C76" s="138" t="s">
        <v>294</v>
      </c>
      <c r="D76" s="134"/>
      <c r="E76" s="419"/>
      <c r="F76" s="419">
        <f t="shared" si="1"/>
        <v>0</v>
      </c>
      <c r="G76" s="134"/>
      <c r="H76" s="134"/>
      <c r="I76" s="419">
        <f t="shared" ref="I76:I82" si="3">+F76-G76</f>
        <v>0</v>
      </c>
    </row>
    <row r="77" spans="2:9">
      <c r="B77" s="137"/>
      <c r="C77" s="138" t="s">
        <v>118</v>
      </c>
      <c r="D77" s="134"/>
      <c r="E77" s="419"/>
      <c r="F77" s="419">
        <f t="shared" ref="F77:F82" si="4">+D77+E77</f>
        <v>0</v>
      </c>
      <c r="G77" s="134"/>
      <c r="H77" s="134"/>
      <c r="I77" s="419">
        <f t="shared" si="3"/>
        <v>0</v>
      </c>
    </row>
    <row r="78" spans="2:9">
      <c r="B78" s="137"/>
      <c r="C78" s="138" t="s">
        <v>119</v>
      </c>
      <c r="D78" s="134"/>
      <c r="E78" s="419"/>
      <c r="F78" s="419">
        <f t="shared" si="4"/>
        <v>0</v>
      </c>
      <c r="G78" s="134"/>
      <c r="H78" s="134"/>
      <c r="I78" s="419">
        <f t="shared" si="3"/>
        <v>0</v>
      </c>
    </row>
    <row r="79" spans="2:9">
      <c r="B79" s="137"/>
      <c r="C79" s="138" t="s">
        <v>120</v>
      </c>
      <c r="D79" s="134"/>
      <c r="E79" s="419"/>
      <c r="F79" s="419">
        <f t="shared" si="4"/>
        <v>0</v>
      </c>
      <c r="G79" s="134"/>
      <c r="H79" s="134"/>
      <c r="I79" s="419">
        <f t="shared" si="3"/>
        <v>0</v>
      </c>
    </row>
    <row r="80" spans="2:9">
      <c r="B80" s="137"/>
      <c r="C80" s="138" t="s">
        <v>121</v>
      </c>
      <c r="D80" s="134"/>
      <c r="E80" s="419"/>
      <c r="F80" s="419">
        <f t="shared" si="4"/>
        <v>0</v>
      </c>
      <c r="G80" s="134"/>
      <c r="H80" s="134"/>
      <c r="I80" s="419">
        <f t="shared" si="3"/>
        <v>0</v>
      </c>
    </row>
    <row r="81" spans="1:10">
      <c r="B81" s="137"/>
      <c r="C81" s="138" t="s">
        <v>122</v>
      </c>
      <c r="D81" s="134"/>
      <c r="E81" s="134"/>
      <c r="F81" s="419">
        <f t="shared" si="4"/>
        <v>0</v>
      </c>
      <c r="G81" s="134"/>
      <c r="H81" s="134"/>
      <c r="I81" s="419">
        <f t="shared" si="3"/>
        <v>0</v>
      </c>
    </row>
    <row r="82" spans="1:10">
      <c r="B82" s="137"/>
      <c r="C82" s="138" t="s">
        <v>295</v>
      </c>
      <c r="D82" s="134"/>
      <c r="E82" s="134"/>
      <c r="F82" s="419">
        <f t="shared" si="4"/>
        <v>0</v>
      </c>
      <c r="G82" s="134"/>
      <c r="H82" s="134"/>
      <c r="I82" s="419">
        <f t="shared" si="3"/>
        <v>0</v>
      </c>
    </row>
    <row r="83" spans="1:10" s="124" customFormat="1">
      <c r="A83" s="121"/>
      <c r="B83" s="140"/>
      <c r="C83" s="141" t="s">
        <v>241</v>
      </c>
      <c r="D83" s="438">
        <f t="shared" ref="D83:I83" si="5">+D11+D19+D29+D39+D49+D59+D63+D71+D75</f>
        <v>43288312</v>
      </c>
      <c r="E83" s="438">
        <f t="shared" si="5"/>
        <v>15779434</v>
      </c>
      <c r="F83" s="438">
        <f t="shared" si="5"/>
        <v>59067746</v>
      </c>
      <c r="G83" s="438">
        <f t="shared" si="5"/>
        <v>59067746</v>
      </c>
      <c r="H83" s="495">
        <f t="shared" si="5"/>
        <v>59067746</v>
      </c>
      <c r="I83" s="438">
        <f t="shared" si="5"/>
        <v>0</v>
      </c>
      <c r="J83" s="121"/>
    </row>
    <row r="85" spans="1:10" ht="15.75">
      <c r="D85" s="136" t="str">
        <f>IF(CAdmon!D23=COG!D83," ","ERROR")</f>
        <v xml:space="preserve"> </v>
      </c>
      <c r="E85" s="136" t="str">
        <f>IF(CAdmon!E23=COG!E83," ","ERROR")</f>
        <v xml:space="preserve"> </v>
      </c>
      <c r="F85" s="136" t="str">
        <f>IF(CAdmon!F23=COG!F83," ","ERROR")</f>
        <v xml:space="preserve"> </v>
      </c>
      <c r="G85" s="136" t="str">
        <f>IF(CAdmon!G23=COG!G83," ","ERROR")</f>
        <v xml:space="preserve"> </v>
      </c>
      <c r="H85" s="136" t="str">
        <f>IF(CAdmon!H23=COG!H83," ","ERROR")</f>
        <v xml:space="preserve"> </v>
      </c>
      <c r="I85" s="136" t="str">
        <f>IF(CAdmon!I23=COG!I83," ","ERROR")</f>
        <v xml:space="preserve"> </v>
      </c>
    </row>
    <row r="87" spans="1:10">
      <c r="D87" s="414"/>
      <c r="E87" s="414"/>
      <c r="F87" s="414"/>
      <c r="G87" s="414"/>
      <c r="H87" s="414"/>
    </row>
  </sheetData>
  <mergeCells count="17">
    <mergeCell ref="B59:C59"/>
    <mergeCell ref="B63:C63"/>
    <mergeCell ref="B71:C71"/>
    <mergeCell ref="B75:C75"/>
    <mergeCell ref="I8:I9"/>
    <mergeCell ref="B11:C11"/>
    <mergeCell ref="B19:C19"/>
    <mergeCell ref="B29:C29"/>
    <mergeCell ref="B39:C39"/>
    <mergeCell ref="B49:C49"/>
    <mergeCell ref="B8:C10"/>
    <mergeCell ref="D8:H8"/>
    <mergeCell ref="B1:I1"/>
    <mergeCell ref="B2:I2"/>
    <mergeCell ref="B4:I4"/>
    <mergeCell ref="B5:I5"/>
    <mergeCell ref="B6:I6"/>
  </mergeCells>
  <printOptions horizontalCentered="1"/>
  <pageMargins left="0.70866141732283472" right="0.51181102362204722" top="0.74803149606299213" bottom="0.55118110236220474" header="0.31496062992125984" footer="0.31496062992125984"/>
  <pageSetup scale="78" fitToHeight="0" orientation="landscape" r:id="rId1"/>
  <rowBreaks count="1" manualBreakCount="1">
    <brk id="42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6"/>
  <sheetViews>
    <sheetView view="pageBreakPreview" topLeftCell="A48" zoomScaleNormal="100" zoomScaleSheetLayoutView="100" workbookViewId="0">
      <selection activeCell="D13" sqref="D13:I49"/>
    </sheetView>
  </sheetViews>
  <sheetFormatPr baseColWidth="10" defaultRowHeight="15"/>
  <cols>
    <col min="1" max="1" width="1.5703125" style="111" customWidth="1"/>
    <col min="2" max="2" width="4.5703125" style="153" customWidth="1"/>
    <col min="3" max="3" width="60.28515625" style="73" customWidth="1"/>
    <col min="4" max="9" width="12.7109375" style="73" customWidth="1"/>
    <col min="10" max="10" width="3.28515625" style="111" customWidth="1"/>
  </cols>
  <sheetData>
    <row r="1" spans="1:10" s="111" customFormat="1" ht="8.25" customHeight="1">
      <c r="B1" s="72"/>
      <c r="C1" s="72"/>
      <c r="D1" s="72"/>
      <c r="E1" s="72"/>
      <c r="F1" s="72"/>
      <c r="G1" s="72"/>
      <c r="H1" s="72"/>
      <c r="I1" s="72"/>
    </row>
    <row r="2" spans="1:10">
      <c r="B2" s="600" t="s">
        <v>426</v>
      </c>
      <c r="C2" s="601"/>
      <c r="D2" s="601"/>
      <c r="E2" s="601"/>
      <c r="F2" s="601"/>
      <c r="G2" s="601"/>
      <c r="H2" s="601"/>
      <c r="I2" s="602"/>
    </row>
    <row r="3" spans="1:10">
      <c r="B3" s="603"/>
      <c r="C3" s="604"/>
      <c r="D3" s="604"/>
      <c r="E3" s="604"/>
      <c r="F3" s="604"/>
      <c r="G3" s="604"/>
      <c r="H3" s="604"/>
      <c r="I3" s="605"/>
    </row>
    <row r="4" spans="1:10">
      <c r="B4" s="405"/>
      <c r="C4" s="406"/>
      <c r="D4" s="406" t="s">
        <v>422</v>
      </c>
      <c r="E4" s="406"/>
      <c r="F4" s="406"/>
      <c r="G4" s="406"/>
      <c r="H4" s="406"/>
      <c r="I4" s="407"/>
    </row>
    <row r="5" spans="1:10">
      <c r="B5" s="603" t="s">
        <v>232</v>
      </c>
      <c r="C5" s="604"/>
      <c r="D5" s="604"/>
      <c r="E5" s="604"/>
      <c r="F5" s="604"/>
      <c r="G5" s="604"/>
      <c r="H5" s="604"/>
      <c r="I5" s="605"/>
    </row>
    <row r="6" spans="1:10">
      <c r="B6" s="603" t="s">
        <v>296</v>
      </c>
      <c r="C6" s="604"/>
      <c r="D6" s="604"/>
      <c r="E6" s="604"/>
      <c r="F6" s="604"/>
      <c r="G6" s="604"/>
      <c r="H6" s="604"/>
      <c r="I6" s="605"/>
    </row>
    <row r="7" spans="1:10">
      <c r="B7" s="606" t="s">
        <v>447</v>
      </c>
      <c r="C7" s="607"/>
      <c r="D7" s="607"/>
      <c r="E7" s="607"/>
      <c r="F7" s="607"/>
      <c r="G7" s="607"/>
      <c r="H7" s="607"/>
      <c r="I7" s="608"/>
    </row>
    <row r="8" spans="1:10" s="111" customFormat="1" ht="9" customHeight="1">
      <c r="B8" s="72"/>
      <c r="C8" s="72"/>
      <c r="D8" s="72"/>
      <c r="E8" s="72"/>
      <c r="F8" s="72"/>
      <c r="G8" s="72"/>
      <c r="H8" s="72"/>
      <c r="I8" s="72"/>
    </row>
    <row r="9" spans="1:10">
      <c r="B9" s="621" t="s">
        <v>76</v>
      </c>
      <c r="C9" s="621"/>
      <c r="D9" s="622" t="s">
        <v>234</v>
      </c>
      <c r="E9" s="622"/>
      <c r="F9" s="622"/>
      <c r="G9" s="622"/>
      <c r="H9" s="622"/>
      <c r="I9" s="622" t="s">
        <v>235</v>
      </c>
    </row>
    <row r="10" spans="1:10" ht="22.5">
      <c r="B10" s="621"/>
      <c r="C10" s="621"/>
      <c r="D10" s="112" t="s">
        <v>236</v>
      </c>
      <c r="E10" s="112" t="s">
        <v>237</v>
      </c>
      <c r="F10" s="112" t="s">
        <v>210</v>
      </c>
      <c r="G10" s="112" t="s">
        <v>211</v>
      </c>
      <c r="H10" s="112" t="s">
        <v>238</v>
      </c>
      <c r="I10" s="622"/>
    </row>
    <row r="11" spans="1:10">
      <c r="B11" s="621"/>
      <c r="C11" s="621"/>
      <c r="D11" s="112">
        <v>1</v>
      </c>
      <c r="E11" s="112">
        <v>2</v>
      </c>
      <c r="F11" s="112" t="s">
        <v>239</v>
      </c>
      <c r="G11" s="112">
        <v>4</v>
      </c>
      <c r="H11" s="112">
        <v>5</v>
      </c>
      <c r="I11" s="112" t="s">
        <v>240</v>
      </c>
    </row>
    <row r="12" spans="1:10" ht="3" customHeight="1">
      <c r="B12" s="142"/>
      <c r="C12" s="127"/>
      <c r="D12" s="128"/>
      <c r="E12" s="128"/>
      <c r="F12" s="128"/>
      <c r="G12" s="128"/>
      <c r="H12" s="128"/>
      <c r="I12" s="128"/>
    </row>
    <row r="13" spans="1:10" s="144" customFormat="1">
      <c r="A13" s="143"/>
      <c r="B13" s="631" t="s">
        <v>297</v>
      </c>
      <c r="C13" s="632"/>
      <c r="D13" s="422">
        <f t="shared" ref="D13:I13" si="0">SUM(D14:D21)</f>
        <v>43288312</v>
      </c>
      <c r="E13" s="422">
        <f t="shared" si="0"/>
        <v>15779434</v>
      </c>
      <c r="F13" s="422">
        <f t="shared" si="0"/>
        <v>59067746</v>
      </c>
      <c r="G13" s="422">
        <f t="shared" si="0"/>
        <v>59067746</v>
      </c>
      <c r="H13" s="422">
        <f t="shared" si="0"/>
        <v>59067746</v>
      </c>
      <c r="I13" s="422">
        <f t="shared" si="0"/>
        <v>0</v>
      </c>
      <c r="J13" s="143"/>
    </row>
    <row r="14" spans="1:10" s="144" customFormat="1">
      <c r="A14" s="143"/>
      <c r="B14" s="145"/>
      <c r="C14" s="146" t="s">
        <v>298</v>
      </c>
      <c r="D14" s="417">
        <f>+COG!D83</f>
        <v>43288312</v>
      </c>
      <c r="E14" s="417">
        <f>+COG!E83</f>
        <v>15779434</v>
      </c>
      <c r="F14" s="417">
        <f>+D14+E14</f>
        <v>59067746</v>
      </c>
      <c r="G14" s="417">
        <f>+COG!G83</f>
        <v>59067746</v>
      </c>
      <c r="H14" s="417">
        <f>+COG!H83</f>
        <v>59067746</v>
      </c>
      <c r="I14" s="417">
        <f>+F14-G14</f>
        <v>0</v>
      </c>
      <c r="J14" s="143"/>
    </row>
    <row r="15" spans="1:10" s="144" customFormat="1">
      <c r="A15" s="143"/>
      <c r="B15" s="145"/>
      <c r="C15" s="146" t="s">
        <v>299</v>
      </c>
      <c r="D15" s="125"/>
      <c r="E15" s="125"/>
      <c r="F15" s="125">
        <f t="shared" ref="F15:F21" si="1">+D15+E15</f>
        <v>0</v>
      </c>
      <c r="G15" s="125"/>
      <c r="H15" s="125"/>
      <c r="I15" s="417">
        <f t="shared" ref="I15:I21" si="2">+F15-G15</f>
        <v>0</v>
      </c>
      <c r="J15" s="143"/>
    </row>
    <row r="16" spans="1:10" s="144" customFormat="1">
      <c r="A16" s="143"/>
      <c r="B16" s="145"/>
      <c r="C16" s="146" t="s">
        <v>300</v>
      </c>
      <c r="D16" s="125"/>
      <c r="E16" s="125"/>
      <c r="F16" s="125">
        <f t="shared" si="1"/>
        <v>0</v>
      </c>
      <c r="G16" s="125"/>
      <c r="H16" s="125"/>
      <c r="I16" s="417">
        <f t="shared" si="2"/>
        <v>0</v>
      </c>
      <c r="J16" s="143"/>
    </row>
    <row r="17" spans="1:10" s="144" customFormat="1">
      <c r="A17" s="143"/>
      <c r="B17" s="145"/>
      <c r="C17" s="146" t="s">
        <v>301</v>
      </c>
      <c r="D17" s="125"/>
      <c r="E17" s="125"/>
      <c r="F17" s="125">
        <f t="shared" si="1"/>
        <v>0</v>
      </c>
      <c r="G17" s="125"/>
      <c r="H17" s="125"/>
      <c r="I17" s="417">
        <f t="shared" si="2"/>
        <v>0</v>
      </c>
      <c r="J17" s="143"/>
    </row>
    <row r="18" spans="1:10" s="144" customFormat="1">
      <c r="A18" s="143"/>
      <c r="B18" s="145"/>
      <c r="C18" s="146" t="s">
        <v>302</v>
      </c>
      <c r="D18" s="125"/>
      <c r="E18" s="125"/>
      <c r="F18" s="125">
        <f t="shared" si="1"/>
        <v>0</v>
      </c>
      <c r="G18" s="125"/>
      <c r="H18" s="125"/>
      <c r="I18" s="417">
        <f t="shared" si="2"/>
        <v>0</v>
      </c>
      <c r="J18" s="143"/>
    </row>
    <row r="19" spans="1:10" s="144" customFormat="1">
      <c r="A19" s="143"/>
      <c r="B19" s="145"/>
      <c r="C19" s="146" t="s">
        <v>303</v>
      </c>
      <c r="D19" s="125"/>
      <c r="E19" s="125"/>
      <c r="F19" s="125">
        <f t="shared" si="1"/>
        <v>0</v>
      </c>
      <c r="G19" s="125"/>
      <c r="H19" s="125"/>
      <c r="I19" s="417">
        <f t="shared" si="2"/>
        <v>0</v>
      </c>
      <c r="J19" s="143"/>
    </row>
    <row r="20" spans="1:10" s="144" customFormat="1">
      <c r="A20" s="143"/>
      <c r="B20" s="145"/>
      <c r="C20" s="146" t="s">
        <v>304</v>
      </c>
      <c r="D20" s="125"/>
      <c r="E20" s="125"/>
      <c r="F20" s="125">
        <f t="shared" si="1"/>
        <v>0</v>
      </c>
      <c r="G20" s="125"/>
      <c r="H20" s="125"/>
      <c r="I20" s="417">
        <f t="shared" si="2"/>
        <v>0</v>
      </c>
      <c r="J20" s="143"/>
    </row>
    <row r="21" spans="1:10" s="144" customFormat="1">
      <c r="A21" s="143"/>
      <c r="B21" s="145"/>
      <c r="C21" s="146" t="s">
        <v>271</v>
      </c>
      <c r="D21" s="125"/>
      <c r="E21" s="125"/>
      <c r="F21" s="125">
        <f t="shared" si="1"/>
        <v>0</v>
      </c>
      <c r="G21" s="125"/>
      <c r="H21" s="125"/>
      <c r="I21" s="417">
        <f t="shared" si="2"/>
        <v>0</v>
      </c>
      <c r="J21" s="143"/>
    </row>
    <row r="22" spans="1:10" s="144" customFormat="1">
      <c r="A22" s="143"/>
      <c r="B22" s="145"/>
      <c r="C22" s="146"/>
      <c r="D22" s="125"/>
      <c r="E22" s="125"/>
      <c r="F22" s="125"/>
      <c r="G22" s="125"/>
      <c r="H22" s="125"/>
      <c r="I22" s="417"/>
      <c r="J22" s="143"/>
    </row>
    <row r="23" spans="1:10" s="148" customFormat="1">
      <c r="A23" s="147"/>
      <c r="B23" s="631" t="s">
        <v>305</v>
      </c>
      <c r="C23" s="632"/>
      <c r="D23" s="154">
        <f>SUM(D24:D30)</f>
        <v>0</v>
      </c>
      <c r="E23" s="154">
        <f>SUM(E24:E30)</f>
        <v>0</v>
      </c>
      <c r="F23" s="154">
        <f>+D23+E23</f>
        <v>0</v>
      </c>
      <c r="G23" s="154">
        <f>SUM(G24:G30)</f>
        <v>0</v>
      </c>
      <c r="H23" s="154">
        <f>SUM(H24:H30)</f>
        <v>0</v>
      </c>
      <c r="I23" s="422">
        <f>+F23-G23</f>
        <v>0</v>
      </c>
      <c r="J23" s="147"/>
    </row>
    <row r="24" spans="1:10" s="144" customFormat="1">
      <c r="A24" s="143"/>
      <c r="B24" s="145"/>
      <c r="C24" s="146" t="s">
        <v>306</v>
      </c>
      <c r="D24" s="155"/>
      <c r="E24" s="155"/>
      <c r="F24" s="125">
        <f t="shared" ref="F24:F30" si="3">+D24+E24</f>
        <v>0</v>
      </c>
      <c r="G24" s="155"/>
      <c r="H24" s="155"/>
      <c r="I24" s="417">
        <f t="shared" ref="I24:I30" si="4">+F24-G24</f>
        <v>0</v>
      </c>
      <c r="J24" s="143"/>
    </row>
    <row r="25" spans="1:10" s="144" customFormat="1">
      <c r="A25" s="143"/>
      <c r="B25" s="145"/>
      <c r="C25" s="146" t="s">
        <v>307</v>
      </c>
      <c r="D25" s="155"/>
      <c r="E25" s="155"/>
      <c r="F25" s="125">
        <f t="shared" si="3"/>
        <v>0</v>
      </c>
      <c r="G25" s="155"/>
      <c r="H25" s="155"/>
      <c r="I25" s="417">
        <f t="shared" si="4"/>
        <v>0</v>
      </c>
      <c r="J25" s="143"/>
    </row>
    <row r="26" spans="1:10" s="144" customFormat="1">
      <c r="A26" s="143"/>
      <c r="B26" s="145"/>
      <c r="C26" s="146" t="s">
        <v>308</v>
      </c>
      <c r="D26" s="155"/>
      <c r="E26" s="155"/>
      <c r="F26" s="125">
        <f t="shared" si="3"/>
        <v>0</v>
      </c>
      <c r="G26" s="155"/>
      <c r="H26" s="155"/>
      <c r="I26" s="417">
        <f t="shared" si="4"/>
        <v>0</v>
      </c>
      <c r="J26" s="143"/>
    </row>
    <row r="27" spans="1:10" s="144" customFormat="1">
      <c r="A27" s="143"/>
      <c r="B27" s="145"/>
      <c r="C27" s="146" t="s">
        <v>309</v>
      </c>
      <c r="D27" s="155"/>
      <c r="E27" s="155"/>
      <c r="F27" s="125">
        <f t="shared" si="3"/>
        <v>0</v>
      </c>
      <c r="G27" s="155"/>
      <c r="H27" s="155"/>
      <c r="I27" s="417">
        <f t="shared" si="4"/>
        <v>0</v>
      </c>
      <c r="J27" s="143"/>
    </row>
    <row r="28" spans="1:10" s="144" customFormat="1">
      <c r="A28" s="143"/>
      <c r="B28" s="145"/>
      <c r="C28" s="146" t="s">
        <v>310</v>
      </c>
      <c r="D28" s="155"/>
      <c r="E28" s="155"/>
      <c r="F28" s="125">
        <f t="shared" si="3"/>
        <v>0</v>
      </c>
      <c r="G28" s="155"/>
      <c r="H28" s="155"/>
      <c r="I28" s="417">
        <f t="shared" si="4"/>
        <v>0</v>
      </c>
      <c r="J28" s="143"/>
    </row>
    <row r="29" spans="1:10" s="144" customFormat="1">
      <c r="A29" s="143"/>
      <c r="B29" s="145"/>
      <c r="C29" s="146" t="s">
        <v>311</v>
      </c>
      <c r="D29" s="155"/>
      <c r="E29" s="155"/>
      <c r="F29" s="125">
        <f t="shared" si="3"/>
        <v>0</v>
      </c>
      <c r="G29" s="155"/>
      <c r="H29" s="155"/>
      <c r="I29" s="417">
        <f t="shared" si="4"/>
        <v>0</v>
      </c>
      <c r="J29" s="143"/>
    </row>
    <row r="30" spans="1:10" s="144" customFormat="1">
      <c r="A30" s="143"/>
      <c r="B30" s="145"/>
      <c r="C30" s="146" t="s">
        <v>312</v>
      </c>
      <c r="D30" s="155"/>
      <c r="E30" s="155"/>
      <c r="F30" s="125">
        <f t="shared" si="3"/>
        <v>0</v>
      </c>
      <c r="G30" s="155"/>
      <c r="H30" s="155"/>
      <c r="I30" s="417">
        <f t="shared" si="4"/>
        <v>0</v>
      </c>
      <c r="J30" s="143"/>
    </row>
    <row r="31" spans="1:10" s="144" customFormat="1">
      <c r="A31" s="143"/>
      <c r="B31" s="145"/>
      <c r="C31" s="146"/>
      <c r="D31" s="155"/>
      <c r="E31" s="155"/>
      <c r="F31" s="155"/>
      <c r="G31" s="155"/>
      <c r="H31" s="155"/>
      <c r="I31" s="499"/>
      <c r="J31" s="143"/>
    </row>
    <row r="32" spans="1:10" s="148" customFormat="1">
      <c r="A32" s="147"/>
      <c r="B32" s="631" t="s">
        <v>313</v>
      </c>
      <c r="C32" s="632"/>
      <c r="D32" s="156">
        <f>SUM(D33:D41)</f>
        <v>0</v>
      </c>
      <c r="E32" s="156">
        <f>SUM(E33:E41)</f>
        <v>0</v>
      </c>
      <c r="F32" s="156">
        <f>+D32+E32</f>
        <v>0</v>
      </c>
      <c r="G32" s="156">
        <f>SUM(G33:G41)</f>
        <v>0</v>
      </c>
      <c r="H32" s="156">
        <f>SUM(H33:H41)</f>
        <v>0</v>
      </c>
      <c r="I32" s="500">
        <f>+F32-G32</f>
        <v>0</v>
      </c>
      <c r="J32" s="147"/>
    </row>
    <row r="33" spans="1:10" s="144" customFormat="1">
      <c r="A33" s="143"/>
      <c r="B33" s="145"/>
      <c r="C33" s="146" t="s">
        <v>314</v>
      </c>
      <c r="D33" s="155"/>
      <c r="E33" s="155"/>
      <c r="F33" s="155">
        <f t="shared" ref="F33:F41" si="5">+D33+E33</f>
        <v>0</v>
      </c>
      <c r="G33" s="155"/>
      <c r="H33" s="155"/>
      <c r="I33" s="499">
        <f t="shared" ref="I33:I41" si="6">+F33-G33</f>
        <v>0</v>
      </c>
      <c r="J33" s="143"/>
    </row>
    <row r="34" spans="1:10" s="144" customFormat="1">
      <c r="A34" s="143"/>
      <c r="B34" s="145"/>
      <c r="C34" s="146" t="s">
        <v>315</v>
      </c>
      <c r="D34" s="155"/>
      <c r="E34" s="155"/>
      <c r="F34" s="155">
        <f t="shared" si="5"/>
        <v>0</v>
      </c>
      <c r="G34" s="155"/>
      <c r="H34" s="155"/>
      <c r="I34" s="499">
        <f t="shared" si="6"/>
        <v>0</v>
      </c>
      <c r="J34" s="143"/>
    </row>
    <row r="35" spans="1:10" s="144" customFormat="1">
      <c r="A35" s="143"/>
      <c r="B35" s="145"/>
      <c r="C35" s="146" t="s">
        <v>316</v>
      </c>
      <c r="D35" s="155"/>
      <c r="E35" s="155"/>
      <c r="F35" s="155">
        <f t="shared" si="5"/>
        <v>0</v>
      </c>
      <c r="G35" s="155"/>
      <c r="H35" s="155"/>
      <c r="I35" s="499">
        <f t="shared" si="6"/>
        <v>0</v>
      </c>
      <c r="J35" s="143"/>
    </row>
    <row r="36" spans="1:10" s="144" customFormat="1">
      <c r="A36" s="143"/>
      <c r="B36" s="145"/>
      <c r="C36" s="146" t="s">
        <v>317</v>
      </c>
      <c r="D36" s="155"/>
      <c r="E36" s="155"/>
      <c r="F36" s="155">
        <f t="shared" si="5"/>
        <v>0</v>
      </c>
      <c r="G36" s="155"/>
      <c r="H36" s="155"/>
      <c r="I36" s="499">
        <f t="shared" si="6"/>
        <v>0</v>
      </c>
      <c r="J36" s="143"/>
    </row>
    <row r="37" spans="1:10" s="144" customFormat="1">
      <c r="A37" s="143"/>
      <c r="B37" s="145"/>
      <c r="C37" s="146" t="s">
        <v>318</v>
      </c>
      <c r="D37" s="155"/>
      <c r="E37" s="155"/>
      <c r="F37" s="155">
        <f t="shared" si="5"/>
        <v>0</v>
      </c>
      <c r="G37" s="155"/>
      <c r="H37" s="155"/>
      <c r="I37" s="499">
        <f t="shared" si="6"/>
        <v>0</v>
      </c>
      <c r="J37" s="143"/>
    </row>
    <row r="38" spans="1:10" s="144" customFormat="1">
      <c r="A38" s="143"/>
      <c r="B38" s="145"/>
      <c r="C38" s="146" t="s">
        <v>319</v>
      </c>
      <c r="D38" s="155"/>
      <c r="E38" s="155"/>
      <c r="F38" s="155">
        <f t="shared" si="5"/>
        <v>0</v>
      </c>
      <c r="G38" s="155"/>
      <c r="H38" s="155"/>
      <c r="I38" s="499">
        <f t="shared" si="6"/>
        <v>0</v>
      </c>
      <c r="J38" s="143"/>
    </row>
    <row r="39" spans="1:10" s="144" customFormat="1">
      <c r="A39" s="143"/>
      <c r="B39" s="145"/>
      <c r="C39" s="146" t="s">
        <v>320</v>
      </c>
      <c r="D39" s="155"/>
      <c r="E39" s="155"/>
      <c r="F39" s="155">
        <f t="shared" si="5"/>
        <v>0</v>
      </c>
      <c r="G39" s="155"/>
      <c r="H39" s="155"/>
      <c r="I39" s="499">
        <f t="shared" si="6"/>
        <v>0</v>
      </c>
      <c r="J39" s="143"/>
    </row>
    <row r="40" spans="1:10" s="144" customFormat="1">
      <c r="A40" s="143"/>
      <c r="B40" s="145"/>
      <c r="C40" s="146" t="s">
        <v>321</v>
      </c>
      <c r="D40" s="155"/>
      <c r="E40" s="155"/>
      <c r="F40" s="155">
        <f t="shared" si="5"/>
        <v>0</v>
      </c>
      <c r="G40" s="155"/>
      <c r="H40" s="155"/>
      <c r="I40" s="499">
        <f t="shared" si="6"/>
        <v>0</v>
      </c>
      <c r="J40" s="143"/>
    </row>
    <row r="41" spans="1:10" s="144" customFormat="1">
      <c r="A41" s="143"/>
      <c r="B41" s="145"/>
      <c r="C41" s="146" t="s">
        <v>322</v>
      </c>
      <c r="D41" s="155"/>
      <c r="E41" s="155"/>
      <c r="F41" s="155">
        <f t="shared" si="5"/>
        <v>0</v>
      </c>
      <c r="G41" s="155"/>
      <c r="H41" s="155"/>
      <c r="I41" s="499">
        <f t="shared" si="6"/>
        <v>0</v>
      </c>
      <c r="J41" s="143"/>
    </row>
    <row r="42" spans="1:10" s="144" customFormat="1">
      <c r="A42" s="143"/>
      <c r="B42" s="145"/>
      <c r="C42" s="146"/>
      <c r="D42" s="155"/>
      <c r="E42" s="155"/>
      <c r="F42" s="155"/>
      <c r="G42" s="155"/>
      <c r="H42" s="155"/>
      <c r="I42" s="499"/>
      <c r="J42" s="143"/>
    </row>
    <row r="43" spans="1:10" s="148" customFormat="1">
      <c r="A43" s="147"/>
      <c r="B43" s="631" t="s">
        <v>323</v>
      </c>
      <c r="C43" s="632"/>
      <c r="D43" s="156">
        <f>SUM(D44:D47)</f>
        <v>0</v>
      </c>
      <c r="E43" s="156">
        <f>SUM(E44:E47)</f>
        <v>0</v>
      </c>
      <c r="F43" s="156">
        <f>+D43+E43</f>
        <v>0</v>
      </c>
      <c r="G43" s="156">
        <f>SUM(G44:G47)</f>
        <v>0</v>
      </c>
      <c r="H43" s="156">
        <f>SUM(H44:H47)</f>
        <v>0</v>
      </c>
      <c r="I43" s="500">
        <f>+F43-G43</f>
        <v>0</v>
      </c>
      <c r="J43" s="147"/>
    </row>
    <row r="44" spans="1:10" s="144" customFormat="1">
      <c r="A44" s="143"/>
      <c r="B44" s="145"/>
      <c r="C44" s="146" t="s">
        <v>324</v>
      </c>
      <c r="D44" s="155"/>
      <c r="E44" s="155"/>
      <c r="F44" s="155">
        <f>+D44+E44</f>
        <v>0</v>
      </c>
      <c r="G44" s="155"/>
      <c r="H44" s="155"/>
      <c r="I44" s="499">
        <f>+F44-G44</f>
        <v>0</v>
      </c>
      <c r="J44" s="143"/>
    </row>
    <row r="45" spans="1:10" s="144" customFormat="1" ht="22.5">
      <c r="A45" s="143"/>
      <c r="B45" s="145"/>
      <c r="C45" s="146" t="s">
        <v>325</v>
      </c>
      <c r="D45" s="155"/>
      <c r="E45" s="155"/>
      <c r="F45" s="155">
        <f>+D45+E45</f>
        <v>0</v>
      </c>
      <c r="G45" s="155"/>
      <c r="H45" s="155"/>
      <c r="I45" s="499">
        <f>+F45-G45</f>
        <v>0</v>
      </c>
      <c r="J45" s="143"/>
    </row>
    <row r="46" spans="1:10" s="144" customFormat="1">
      <c r="A46" s="143"/>
      <c r="B46" s="145"/>
      <c r="C46" s="146" t="s">
        <v>326</v>
      </c>
      <c r="D46" s="155"/>
      <c r="E46" s="155"/>
      <c r="F46" s="155">
        <f>+D46+E46</f>
        <v>0</v>
      </c>
      <c r="G46" s="155"/>
      <c r="H46" s="155"/>
      <c r="I46" s="499">
        <f>+F46-G46</f>
        <v>0</v>
      </c>
      <c r="J46" s="143"/>
    </row>
    <row r="47" spans="1:10" s="144" customFormat="1">
      <c r="A47" s="143"/>
      <c r="B47" s="145"/>
      <c r="C47" s="146" t="s">
        <v>327</v>
      </c>
      <c r="D47" s="155"/>
      <c r="E47" s="155"/>
      <c r="F47" s="155">
        <f>+D47+E47</f>
        <v>0</v>
      </c>
      <c r="G47" s="155"/>
      <c r="H47" s="155"/>
      <c r="I47" s="499">
        <f>+F47-G47</f>
        <v>0</v>
      </c>
      <c r="J47" s="143"/>
    </row>
    <row r="48" spans="1:10" s="144" customFormat="1">
      <c r="A48" s="143"/>
      <c r="B48" s="149"/>
      <c r="C48" s="150"/>
      <c r="D48" s="157"/>
      <c r="E48" s="157"/>
      <c r="F48" s="157"/>
      <c r="G48" s="157"/>
      <c r="H48" s="157"/>
      <c r="I48" s="501"/>
      <c r="J48" s="143"/>
    </row>
    <row r="49" spans="1:10" s="148" customFormat="1" ht="24" customHeight="1">
      <c r="A49" s="147"/>
      <c r="B49" s="151"/>
      <c r="C49" s="152" t="s">
        <v>241</v>
      </c>
      <c r="D49" s="423">
        <f t="shared" ref="D49:I49" si="7">+D13+D23+D32+D43</f>
        <v>43288312</v>
      </c>
      <c r="E49" s="423">
        <f t="shared" si="7"/>
        <v>15779434</v>
      </c>
      <c r="F49" s="423">
        <f t="shared" si="7"/>
        <v>59067746</v>
      </c>
      <c r="G49" s="423">
        <f t="shared" si="7"/>
        <v>59067746</v>
      </c>
      <c r="H49" s="423">
        <f t="shared" si="7"/>
        <v>59067746</v>
      </c>
      <c r="I49" s="423">
        <f t="shared" si="7"/>
        <v>0</v>
      </c>
      <c r="J49" s="147"/>
    </row>
    <row r="50" spans="1:10">
      <c r="I50" s="502"/>
    </row>
    <row r="51" spans="1:10" ht="15.75">
      <c r="D51" s="158" t="str">
        <f>IF(D49=CAdmon!D23," ","ERROR")</f>
        <v xml:space="preserve"> </v>
      </c>
      <c r="E51" s="158" t="str">
        <f>IF(E49=CAdmon!E23," ","ERROR")</f>
        <v xml:space="preserve"> </v>
      </c>
      <c r="F51" s="158" t="str">
        <f>IF(F49=CAdmon!F23," ","ERROR")</f>
        <v xml:space="preserve"> </v>
      </c>
      <c r="G51" s="158" t="str">
        <f>IF(G49=CAdmon!G23," ","ERROR")</f>
        <v xml:space="preserve"> </v>
      </c>
      <c r="H51" s="158" t="str">
        <f>IF(H49=CAdmon!H23," ","ERROR")</f>
        <v xml:space="preserve"> </v>
      </c>
      <c r="I51" s="503" t="str">
        <f>IF(I49=CAdmon!I23," ","ERROR")</f>
        <v xml:space="preserve"> </v>
      </c>
    </row>
    <row r="52" spans="1:10">
      <c r="I52" s="502"/>
    </row>
    <row r="53" spans="1:10">
      <c r="I53" s="502"/>
    </row>
    <row r="54" spans="1:10">
      <c r="I54" s="502"/>
    </row>
    <row r="55" spans="1:10">
      <c r="I55" s="502"/>
    </row>
    <row r="56" spans="1:10">
      <c r="I56" s="502"/>
    </row>
  </sheetData>
  <mergeCells count="12">
    <mergeCell ref="B13:C13"/>
    <mergeCell ref="B23:C23"/>
    <mergeCell ref="B32:C32"/>
    <mergeCell ref="B43:C43"/>
    <mergeCell ref="B2:I2"/>
    <mergeCell ref="B3:I3"/>
    <mergeCell ref="B5:I5"/>
    <mergeCell ref="B6:I6"/>
    <mergeCell ref="B7:I7"/>
    <mergeCell ref="B9:C11"/>
    <mergeCell ref="D9:H9"/>
    <mergeCell ref="I9:I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3:F30 F32:F41 F43:F4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view="pageBreakPreview" zoomScale="90" zoomScaleNormal="100" zoomScaleSheetLayoutView="90" workbookViewId="0">
      <selection activeCell="B3" sqref="B3:I3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600" t="s">
        <v>426</v>
      </c>
      <c r="C2" s="601"/>
      <c r="D2" s="601"/>
      <c r="E2" s="601"/>
      <c r="F2" s="601"/>
      <c r="G2" s="601"/>
      <c r="H2" s="601"/>
      <c r="I2" s="602"/>
      <c r="J2" s="171"/>
    </row>
    <row r="3" spans="1:10">
      <c r="A3" s="171"/>
      <c r="B3" s="603"/>
      <c r="C3" s="604"/>
      <c r="D3" s="604"/>
      <c r="E3" s="604"/>
      <c r="F3" s="604"/>
      <c r="G3" s="604"/>
      <c r="H3" s="604"/>
      <c r="I3" s="605"/>
      <c r="J3" s="171"/>
    </row>
    <row r="4" spans="1:10">
      <c r="A4" s="171"/>
      <c r="B4" s="405"/>
      <c r="C4" s="406"/>
      <c r="D4" s="406"/>
      <c r="E4" s="406" t="s">
        <v>422</v>
      </c>
      <c r="F4" s="406"/>
      <c r="G4" s="406"/>
      <c r="H4" s="406"/>
      <c r="I4" s="407"/>
      <c r="J4" s="171"/>
    </row>
    <row r="5" spans="1:10">
      <c r="A5" s="171"/>
      <c r="B5" s="603" t="s">
        <v>182</v>
      </c>
      <c r="C5" s="604"/>
      <c r="D5" s="604"/>
      <c r="E5" s="604"/>
      <c r="F5" s="604"/>
      <c r="G5" s="604"/>
      <c r="H5" s="604"/>
      <c r="I5" s="605"/>
      <c r="J5" s="171"/>
    </row>
    <row r="6" spans="1:10">
      <c r="A6" s="171"/>
      <c r="B6" s="606" t="s">
        <v>442</v>
      </c>
      <c r="C6" s="607"/>
      <c r="D6" s="607"/>
      <c r="E6" s="607"/>
      <c r="F6" s="607"/>
      <c r="G6" s="607"/>
      <c r="H6" s="607"/>
      <c r="I6" s="608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633" t="s">
        <v>328</v>
      </c>
      <c r="C8" s="633"/>
      <c r="D8" s="633" t="s">
        <v>329</v>
      </c>
      <c r="E8" s="633"/>
      <c r="F8" s="633" t="s">
        <v>330</v>
      </c>
      <c r="G8" s="633"/>
      <c r="H8" s="633" t="s">
        <v>331</v>
      </c>
      <c r="I8" s="633"/>
      <c r="J8" s="171"/>
    </row>
    <row r="9" spans="1:10">
      <c r="A9" s="171"/>
      <c r="B9" s="633"/>
      <c r="C9" s="633"/>
      <c r="D9" s="633" t="s">
        <v>332</v>
      </c>
      <c r="E9" s="633"/>
      <c r="F9" s="633" t="s">
        <v>333</v>
      </c>
      <c r="G9" s="633"/>
      <c r="H9" s="633" t="s">
        <v>334</v>
      </c>
      <c r="I9" s="633"/>
      <c r="J9" s="171"/>
    </row>
    <row r="10" spans="1:10">
      <c r="A10" s="171"/>
      <c r="B10" s="603" t="s">
        <v>335</v>
      </c>
      <c r="C10" s="604"/>
      <c r="D10" s="604"/>
      <c r="E10" s="604"/>
      <c r="F10" s="604"/>
      <c r="G10" s="604"/>
      <c r="H10" s="604"/>
      <c r="I10" s="605"/>
      <c r="J10" s="171"/>
    </row>
    <row r="11" spans="1:10">
      <c r="A11" s="171"/>
      <c r="B11" s="634"/>
      <c r="C11" s="634"/>
      <c r="D11" s="634"/>
      <c r="E11" s="634"/>
      <c r="F11" s="634"/>
      <c r="G11" s="634"/>
      <c r="H11" s="636">
        <f>+D11-F11</f>
        <v>0</v>
      </c>
      <c r="I11" s="637"/>
      <c r="J11" s="171"/>
    </row>
    <row r="12" spans="1:10">
      <c r="A12" s="171"/>
      <c r="B12" s="634"/>
      <c r="C12" s="634"/>
      <c r="D12" s="635"/>
      <c r="E12" s="635"/>
      <c r="F12" s="635"/>
      <c r="G12" s="635"/>
      <c r="H12" s="636">
        <f t="shared" ref="H12:H20" si="0">+D12-F12</f>
        <v>0</v>
      </c>
      <c r="I12" s="637"/>
      <c r="J12" s="171"/>
    </row>
    <row r="13" spans="1:10">
      <c r="A13" s="171"/>
      <c r="B13" s="634"/>
      <c r="C13" s="634"/>
      <c r="D13" s="635"/>
      <c r="E13" s="635"/>
      <c r="F13" s="635"/>
      <c r="G13" s="635"/>
      <c r="H13" s="636">
        <f t="shared" si="0"/>
        <v>0</v>
      </c>
      <c r="I13" s="637"/>
      <c r="J13" s="171"/>
    </row>
    <row r="14" spans="1:10">
      <c r="A14" s="171"/>
      <c r="B14" s="634"/>
      <c r="C14" s="634"/>
      <c r="D14" s="635"/>
      <c r="E14" s="635"/>
      <c r="F14" s="635"/>
      <c r="G14" s="635"/>
      <c r="H14" s="636">
        <f t="shared" si="0"/>
        <v>0</v>
      </c>
      <c r="I14" s="637"/>
      <c r="J14" s="171"/>
    </row>
    <row r="15" spans="1:10">
      <c r="A15" s="171"/>
      <c r="B15" s="634"/>
      <c r="C15" s="634"/>
      <c r="D15" s="635"/>
      <c r="E15" s="635"/>
      <c r="F15" s="635"/>
      <c r="G15" s="635"/>
      <c r="H15" s="636">
        <f t="shared" si="0"/>
        <v>0</v>
      </c>
      <c r="I15" s="637"/>
      <c r="J15" s="171"/>
    </row>
    <row r="16" spans="1:10">
      <c r="A16" s="171"/>
      <c r="B16" s="634"/>
      <c r="C16" s="634"/>
      <c r="D16" s="635"/>
      <c r="E16" s="635"/>
      <c r="F16" s="635"/>
      <c r="G16" s="635"/>
      <c r="H16" s="636">
        <f t="shared" si="0"/>
        <v>0</v>
      </c>
      <c r="I16" s="637"/>
      <c r="J16" s="171"/>
    </row>
    <row r="17" spans="1:10">
      <c r="A17" s="171"/>
      <c r="B17" s="634"/>
      <c r="C17" s="634"/>
      <c r="D17" s="635"/>
      <c r="E17" s="635"/>
      <c r="F17" s="635"/>
      <c r="G17" s="635"/>
      <c r="H17" s="636">
        <f t="shared" si="0"/>
        <v>0</v>
      </c>
      <c r="I17" s="637"/>
      <c r="J17" s="171"/>
    </row>
    <row r="18" spans="1:10">
      <c r="A18" s="171"/>
      <c r="B18" s="634"/>
      <c r="C18" s="634"/>
      <c r="D18" s="635"/>
      <c r="E18" s="635"/>
      <c r="F18" s="635"/>
      <c r="G18" s="635"/>
      <c r="H18" s="636">
        <f t="shared" si="0"/>
        <v>0</v>
      </c>
      <c r="I18" s="637"/>
      <c r="J18" s="171"/>
    </row>
    <row r="19" spans="1:10">
      <c r="A19" s="171"/>
      <c r="B19" s="634"/>
      <c r="C19" s="634"/>
      <c r="D19" s="635"/>
      <c r="E19" s="635"/>
      <c r="F19" s="635"/>
      <c r="G19" s="635"/>
      <c r="H19" s="636">
        <f t="shared" si="0"/>
        <v>0</v>
      </c>
      <c r="I19" s="637"/>
      <c r="J19" s="171"/>
    </row>
    <row r="20" spans="1:10">
      <c r="A20" s="171"/>
      <c r="B20" s="634" t="s">
        <v>336</v>
      </c>
      <c r="C20" s="634"/>
      <c r="D20" s="635">
        <f>SUM(D11:E19)</f>
        <v>0</v>
      </c>
      <c r="E20" s="635"/>
      <c r="F20" s="635">
        <f>SUM(F11:G19)</f>
        <v>0</v>
      </c>
      <c r="G20" s="635"/>
      <c r="H20" s="636">
        <f t="shared" si="0"/>
        <v>0</v>
      </c>
      <c r="I20" s="637"/>
      <c r="J20" s="171"/>
    </row>
    <row r="21" spans="1:10">
      <c r="A21" s="171"/>
      <c r="B21" s="634"/>
      <c r="C21" s="634"/>
      <c r="D21" s="634"/>
      <c r="E21" s="634"/>
      <c r="F21" s="634"/>
      <c r="G21" s="634"/>
      <c r="H21" s="634"/>
      <c r="I21" s="634"/>
      <c r="J21" s="171"/>
    </row>
    <row r="22" spans="1:10">
      <c r="A22" s="171"/>
      <c r="B22" s="603" t="s">
        <v>337</v>
      </c>
      <c r="C22" s="604"/>
      <c r="D22" s="604"/>
      <c r="E22" s="604"/>
      <c r="F22" s="604"/>
      <c r="G22" s="604"/>
      <c r="H22" s="604"/>
      <c r="I22" s="605"/>
      <c r="J22" s="171"/>
    </row>
    <row r="23" spans="1:10">
      <c r="A23" s="171"/>
      <c r="B23" s="634"/>
      <c r="C23" s="634"/>
      <c r="D23" s="634"/>
      <c r="E23" s="634"/>
      <c r="F23" s="634"/>
      <c r="G23" s="634"/>
      <c r="H23" s="634"/>
      <c r="I23" s="634"/>
      <c r="J23" s="171"/>
    </row>
    <row r="24" spans="1:10">
      <c r="A24" s="171"/>
      <c r="B24" s="634"/>
      <c r="C24" s="634"/>
      <c r="D24" s="635"/>
      <c r="E24" s="635"/>
      <c r="F24" s="635"/>
      <c r="G24" s="635"/>
      <c r="H24" s="636">
        <f>+D24-F24</f>
        <v>0</v>
      </c>
      <c r="I24" s="637"/>
      <c r="J24" s="171"/>
    </row>
    <row r="25" spans="1:10">
      <c r="A25" s="171"/>
      <c r="B25" s="634"/>
      <c r="C25" s="634"/>
      <c r="D25" s="635"/>
      <c r="E25" s="635"/>
      <c r="F25" s="635"/>
      <c r="G25" s="635"/>
      <c r="H25" s="636">
        <f>+D25-F25</f>
        <v>0</v>
      </c>
      <c r="I25" s="637"/>
      <c r="J25" s="171"/>
    </row>
    <row r="26" spans="1:10">
      <c r="A26" s="171"/>
      <c r="B26" s="634"/>
      <c r="C26" s="634"/>
      <c r="D26" s="635"/>
      <c r="E26" s="635"/>
      <c r="F26" s="635"/>
      <c r="G26" s="635"/>
      <c r="H26" s="636">
        <f t="shared" ref="H26:H31" si="1">+D26-F26</f>
        <v>0</v>
      </c>
      <c r="I26" s="637"/>
      <c r="J26" s="171"/>
    </row>
    <row r="27" spans="1:10">
      <c r="A27" s="171"/>
      <c r="B27" s="634"/>
      <c r="C27" s="634"/>
      <c r="D27" s="635"/>
      <c r="E27" s="635"/>
      <c r="F27" s="635"/>
      <c r="G27" s="635"/>
      <c r="H27" s="636">
        <f t="shared" si="1"/>
        <v>0</v>
      </c>
      <c r="I27" s="637"/>
      <c r="J27" s="171"/>
    </row>
    <row r="28" spans="1:10">
      <c r="A28" s="171"/>
      <c r="B28" s="634"/>
      <c r="C28" s="634"/>
      <c r="D28" s="635"/>
      <c r="E28" s="635"/>
      <c r="F28" s="635"/>
      <c r="G28" s="635"/>
      <c r="H28" s="636">
        <f t="shared" si="1"/>
        <v>0</v>
      </c>
      <c r="I28" s="637"/>
      <c r="J28" s="171"/>
    </row>
    <row r="29" spans="1:10">
      <c r="A29" s="171"/>
      <c r="B29" s="634"/>
      <c r="C29" s="634"/>
      <c r="D29" s="635"/>
      <c r="E29" s="635"/>
      <c r="F29" s="635"/>
      <c r="G29" s="635"/>
      <c r="H29" s="636">
        <f t="shared" si="1"/>
        <v>0</v>
      </c>
      <c r="I29" s="637"/>
      <c r="J29" s="171"/>
    </row>
    <row r="30" spans="1:10">
      <c r="A30" s="171"/>
      <c r="B30" s="634"/>
      <c r="C30" s="634"/>
      <c r="D30" s="635"/>
      <c r="E30" s="635"/>
      <c r="F30" s="635"/>
      <c r="G30" s="635"/>
      <c r="H30" s="636">
        <f t="shared" si="1"/>
        <v>0</v>
      </c>
      <c r="I30" s="637"/>
      <c r="J30" s="171"/>
    </row>
    <row r="31" spans="1:10">
      <c r="A31" s="171"/>
      <c r="B31" s="634"/>
      <c r="C31" s="634"/>
      <c r="D31" s="635"/>
      <c r="E31" s="635"/>
      <c r="F31" s="635"/>
      <c r="G31" s="635"/>
      <c r="H31" s="636">
        <f t="shared" si="1"/>
        <v>0</v>
      </c>
      <c r="I31" s="637"/>
      <c r="J31" s="171"/>
    </row>
    <row r="32" spans="1:10">
      <c r="A32" s="171"/>
      <c r="B32" s="634" t="s">
        <v>338</v>
      </c>
      <c r="C32" s="634"/>
      <c r="D32" s="635">
        <f>SUM(D23:E31)</f>
        <v>0</v>
      </c>
      <c r="E32" s="635"/>
      <c r="F32" s="635">
        <f>SUM(F23:G31)</f>
        <v>0</v>
      </c>
      <c r="G32" s="635"/>
      <c r="H32" s="635">
        <f>+D32-F32</f>
        <v>0</v>
      </c>
      <c r="I32" s="635"/>
      <c r="J32" s="171"/>
    </row>
    <row r="33" spans="1:10">
      <c r="A33" s="171"/>
      <c r="B33" s="634"/>
      <c r="C33" s="634"/>
      <c r="D33" s="635"/>
      <c r="E33" s="635"/>
      <c r="F33" s="635"/>
      <c r="G33" s="635"/>
      <c r="H33" s="635"/>
      <c r="I33" s="635"/>
      <c r="J33" s="171"/>
    </row>
    <row r="34" spans="1:10">
      <c r="A34" s="171"/>
      <c r="B34" s="638" t="s">
        <v>139</v>
      </c>
      <c r="C34" s="639"/>
      <c r="D34" s="636">
        <f>+D20+D32</f>
        <v>0</v>
      </c>
      <c r="E34" s="637"/>
      <c r="F34" s="636">
        <f>+F20+F32</f>
        <v>0</v>
      </c>
      <c r="G34" s="637"/>
      <c r="H34" s="636">
        <f>+H20+H32</f>
        <v>0</v>
      </c>
      <c r="I34" s="637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106"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6"/>
  <sheetViews>
    <sheetView view="pageBreakPreview" zoomScale="90" zoomScaleNormal="100" zoomScaleSheetLayoutView="90" workbookViewId="0">
      <selection activeCell="C14" sqref="C14"/>
    </sheetView>
  </sheetViews>
  <sheetFormatPr baseColWidth="10" defaultRowHeight="11.25"/>
  <cols>
    <col min="1" max="1" width="43.7109375" style="73" customWidth="1"/>
    <col min="2" max="2" width="28.85546875" style="73" customWidth="1"/>
    <col min="3" max="3" width="24.42578125" style="73" customWidth="1"/>
    <col min="4" max="16384" width="11.42578125" style="73"/>
  </cols>
  <sheetData>
    <row r="1" spans="1:3">
      <c r="A1" s="600" t="s">
        <v>426</v>
      </c>
      <c r="B1" s="601"/>
      <c r="C1" s="602"/>
    </row>
    <row r="2" spans="1:3">
      <c r="A2" s="603"/>
      <c r="B2" s="604"/>
      <c r="C2" s="605"/>
    </row>
    <row r="3" spans="1:3" ht="15" customHeight="1">
      <c r="A3" s="603" t="s">
        <v>422</v>
      </c>
      <c r="B3" s="604"/>
      <c r="C3" s="605"/>
    </row>
    <row r="4" spans="1:3">
      <c r="A4" s="603" t="s">
        <v>339</v>
      </c>
      <c r="B4" s="604"/>
      <c r="C4" s="605"/>
    </row>
    <row r="5" spans="1:3">
      <c r="A5" s="606" t="s">
        <v>442</v>
      </c>
      <c r="B5" s="607"/>
      <c r="C5" s="608"/>
    </row>
    <row r="6" spans="1:3">
      <c r="A6" s="72"/>
      <c r="B6" s="72"/>
    </row>
    <row r="7" spans="1:3">
      <c r="A7" s="175" t="s">
        <v>328</v>
      </c>
      <c r="B7" s="175" t="s">
        <v>211</v>
      </c>
      <c r="C7" s="175" t="s">
        <v>238</v>
      </c>
    </row>
    <row r="8" spans="1:3">
      <c r="A8" s="640" t="s">
        <v>335</v>
      </c>
      <c r="B8" s="641"/>
      <c r="C8" s="642"/>
    </row>
    <row r="9" spans="1:3">
      <c r="A9" s="176"/>
      <c r="B9" s="176"/>
      <c r="C9" s="177"/>
    </row>
    <row r="10" spans="1:3">
      <c r="A10" s="176"/>
      <c r="B10" s="176"/>
      <c r="C10" s="177"/>
    </row>
    <row r="11" spans="1:3">
      <c r="A11" s="176"/>
      <c r="B11" s="176"/>
      <c r="C11" s="177"/>
    </row>
    <row r="12" spans="1:3">
      <c r="A12" s="176"/>
      <c r="B12" s="176"/>
      <c r="C12" s="177"/>
    </row>
    <row r="13" spans="1:3">
      <c r="A13" s="176"/>
      <c r="B13" s="176"/>
      <c r="C13" s="177"/>
    </row>
    <row r="14" spans="1:3">
      <c r="A14" s="176"/>
      <c r="B14" s="176"/>
      <c r="C14" s="177"/>
    </row>
    <row r="15" spans="1:3">
      <c r="A15" s="176"/>
      <c r="B15" s="176"/>
      <c r="C15" s="177"/>
    </row>
    <row r="16" spans="1:3">
      <c r="A16" s="176"/>
      <c r="B16" s="176"/>
      <c r="C16" s="177"/>
    </row>
    <row r="17" spans="1:3">
      <c r="A17" s="176"/>
      <c r="B17" s="176"/>
      <c r="C17" s="177"/>
    </row>
    <row r="18" spans="1:3">
      <c r="A18" s="176"/>
      <c r="B18" s="176"/>
      <c r="C18" s="177"/>
    </row>
    <row r="19" spans="1:3">
      <c r="A19" s="178" t="s">
        <v>340</v>
      </c>
      <c r="B19" s="176">
        <f>SUM(B9:B18)</f>
        <v>0</v>
      </c>
      <c r="C19" s="176">
        <f>SUM(C9:C18)</f>
        <v>0</v>
      </c>
    </row>
    <row r="20" spans="1:3">
      <c r="A20" s="176"/>
      <c r="B20" s="176"/>
      <c r="C20" s="177"/>
    </row>
    <row r="21" spans="1:3">
      <c r="A21" s="640" t="s">
        <v>337</v>
      </c>
      <c r="B21" s="641"/>
      <c r="C21" s="642"/>
    </row>
    <row r="22" spans="1:3">
      <c r="A22" s="176"/>
      <c r="B22" s="176"/>
      <c r="C22" s="177"/>
    </row>
    <row r="23" spans="1:3">
      <c r="A23" s="176"/>
      <c r="B23" s="176"/>
      <c r="C23" s="177"/>
    </row>
    <row r="24" spans="1:3">
      <c r="A24" s="176"/>
      <c r="B24" s="176"/>
      <c r="C24" s="177"/>
    </row>
    <row r="25" spans="1:3">
      <c r="A25" s="176"/>
      <c r="B25" s="176"/>
      <c r="C25" s="177"/>
    </row>
    <row r="26" spans="1:3">
      <c r="A26" s="176"/>
      <c r="B26" s="176"/>
      <c r="C26" s="177"/>
    </row>
    <row r="27" spans="1:3">
      <c r="A27" s="176"/>
      <c r="B27" s="176"/>
      <c r="C27" s="177"/>
    </row>
    <row r="28" spans="1:3">
      <c r="A28" s="176"/>
      <c r="B28" s="176"/>
      <c r="C28" s="177"/>
    </row>
    <row r="29" spans="1:3">
      <c r="A29" s="176"/>
      <c r="B29" s="176"/>
      <c r="C29" s="177"/>
    </row>
    <row r="30" spans="1:3">
      <c r="A30" s="176"/>
      <c r="B30" s="176"/>
      <c r="C30" s="177"/>
    </row>
    <row r="31" spans="1:3">
      <c r="A31" s="176"/>
      <c r="B31" s="176"/>
      <c r="C31" s="177"/>
    </row>
    <row r="32" spans="1:3">
      <c r="A32" s="176"/>
      <c r="B32" s="176"/>
      <c r="C32" s="177"/>
    </row>
    <row r="33" spans="1:3">
      <c r="A33" s="176"/>
      <c r="B33" s="176"/>
      <c r="C33" s="177"/>
    </row>
    <row r="34" spans="1:3">
      <c r="A34" s="178" t="s">
        <v>341</v>
      </c>
      <c r="B34" s="176">
        <f>SUM(B22:B33)</f>
        <v>0</v>
      </c>
      <c r="C34" s="176">
        <f>SUM(C22:C33)</f>
        <v>0</v>
      </c>
    </row>
    <row r="35" spans="1:3">
      <c r="A35" s="176"/>
      <c r="B35" s="176"/>
      <c r="C35" s="177"/>
    </row>
    <row r="36" spans="1:3">
      <c r="A36" s="178" t="s">
        <v>139</v>
      </c>
      <c r="B36" s="179">
        <f>+B19+B34</f>
        <v>0</v>
      </c>
      <c r="C36" s="179">
        <f>+C19+C34</f>
        <v>0</v>
      </c>
    </row>
  </sheetData>
  <mergeCells count="7">
    <mergeCell ref="A21:C21"/>
    <mergeCell ref="A1:C1"/>
    <mergeCell ref="A2:C2"/>
    <mergeCell ref="A4:C4"/>
    <mergeCell ref="A5:C5"/>
    <mergeCell ref="A8:C8"/>
    <mergeCell ref="A3:C3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4"/>
  <sheetViews>
    <sheetView view="pageBreakPreview" topLeftCell="A25" zoomScaleNormal="100" zoomScaleSheetLayoutView="100" workbookViewId="0">
      <selection activeCell="E36" sqref="E36"/>
    </sheetView>
  </sheetViews>
  <sheetFormatPr baseColWidth="10" defaultRowHeight="15"/>
  <cols>
    <col min="1" max="1" width="2.140625" style="111" customWidth="1"/>
    <col min="2" max="3" width="3.7109375" style="73" customWidth="1"/>
    <col min="4" max="4" width="65.7109375" style="73" customWidth="1"/>
    <col min="5" max="5" width="12.7109375" style="73" customWidth="1"/>
    <col min="6" max="6" width="14.28515625" style="73" customWidth="1"/>
    <col min="7" max="8" width="12.7109375" style="73" customWidth="1"/>
    <col min="9" max="9" width="11.42578125" style="73" customWidth="1"/>
    <col min="10" max="10" width="12.85546875" style="73" customWidth="1"/>
    <col min="11" max="11" width="3.140625" style="111" customWidth="1"/>
  </cols>
  <sheetData>
    <row r="1" spans="2:10" s="111" customFormat="1" ht="6.75" customHeight="1">
      <c r="B1" s="72"/>
      <c r="C1" s="72"/>
      <c r="D1" s="72"/>
      <c r="E1" s="72"/>
      <c r="F1" s="72"/>
      <c r="G1" s="72"/>
      <c r="H1" s="72"/>
      <c r="I1" s="72"/>
    </row>
    <row r="2" spans="2:10">
      <c r="B2" s="600" t="s">
        <v>426</v>
      </c>
      <c r="C2" s="601"/>
      <c r="D2" s="601"/>
      <c r="E2" s="601"/>
      <c r="F2" s="601"/>
      <c r="G2" s="601"/>
      <c r="H2" s="601"/>
      <c r="I2" s="601"/>
      <c r="J2" s="602"/>
    </row>
    <row r="3" spans="2:10">
      <c r="B3" s="600"/>
      <c r="C3" s="601"/>
      <c r="D3" s="601"/>
      <c r="E3" s="601"/>
      <c r="F3" s="601"/>
      <c r="G3" s="601"/>
      <c r="H3" s="601"/>
      <c r="I3" s="601"/>
      <c r="J3" s="602"/>
    </row>
    <row r="4" spans="2:10">
      <c r="B4" s="405"/>
      <c r="C4" s="406"/>
      <c r="D4" s="406"/>
      <c r="E4" s="406" t="s">
        <v>422</v>
      </c>
      <c r="F4" s="406"/>
      <c r="G4" s="406"/>
      <c r="H4" s="406"/>
      <c r="I4" s="406"/>
      <c r="J4" s="407"/>
    </row>
    <row r="5" spans="2:10">
      <c r="B5" s="603" t="s">
        <v>342</v>
      </c>
      <c r="C5" s="604"/>
      <c r="D5" s="604"/>
      <c r="E5" s="604"/>
      <c r="F5" s="604"/>
      <c r="G5" s="604"/>
      <c r="H5" s="604"/>
      <c r="I5" s="604"/>
      <c r="J5" s="605"/>
    </row>
    <row r="6" spans="2:10">
      <c r="B6" s="606" t="s">
        <v>447</v>
      </c>
      <c r="C6" s="607"/>
      <c r="D6" s="607"/>
      <c r="E6" s="607"/>
      <c r="F6" s="607"/>
      <c r="G6" s="607"/>
      <c r="H6" s="607"/>
      <c r="I6" s="607"/>
      <c r="J6" s="608"/>
    </row>
    <row r="7" spans="2:10" s="111" customFormat="1" ht="2.25" customHeight="1">
      <c r="B7" s="159"/>
      <c r="C7" s="159"/>
      <c r="D7" s="159"/>
      <c r="E7" s="159"/>
      <c r="F7" s="159"/>
      <c r="G7" s="159"/>
      <c r="H7" s="159"/>
      <c r="I7" s="159"/>
      <c r="J7" s="159"/>
    </row>
    <row r="8" spans="2:10">
      <c r="B8" s="623" t="s">
        <v>76</v>
      </c>
      <c r="C8" s="645"/>
      <c r="D8" s="624"/>
      <c r="E8" s="622" t="s">
        <v>243</v>
      </c>
      <c r="F8" s="622"/>
      <c r="G8" s="622"/>
      <c r="H8" s="622"/>
      <c r="I8" s="622"/>
      <c r="J8" s="622" t="s">
        <v>235</v>
      </c>
    </row>
    <row r="9" spans="2:10" ht="22.5">
      <c r="B9" s="625"/>
      <c r="C9" s="646"/>
      <c r="D9" s="626"/>
      <c r="E9" s="112" t="s">
        <v>236</v>
      </c>
      <c r="F9" s="112" t="s">
        <v>237</v>
      </c>
      <c r="G9" s="112" t="s">
        <v>210</v>
      </c>
      <c r="H9" s="112" t="s">
        <v>211</v>
      </c>
      <c r="I9" s="112" t="s">
        <v>238</v>
      </c>
      <c r="J9" s="622"/>
    </row>
    <row r="10" spans="2:10" ht="15.75" customHeight="1">
      <c r="B10" s="627"/>
      <c r="C10" s="647"/>
      <c r="D10" s="628"/>
      <c r="E10" s="112">
        <v>1</v>
      </c>
      <c r="F10" s="112">
        <v>2</v>
      </c>
      <c r="G10" s="112" t="s">
        <v>239</v>
      </c>
      <c r="H10" s="112">
        <v>4</v>
      </c>
      <c r="I10" s="112">
        <v>5</v>
      </c>
      <c r="J10" s="112" t="s">
        <v>240</v>
      </c>
    </row>
    <row r="11" spans="2:10" ht="15" customHeight="1">
      <c r="B11" s="648" t="s">
        <v>343</v>
      </c>
      <c r="C11" s="649"/>
      <c r="D11" s="650"/>
      <c r="E11" s="164"/>
      <c r="F11" s="134"/>
      <c r="G11" s="134"/>
      <c r="H11" s="134"/>
      <c r="I11" s="134"/>
      <c r="J11" s="134"/>
    </row>
    <row r="12" spans="2:10">
      <c r="B12" s="113"/>
      <c r="C12" s="643" t="s">
        <v>344</v>
      </c>
      <c r="D12" s="644"/>
      <c r="E12" s="180">
        <f>+E13+E14</f>
        <v>0</v>
      </c>
      <c r="F12" s="180">
        <f>+F13+F14</f>
        <v>0</v>
      </c>
      <c r="G12" s="139">
        <f>+E12+F12</f>
        <v>0</v>
      </c>
      <c r="H12" s="180">
        <f>+H13+H14</f>
        <v>0</v>
      </c>
      <c r="I12" s="180">
        <f>+I13+I14</f>
        <v>0</v>
      </c>
      <c r="J12" s="139">
        <f>+G12-H12</f>
        <v>0</v>
      </c>
    </row>
    <row r="13" spans="2:10">
      <c r="B13" s="113"/>
      <c r="C13" s="160"/>
      <c r="D13" s="114" t="s">
        <v>345</v>
      </c>
      <c r="E13" s="164"/>
      <c r="F13" s="134"/>
      <c r="G13" s="134">
        <f t="shared" ref="G13:G40" si="0">+E13+F13</f>
        <v>0</v>
      </c>
      <c r="H13" s="134"/>
      <c r="I13" s="134"/>
      <c r="J13" s="134">
        <f t="shared" ref="J13:J40" si="1">+G13-H13</f>
        <v>0</v>
      </c>
    </row>
    <row r="14" spans="2:10">
      <c r="B14" s="113"/>
      <c r="C14" s="160"/>
      <c r="D14" s="114" t="s">
        <v>346</v>
      </c>
      <c r="E14" s="164"/>
      <c r="F14" s="134"/>
      <c r="G14" s="134">
        <f t="shared" si="0"/>
        <v>0</v>
      </c>
      <c r="H14" s="134"/>
      <c r="I14" s="134"/>
      <c r="J14" s="134">
        <f t="shared" si="1"/>
        <v>0</v>
      </c>
    </row>
    <row r="15" spans="2:10">
      <c r="B15" s="113"/>
      <c r="C15" s="643" t="s">
        <v>347</v>
      </c>
      <c r="D15" s="644"/>
      <c r="E15" s="425">
        <f>SUM(E16:E23)</f>
        <v>43288312</v>
      </c>
      <c r="F15" s="425">
        <f>SUM(F16:F23)</f>
        <v>15779434</v>
      </c>
      <c r="G15" s="426">
        <f t="shared" si="0"/>
        <v>59067746</v>
      </c>
      <c r="H15" s="425">
        <f>SUM(H16:H23)</f>
        <v>59067746</v>
      </c>
      <c r="I15" s="425">
        <f>SUM(I16:I23)</f>
        <v>59067746</v>
      </c>
      <c r="J15" s="426">
        <f t="shared" si="1"/>
        <v>0</v>
      </c>
    </row>
    <row r="16" spans="2:10">
      <c r="B16" s="113"/>
      <c r="C16" s="160"/>
      <c r="D16" s="114" t="s">
        <v>348</v>
      </c>
      <c r="E16" s="164"/>
      <c r="F16" s="134"/>
      <c r="G16" s="134">
        <f t="shared" si="0"/>
        <v>0</v>
      </c>
      <c r="H16" s="134"/>
      <c r="I16" s="134"/>
      <c r="J16" s="134">
        <f t="shared" si="1"/>
        <v>0</v>
      </c>
    </row>
    <row r="17" spans="2:10">
      <c r="B17" s="113"/>
      <c r="C17" s="160"/>
      <c r="D17" s="114" t="s">
        <v>349</v>
      </c>
      <c r="E17" s="164"/>
      <c r="F17" s="134"/>
      <c r="G17" s="134">
        <f t="shared" si="0"/>
        <v>0</v>
      </c>
      <c r="H17" s="134"/>
      <c r="I17" s="134"/>
      <c r="J17" s="134">
        <f t="shared" si="1"/>
        <v>0</v>
      </c>
    </row>
    <row r="18" spans="2:10">
      <c r="B18" s="113"/>
      <c r="C18" s="160"/>
      <c r="D18" s="114" t="s">
        <v>350</v>
      </c>
      <c r="E18" s="164"/>
      <c r="F18" s="134"/>
      <c r="G18" s="134">
        <f t="shared" si="0"/>
        <v>0</v>
      </c>
      <c r="H18" s="134"/>
      <c r="I18" s="134"/>
      <c r="J18" s="134">
        <f t="shared" si="1"/>
        <v>0</v>
      </c>
    </row>
    <row r="19" spans="2:10">
      <c r="B19" s="113"/>
      <c r="C19" s="160"/>
      <c r="D19" s="114" t="s">
        <v>351</v>
      </c>
      <c r="E19" s="164"/>
      <c r="F19" s="134"/>
      <c r="G19" s="134">
        <f t="shared" si="0"/>
        <v>0</v>
      </c>
      <c r="H19" s="134"/>
      <c r="I19" s="134"/>
      <c r="J19" s="134">
        <f t="shared" si="1"/>
        <v>0</v>
      </c>
    </row>
    <row r="20" spans="2:10">
      <c r="B20" s="113"/>
      <c r="C20" s="160"/>
      <c r="D20" s="114" t="s">
        <v>352</v>
      </c>
      <c r="E20" s="164"/>
      <c r="F20" s="134"/>
      <c r="G20" s="134">
        <f t="shared" si="0"/>
        <v>0</v>
      </c>
      <c r="H20" s="134"/>
      <c r="I20" s="134"/>
      <c r="J20" s="134">
        <f t="shared" si="1"/>
        <v>0</v>
      </c>
    </row>
    <row r="21" spans="2:10">
      <c r="B21" s="113"/>
      <c r="C21" s="160"/>
      <c r="D21" s="114" t="s">
        <v>353</v>
      </c>
      <c r="E21" s="164"/>
      <c r="F21" s="134"/>
      <c r="G21" s="134">
        <f t="shared" si="0"/>
        <v>0</v>
      </c>
      <c r="H21" s="134"/>
      <c r="I21" s="134"/>
      <c r="J21" s="134">
        <f t="shared" si="1"/>
        <v>0</v>
      </c>
    </row>
    <row r="22" spans="2:10">
      <c r="B22" s="113"/>
      <c r="C22" s="160"/>
      <c r="D22" s="114" t="s">
        <v>354</v>
      </c>
      <c r="E22" s="424">
        <f>+COG!D83</f>
        <v>43288312</v>
      </c>
      <c r="F22" s="419">
        <f>+COG!E83</f>
        <v>15779434</v>
      </c>
      <c r="G22" s="419">
        <f t="shared" si="0"/>
        <v>59067746</v>
      </c>
      <c r="H22" s="419">
        <f>+COG!G83</f>
        <v>59067746</v>
      </c>
      <c r="I22" s="419">
        <f>+COG!H83</f>
        <v>59067746</v>
      </c>
      <c r="J22" s="419">
        <f t="shared" si="1"/>
        <v>0</v>
      </c>
    </row>
    <row r="23" spans="2:10">
      <c r="B23" s="113"/>
      <c r="C23" s="160"/>
      <c r="D23" s="114" t="s">
        <v>355</v>
      </c>
      <c r="E23" s="164"/>
      <c r="F23" s="134"/>
      <c r="G23" s="134">
        <f t="shared" si="0"/>
        <v>0</v>
      </c>
      <c r="H23" s="134"/>
      <c r="I23" s="134"/>
      <c r="J23" s="134">
        <f t="shared" si="1"/>
        <v>0</v>
      </c>
    </row>
    <row r="24" spans="2:10">
      <c r="B24" s="113"/>
      <c r="C24" s="643" t="s">
        <v>356</v>
      </c>
      <c r="D24" s="644"/>
      <c r="E24" s="180">
        <f>SUM(E25:E27)</f>
        <v>0</v>
      </c>
      <c r="F24" s="180">
        <f>SUM(F25:F27)</f>
        <v>0</v>
      </c>
      <c r="G24" s="139">
        <f t="shared" si="0"/>
        <v>0</v>
      </c>
      <c r="H24" s="180">
        <f>SUM(H25:H27)</f>
        <v>0</v>
      </c>
      <c r="I24" s="180">
        <f>SUM(I25:I27)</f>
        <v>0</v>
      </c>
      <c r="J24" s="139">
        <f t="shared" si="1"/>
        <v>0</v>
      </c>
    </row>
    <row r="25" spans="2:10">
      <c r="B25" s="113"/>
      <c r="C25" s="160"/>
      <c r="D25" s="114" t="s">
        <v>357</v>
      </c>
      <c r="E25" s="164"/>
      <c r="F25" s="134"/>
      <c r="G25" s="134">
        <f t="shared" si="0"/>
        <v>0</v>
      </c>
      <c r="H25" s="134"/>
      <c r="I25" s="134"/>
      <c r="J25" s="134">
        <f t="shared" si="1"/>
        <v>0</v>
      </c>
    </row>
    <row r="26" spans="2:10">
      <c r="B26" s="113"/>
      <c r="C26" s="160"/>
      <c r="D26" s="114" t="s">
        <v>358</v>
      </c>
      <c r="E26" s="164"/>
      <c r="F26" s="134"/>
      <c r="G26" s="134">
        <f t="shared" si="0"/>
        <v>0</v>
      </c>
      <c r="H26" s="134"/>
      <c r="I26" s="134"/>
      <c r="J26" s="134">
        <f t="shared" si="1"/>
        <v>0</v>
      </c>
    </row>
    <row r="27" spans="2:10">
      <c r="B27" s="113"/>
      <c r="C27" s="160"/>
      <c r="D27" s="114" t="s">
        <v>359</v>
      </c>
      <c r="E27" s="164"/>
      <c r="F27" s="134"/>
      <c r="G27" s="134">
        <f t="shared" si="0"/>
        <v>0</v>
      </c>
      <c r="H27" s="134"/>
      <c r="I27" s="134"/>
      <c r="J27" s="134">
        <f t="shared" si="1"/>
        <v>0</v>
      </c>
    </row>
    <row r="28" spans="2:10">
      <c r="B28" s="113"/>
      <c r="C28" s="643" t="s">
        <v>360</v>
      </c>
      <c r="D28" s="644"/>
      <c r="E28" s="180">
        <f>SUM(E29:E30)</f>
        <v>0</v>
      </c>
      <c r="F28" s="180">
        <f>SUM(F29:F30)</f>
        <v>0</v>
      </c>
      <c r="G28" s="139">
        <f t="shared" si="0"/>
        <v>0</v>
      </c>
      <c r="H28" s="180">
        <f>SUM(H29:H30)</f>
        <v>0</v>
      </c>
      <c r="I28" s="180">
        <f>SUM(I29:I30)</f>
        <v>0</v>
      </c>
      <c r="J28" s="139">
        <f t="shared" si="1"/>
        <v>0</v>
      </c>
    </row>
    <row r="29" spans="2:10">
      <c r="B29" s="113"/>
      <c r="C29" s="160"/>
      <c r="D29" s="114" t="s">
        <v>361</v>
      </c>
      <c r="E29" s="164"/>
      <c r="F29" s="134"/>
      <c r="G29" s="134">
        <f t="shared" si="0"/>
        <v>0</v>
      </c>
      <c r="H29" s="134"/>
      <c r="I29" s="134"/>
      <c r="J29" s="134">
        <f t="shared" si="1"/>
        <v>0</v>
      </c>
    </row>
    <row r="30" spans="2:10">
      <c r="B30" s="113"/>
      <c r="C30" s="160"/>
      <c r="D30" s="114" t="s">
        <v>362</v>
      </c>
      <c r="E30" s="164"/>
      <c r="F30" s="134"/>
      <c r="G30" s="134">
        <f t="shared" si="0"/>
        <v>0</v>
      </c>
      <c r="H30" s="134"/>
      <c r="I30" s="134"/>
      <c r="J30" s="134">
        <f t="shared" si="1"/>
        <v>0</v>
      </c>
    </row>
    <row r="31" spans="2:10">
      <c r="B31" s="113"/>
      <c r="C31" s="643" t="s">
        <v>363</v>
      </c>
      <c r="D31" s="644"/>
      <c r="E31" s="180">
        <f>SUM(E32:E35)</f>
        <v>0</v>
      </c>
      <c r="F31" s="180">
        <f>SUM(F32:F35)</f>
        <v>0</v>
      </c>
      <c r="G31" s="139">
        <f t="shared" si="0"/>
        <v>0</v>
      </c>
      <c r="H31" s="180">
        <f>SUM(H32:H35)</f>
        <v>0</v>
      </c>
      <c r="I31" s="180">
        <f>SUM(I32:I35)</f>
        <v>0</v>
      </c>
      <c r="J31" s="139">
        <f t="shared" si="1"/>
        <v>0</v>
      </c>
    </row>
    <row r="32" spans="2:10">
      <c r="B32" s="113"/>
      <c r="C32" s="160"/>
      <c r="D32" s="114" t="s">
        <v>364</v>
      </c>
      <c r="E32" s="164"/>
      <c r="F32" s="134"/>
      <c r="G32" s="134">
        <f t="shared" si="0"/>
        <v>0</v>
      </c>
      <c r="H32" s="134"/>
      <c r="I32" s="134"/>
      <c r="J32" s="134">
        <f t="shared" si="1"/>
        <v>0</v>
      </c>
    </row>
    <row r="33" spans="1:11">
      <c r="B33" s="113"/>
      <c r="C33" s="160"/>
      <c r="D33" s="114" t="s">
        <v>365</v>
      </c>
      <c r="E33" s="164"/>
      <c r="F33" s="134"/>
      <c r="G33" s="134">
        <f t="shared" si="0"/>
        <v>0</v>
      </c>
      <c r="H33" s="134"/>
      <c r="I33" s="134"/>
      <c r="J33" s="134">
        <f t="shared" si="1"/>
        <v>0</v>
      </c>
    </row>
    <row r="34" spans="1:11">
      <c r="B34" s="113"/>
      <c r="C34" s="160"/>
      <c r="D34" s="114" t="s">
        <v>366</v>
      </c>
      <c r="E34" s="164"/>
      <c r="F34" s="134"/>
      <c r="G34" s="134">
        <f t="shared" si="0"/>
        <v>0</v>
      </c>
      <c r="H34" s="134"/>
      <c r="I34" s="134"/>
      <c r="J34" s="134">
        <f t="shared" si="1"/>
        <v>0</v>
      </c>
    </row>
    <row r="35" spans="1:11">
      <c r="B35" s="113"/>
      <c r="C35" s="160"/>
      <c r="D35" s="114" t="s">
        <v>367</v>
      </c>
      <c r="E35" s="164"/>
      <c r="F35" s="134"/>
      <c r="G35" s="134">
        <f t="shared" si="0"/>
        <v>0</v>
      </c>
      <c r="H35" s="134"/>
      <c r="I35" s="134"/>
      <c r="J35" s="134">
        <f t="shared" si="1"/>
        <v>0</v>
      </c>
    </row>
    <row r="36" spans="1:11">
      <c r="B36" s="113"/>
      <c r="C36" s="643" t="s">
        <v>368</v>
      </c>
      <c r="D36" s="644"/>
      <c r="E36" s="180">
        <f>SUM(E37)</f>
        <v>0</v>
      </c>
      <c r="F36" s="180">
        <f>SUM(F37)</f>
        <v>0</v>
      </c>
      <c r="G36" s="139">
        <f t="shared" si="0"/>
        <v>0</v>
      </c>
      <c r="H36" s="180">
        <f>SUM(H37)</f>
        <v>0</v>
      </c>
      <c r="I36" s="180">
        <f>SUM(I37)</f>
        <v>0</v>
      </c>
      <c r="J36" s="139">
        <f t="shared" si="1"/>
        <v>0</v>
      </c>
    </row>
    <row r="37" spans="1:11">
      <c r="B37" s="113"/>
      <c r="C37" s="160"/>
      <c r="D37" s="114" t="s">
        <v>369</v>
      </c>
      <c r="E37" s="164"/>
      <c r="F37" s="134"/>
      <c r="G37" s="134">
        <f t="shared" si="0"/>
        <v>0</v>
      </c>
      <c r="H37" s="134"/>
      <c r="I37" s="134"/>
      <c r="J37" s="134">
        <f t="shared" si="1"/>
        <v>0</v>
      </c>
    </row>
    <row r="38" spans="1:11" ht="15" customHeight="1">
      <c r="B38" s="648" t="s">
        <v>370</v>
      </c>
      <c r="C38" s="649"/>
      <c r="D38" s="650"/>
      <c r="E38" s="164"/>
      <c r="F38" s="134"/>
      <c r="G38" s="134">
        <f t="shared" si="0"/>
        <v>0</v>
      </c>
      <c r="H38" s="134"/>
      <c r="I38" s="134"/>
      <c r="J38" s="134">
        <f t="shared" si="1"/>
        <v>0</v>
      </c>
    </row>
    <row r="39" spans="1:11" ht="15" customHeight="1">
      <c r="B39" s="648" t="s">
        <v>371</v>
      </c>
      <c r="C39" s="649"/>
      <c r="D39" s="650"/>
      <c r="E39" s="164"/>
      <c r="F39" s="134"/>
      <c r="G39" s="134">
        <f t="shared" si="0"/>
        <v>0</v>
      </c>
      <c r="H39" s="134"/>
      <c r="I39" s="134"/>
      <c r="J39" s="134">
        <f t="shared" si="1"/>
        <v>0</v>
      </c>
    </row>
    <row r="40" spans="1:11" ht="15.75" customHeight="1">
      <c r="B40" s="648" t="s">
        <v>372</v>
      </c>
      <c r="C40" s="649"/>
      <c r="D40" s="650"/>
      <c r="E40" s="164"/>
      <c r="F40" s="134"/>
      <c r="G40" s="134">
        <f t="shared" si="0"/>
        <v>0</v>
      </c>
      <c r="H40" s="134"/>
      <c r="I40" s="134"/>
      <c r="J40" s="134">
        <f t="shared" si="1"/>
        <v>0</v>
      </c>
    </row>
    <row r="41" spans="1:11">
      <c r="B41" s="161"/>
      <c r="C41" s="162"/>
      <c r="D41" s="163"/>
      <c r="E41" s="165"/>
      <c r="F41" s="166"/>
      <c r="G41" s="166"/>
      <c r="H41" s="166"/>
      <c r="I41" s="166"/>
      <c r="J41" s="166"/>
    </row>
    <row r="42" spans="1:11" s="124" customFormat="1">
      <c r="A42" s="121"/>
      <c r="B42" s="140"/>
      <c r="C42" s="651" t="s">
        <v>241</v>
      </c>
      <c r="D42" s="652"/>
      <c r="E42" s="421">
        <f t="shared" ref="E42:J42" si="2">+E12+E15+E24+E28+E31+E36+E38+E39+E40</f>
        <v>43288312</v>
      </c>
      <c r="F42" s="421">
        <f t="shared" si="2"/>
        <v>15779434</v>
      </c>
      <c r="G42" s="421">
        <f t="shared" si="2"/>
        <v>59067746</v>
      </c>
      <c r="H42" s="421">
        <f t="shared" si="2"/>
        <v>59067746</v>
      </c>
      <c r="I42" s="421">
        <f t="shared" si="2"/>
        <v>59067746</v>
      </c>
      <c r="J42" s="421">
        <f t="shared" si="2"/>
        <v>0</v>
      </c>
      <c r="K42" s="121"/>
    </row>
    <row r="43" spans="1:11">
      <c r="B43" s="72"/>
      <c r="C43" s="72"/>
      <c r="D43" s="72"/>
      <c r="E43" s="72"/>
      <c r="F43" s="72"/>
      <c r="G43" s="72"/>
      <c r="H43" s="72"/>
      <c r="I43" s="72"/>
      <c r="J43" s="72"/>
    </row>
    <row r="44" spans="1:11">
      <c r="B44" s="72"/>
      <c r="C44" s="72"/>
      <c r="D44" s="72"/>
      <c r="E44" s="72"/>
      <c r="F44" s="72"/>
      <c r="G44" s="72"/>
      <c r="H44" s="72"/>
      <c r="I44" s="72"/>
      <c r="J44" s="72"/>
    </row>
  </sheetData>
  <mergeCells count="18">
    <mergeCell ref="C36:D36"/>
    <mergeCell ref="B38:D38"/>
    <mergeCell ref="B39:D39"/>
    <mergeCell ref="B40:D40"/>
    <mergeCell ref="C42:D42"/>
    <mergeCell ref="C31:D31"/>
    <mergeCell ref="B2:J2"/>
    <mergeCell ref="B3:J3"/>
    <mergeCell ref="B5:J5"/>
    <mergeCell ref="B6:J6"/>
    <mergeCell ref="B8:D10"/>
    <mergeCell ref="E8:I8"/>
    <mergeCell ref="J8:J9"/>
    <mergeCell ref="B11:D11"/>
    <mergeCell ref="C12:D12"/>
    <mergeCell ref="C15:D15"/>
    <mergeCell ref="C24:D24"/>
    <mergeCell ref="C28:D28"/>
  </mergeCells>
  <printOptions horizontalCentered="1"/>
  <pageMargins left="0.70866141732283472" right="0.51181102362204722" top="0.74803149606299213" bottom="0.55118110236220474" header="0.31496062992125984" footer="0.31496062992125984"/>
  <pageSetup scale="80" fitToHeight="0" orientation="landscape" r:id="rId1"/>
  <ignoredErrors>
    <ignoredError sqref="G12 G15 G24 G28 G31 G36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7"/>
  <sheetViews>
    <sheetView view="pageBreakPreview" topLeftCell="A11" zoomScaleNormal="100" zoomScaleSheetLayoutView="100" workbookViewId="0">
      <selection activeCell="C8" sqref="C8:E32"/>
    </sheetView>
  </sheetViews>
  <sheetFormatPr baseColWidth="10" defaultRowHeight="15"/>
  <cols>
    <col min="1" max="1" width="1.140625" customWidth="1"/>
    <col min="2" max="2" width="57" customWidth="1"/>
    <col min="3" max="3" width="11.85546875" bestFit="1" customWidth="1"/>
    <col min="4" max="4" width="13.28515625" bestFit="1" customWidth="1"/>
    <col min="5" max="5" width="11.85546875" bestFit="1" customWidth="1"/>
    <col min="6" max="6" width="4.28515625" style="111" customWidth="1"/>
  </cols>
  <sheetData>
    <row r="1" spans="1:5">
      <c r="A1" s="600"/>
      <c r="B1" s="601"/>
      <c r="C1" s="601"/>
      <c r="D1" s="601"/>
      <c r="E1" s="601"/>
    </row>
    <row r="2" spans="1:5">
      <c r="A2" s="603" t="s">
        <v>422</v>
      </c>
      <c r="B2" s="604"/>
      <c r="C2" s="604"/>
      <c r="D2" s="604"/>
      <c r="E2" s="604"/>
    </row>
    <row r="3" spans="1:5">
      <c r="A3" s="603" t="s">
        <v>373</v>
      </c>
      <c r="B3" s="604"/>
      <c r="C3" s="604"/>
      <c r="D3" s="604"/>
      <c r="E3" s="604"/>
    </row>
    <row r="4" spans="1:5">
      <c r="A4" s="606" t="s">
        <v>442</v>
      </c>
      <c r="B4" s="607"/>
      <c r="C4" s="607"/>
      <c r="D4" s="607"/>
      <c r="E4" s="607"/>
    </row>
    <row r="5" spans="1:5" ht="6" customHeight="1">
      <c r="A5" s="72"/>
      <c r="B5" s="72"/>
      <c r="C5" s="72"/>
      <c r="D5" s="72"/>
      <c r="E5" s="72"/>
    </row>
    <row r="6" spans="1:5">
      <c r="A6" s="621" t="s">
        <v>76</v>
      </c>
      <c r="B6" s="621"/>
      <c r="C6" s="112" t="s">
        <v>208</v>
      </c>
      <c r="D6" s="112" t="s">
        <v>211</v>
      </c>
      <c r="E6" s="112" t="s">
        <v>374</v>
      </c>
    </row>
    <row r="7" spans="1:5" ht="5.25" customHeight="1" thickBot="1">
      <c r="A7" s="126"/>
      <c r="B7" s="127"/>
      <c r="C7" s="128"/>
      <c r="D7" s="128"/>
      <c r="E7" s="128"/>
    </row>
    <row r="8" spans="1:5" ht="15.75" thickBot="1">
      <c r="A8" s="167"/>
      <c r="B8" s="168" t="s">
        <v>375</v>
      </c>
      <c r="C8" s="427">
        <f>+C9+C10</f>
        <v>43288312</v>
      </c>
      <c r="D8" s="427">
        <f>+D9+D10</f>
        <v>59067746</v>
      </c>
      <c r="E8" s="427">
        <f>+E9+E10</f>
        <v>59067746</v>
      </c>
    </row>
    <row r="9" spans="1:5">
      <c r="A9" s="653" t="s">
        <v>398</v>
      </c>
      <c r="B9" s="654"/>
      <c r="C9" s="428">
        <f>+EAI!E34</f>
        <v>43288312</v>
      </c>
      <c r="D9" s="428">
        <f>+EAI!H34</f>
        <v>59067746</v>
      </c>
      <c r="E9" s="428">
        <f>+EAI!I34</f>
        <v>59067746</v>
      </c>
    </row>
    <row r="10" spans="1:5">
      <c r="A10" s="655" t="s">
        <v>399</v>
      </c>
      <c r="B10" s="656"/>
      <c r="C10" s="181">
        <f>+EAI!E47</f>
        <v>0</v>
      </c>
      <c r="D10" s="181">
        <f>+EAI!H47</f>
        <v>0</v>
      </c>
      <c r="E10" s="181">
        <f>+EAI!I47</f>
        <v>0</v>
      </c>
    </row>
    <row r="11" spans="1:5" ht="6.75" customHeight="1" thickBot="1">
      <c r="A11" s="113"/>
      <c r="B11" s="114"/>
      <c r="C11" s="134"/>
      <c r="D11" s="134"/>
      <c r="E11" s="134"/>
    </row>
    <row r="12" spans="1:5" ht="15.75" thickBot="1">
      <c r="A12" s="169"/>
      <c r="B12" s="168" t="s">
        <v>376</v>
      </c>
      <c r="C12" s="427">
        <f>+C13+C14</f>
        <v>43288312</v>
      </c>
      <c r="D12" s="427">
        <f>+D13+D14</f>
        <v>59067746</v>
      </c>
      <c r="E12" s="427">
        <f>+E13+E14</f>
        <v>59067746</v>
      </c>
    </row>
    <row r="13" spans="1:5">
      <c r="A13" s="657" t="s">
        <v>400</v>
      </c>
      <c r="B13" s="658"/>
      <c r="C13" s="431">
        <f>+C9</f>
        <v>43288312</v>
      </c>
      <c r="D13" s="431">
        <f>+CAdmon!G13</f>
        <v>59067746</v>
      </c>
      <c r="E13" s="431">
        <f>+D13</f>
        <v>59067746</v>
      </c>
    </row>
    <row r="14" spans="1:5">
      <c r="A14" s="655" t="s">
        <v>401</v>
      </c>
      <c r="B14" s="656"/>
      <c r="C14" s="181"/>
      <c r="D14" s="181"/>
      <c r="E14" s="181"/>
    </row>
    <row r="15" spans="1:5" ht="5.25" customHeight="1" thickBot="1">
      <c r="A15" s="130"/>
      <c r="B15" s="129"/>
      <c r="C15" s="134"/>
      <c r="D15" s="134"/>
      <c r="E15" s="134"/>
    </row>
    <row r="16" spans="1:5" ht="15.75" thickBot="1">
      <c r="A16" s="167"/>
      <c r="B16" s="168" t="s">
        <v>377</v>
      </c>
      <c r="C16" s="427">
        <f>+C8-C12</f>
        <v>0</v>
      </c>
      <c r="D16" s="427">
        <f>+D8-D12</f>
        <v>0</v>
      </c>
      <c r="E16" s="427">
        <f>+E8-E12</f>
        <v>0</v>
      </c>
    </row>
    <row r="17" spans="1:5">
      <c r="A17" s="72"/>
      <c r="B17" s="72"/>
      <c r="C17" s="72"/>
      <c r="D17" s="72"/>
      <c r="E17" s="72"/>
    </row>
    <row r="18" spans="1:5">
      <c r="A18" s="621" t="s">
        <v>76</v>
      </c>
      <c r="B18" s="621"/>
      <c r="C18" s="112" t="s">
        <v>208</v>
      </c>
      <c r="D18" s="112" t="s">
        <v>211</v>
      </c>
      <c r="E18" s="112" t="s">
        <v>374</v>
      </c>
    </row>
    <row r="19" spans="1:5" ht="6.75" customHeight="1">
      <c r="A19" s="126"/>
      <c r="B19" s="127"/>
      <c r="C19" s="128"/>
      <c r="D19" s="128"/>
      <c r="E19" s="128"/>
    </row>
    <row r="20" spans="1:5">
      <c r="A20" s="659" t="s">
        <v>378</v>
      </c>
      <c r="B20" s="660"/>
      <c r="C20" s="429">
        <f>+C16</f>
        <v>0</v>
      </c>
      <c r="D20" s="429">
        <f>+D16</f>
        <v>0</v>
      </c>
      <c r="E20" s="429">
        <f>+E16</f>
        <v>0</v>
      </c>
    </row>
    <row r="21" spans="1:5" ht="6" customHeight="1">
      <c r="A21" s="113"/>
      <c r="B21" s="114"/>
      <c r="C21" s="134"/>
      <c r="D21" s="134"/>
      <c r="E21" s="134"/>
    </row>
    <row r="22" spans="1:5">
      <c r="A22" s="659" t="s">
        <v>379</v>
      </c>
      <c r="B22" s="660"/>
      <c r="C22" s="181"/>
      <c r="D22" s="181"/>
      <c r="E22" s="181"/>
    </row>
    <row r="23" spans="1:5" ht="7.5" customHeight="1" thickBot="1">
      <c r="A23" s="130"/>
      <c r="B23" s="129"/>
      <c r="C23" s="134"/>
      <c r="D23" s="134"/>
      <c r="E23" s="134"/>
    </row>
    <row r="24" spans="1:5" ht="15.75" thickBot="1">
      <c r="A24" s="169"/>
      <c r="B24" s="168" t="s">
        <v>380</v>
      </c>
      <c r="C24" s="430">
        <f>+C20-C22</f>
        <v>0</v>
      </c>
      <c r="D24" s="430">
        <f>+D20-D22</f>
        <v>0</v>
      </c>
      <c r="E24" s="430">
        <f>+E20-E22</f>
        <v>0</v>
      </c>
    </row>
    <row r="25" spans="1:5">
      <c r="A25" s="72"/>
      <c r="B25" s="72"/>
      <c r="C25" s="72"/>
      <c r="D25" s="72"/>
      <c r="E25" s="72"/>
    </row>
    <row r="26" spans="1:5">
      <c r="A26" s="621" t="s">
        <v>76</v>
      </c>
      <c r="B26" s="621"/>
      <c r="C26" s="112" t="s">
        <v>208</v>
      </c>
      <c r="D26" s="112" t="s">
        <v>211</v>
      </c>
      <c r="E26" s="112" t="s">
        <v>374</v>
      </c>
    </row>
    <row r="27" spans="1:5" ht="5.25" customHeight="1">
      <c r="A27" s="126"/>
      <c r="B27" s="127"/>
      <c r="C27" s="128"/>
      <c r="D27" s="128"/>
      <c r="E27" s="128"/>
    </row>
    <row r="28" spans="1:5">
      <c r="A28" s="659" t="s">
        <v>381</v>
      </c>
      <c r="B28" s="660"/>
      <c r="C28" s="181">
        <f>+EAI!E52</f>
        <v>0</v>
      </c>
      <c r="D28" s="181">
        <f>+EAI!H52</f>
        <v>0</v>
      </c>
      <c r="E28" s="429">
        <f>+EAI!I52</f>
        <v>0</v>
      </c>
    </row>
    <row r="29" spans="1:5" ht="5.25" customHeight="1">
      <c r="A29" s="113"/>
      <c r="B29" s="114"/>
      <c r="C29" s="134"/>
      <c r="D29" s="134"/>
      <c r="E29" s="134"/>
    </row>
    <row r="30" spans="1:5">
      <c r="A30" s="659" t="s">
        <v>382</v>
      </c>
      <c r="B30" s="660"/>
      <c r="C30" s="181"/>
      <c r="D30" s="181"/>
      <c r="E30" s="181"/>
    </row>
    <row r="31" spans="1:5" ht="3.75" customHeight="1" thickBot="1">
      <c r="A31" s="131"/>
      <c r="B31" s="132"/>
      <c r="C31" s="166"/>
      <c r="D31" s="166"/>
      <c r="E31" s="166"/>
    </row>
    <row r="32" spans="1:5" ht="15.75" thickBot="1">
      <c r="A32" s="169"/>
      <c r="B32" s="168" t="s">
        <v>383</v>
      </c>
      <c r="C32" s="182">
        <f>+C28-C30</f>
        <v>0</v>
      </c>
      <c r="D32" s="182">
        <f>+D28-D30</f>
        <v>0</v>
      </c>
      <c r="E32" s="430">
        <f>+E28-E30</f>
        <v>0</v>
      </c>
    </row>
    <row r="33" spans="1:5" s="111" customFormat="1">
      <c r="A33" s="72"/>
      <c r="B33" s="72"/>
      <c r="C33" s="72"/>
      <c r="D33" s="72"/>
      <c r="E33" s="72"/>
    </row>
    <row r="34" spans="1:5" ht="23.25" customHeight="1">
      <c r="A34" s="72"/>
      <c r="B34" s="661" t="s">
        <v>384</v>
      </c>
      <c r="C34" s="661"/>
      <c r="D34" s="661"/>
      <c r="E34" s="661"/>
    </row>
    <row r="35" spans="1:5" ht="28.5" customHeight="1">
      <c r="A35" s="72"/>
      <c r="B35" s="661" t="s">
        <v>385</v>
      </c>
      <c r="C35" s="661"/>
      <c r="D35" s="661"/>
      <c r="E35" s="661"/>
    </row>
    <row r="36" spans="1:5">
      <c r="A36" s="72"/>
      <c r="B36" s="662" t="s">
        <v>386</v>
      </c>
      <c r="C36" s="662"/>
      <c r="D36" s="662"/>
      <c r="E36" s="662"/>
    </row>
    <row r="37" spans="1:5" s="111" customFormat="1"/>
  </sheetData>
  <mergeCells count="18">
    <mergeCell ref="A28:B28"/>
    <mergeCell ref="A30:B30"/>
    <mergeCell ref="B34:E34"/>
    <mergeCell ref="B35:E35"/>
    <mergeCell ref="B36:E36"/>
    <mergeCell ref="A26:B26"/>
    <mergeCell ref="A1:E1"/>
    <mergeCell ref="A3:E3"/>
    <mergeCell ref="A4:E4"/>
    <mergeCell ref="A6:B6"/>
    <mergeCell ref="A9:B9"/>
    <mergeCell ref="A10:B10"/>
    <mergeCell ref="A13:B13"/>
    <mergeCell ref="A14:B14"/>
    <mergeCell ref="A18:B18"/>
    <mergeCell ref="A20:B20"/>
    <mergeCell ref="A22:B22"/>
    <mergeCell ref="A2:E2"/>
  </mergeCells>
  <printOptions horizontalCentered="1"/>
  <pageMargins left="0.31496062992125984" right="0.11811023622047245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74"/>
  <sheetViews>
    <sheetView view="pageBreakPreview" topLeftCell="C36" zoomScale="90" zoomScaleNormal="100" zoomScaleSheetLayoutView="90" zoomScalePageLayoutView="80" workbookViewId="0">
      <selection activeCell="I18" sqref="I18:J65"/>
    </sheetView>
  </sheetViews>
  <sheetFormatPr baseColWidth="10" defaultRowHeight="12"/>
  <cols>
    <col min="1" max="1" width="4.85546875" style="215" customWidth="1"/>
    <col min="2" max="2" width="27.5703125" style="216" customWidth="1"/>
    <col min="3" max="3" width="37.85546875" style="215" customWidth="1"/>
    <col min="4" max="5" width="21" style="215" customWidth="1"/>
    <col min="6" max="6" width="11" style="217" customWidth="1"/>
    <col min="7" max="8" width="27.5703125" style="215" customWidth="1"/>
    <col min="9" max="10" width="21" style="215" customWidth="1"/>
    <col min="11" max="11" width="4.85546875" style="174" customWidth="1"/>
    <col min="12" max="12" width="1.7109375" style="214" customWidth="1"/>
    <col min="13" max="16384" width="11.42578125" style="215"/>
  </cols>
  <sheetData>
    <row r="1" spans="1:12" ht="6" customHeight="1">
      <c r="A1" s="186"/>
      <c r="B1" s="211"/>
      <c r="C1" s="186"/>
      <c r="D1" s="212"/>
      <c r="E1" s="212"/>
      <c r="F1" s="213"/>
      <c r="G1" s="212"/>
      <c r="H1" s="212"/>
      <c r="I1" s="212"/>
      <c r="J1" s="186"/>
      <c r="K1" s="186"/>
    </row>
    <row r="2" spans="1:12" ht="6" customHeight="1">
      <c r="K2" s="215"/>
      <c r="L2" s="216"/>
    </row>
    <row r="3" spans="1:12" ht="14.1" customHeight="1">
      <c r="B3" s="218"/>
      <c r="C3" s="535" t="s">
        <v>426</v>
      </c>
      <c r="D3" s="535"/>
      <c r="E3" s="535"/>
      <c r="F3" s="535"/>
      <c r="G3" s="535"/>
      <c r="H3" s="535"/>
      <c r="I3" s="535"/>
      <c r="J3" s="218"/>
      <c r="K3" s="218"/>
      <c r="L3" s="216"/>
    </row>
    <row r="4" spans="1:12" ht="14.1" customHeight="1">
      <c r="B4" s="218"/>
      <c r="C4" s="535" t="s">
        <v>0</v>
      </c>
      <c r="D4" s="535"/>
      <c r="E4" s="535"/>
      <c r="F4" s="535"/>
      <c r="G4" s="535"/>
      <c r="H4" s="535"/>
      <c r="I4" s="535"/>
      <c r="J4" s="218"/>
      <c r="K4" s="218"/>
    </row>
    <row r="5" spans="1:12" ht="14.1" customHeight="1">
      <c r="B5" s="218"/>
      <c r="C5" s="535" t="s">
        <v>441</v>
      </c>
      <c r="D5" s="535"/>
      <c r="E5" s="535"/>
      <c r="F5" s="535"/>
      <c r="G5" s="535"/>
      <c r="H5" s="535"/>
      <c r="I5" s="535"/>
      <c r="J5" s="218"/>
      <c r="K5" s="218"/>
    </row>
    <row r="6" spans="1:12" ht="14.1" customHeight="1">
      <c r="B6" s="219"/>
      <c r="C6" s="536" t="s">
        <v>1</v>
      </c>
      <c r="D6" s="536"/>
      <c r="E6" s="536"/>
      <c r="F6" s="536"/>
      <c r="G6" s="536"/>
      <c r="H6" s="536"/>
      <c r="I6" s="536"/>
      <c r="J6" s="219"/>
      <c r="K6" s="219"/>
    </row>
    <row r="7" spans="1:12" ht="20.100000000000001" customHeight="1">
      <c r="A7" s="220"/>
      <c r="B7" s="433" t="s">
        <v>440</v>
      </c>
      <c r="C7" s="526" t="s">
        <v>422</v>
      </c>
      <c r="D7" s="526"/>
      <c r="E7" s="526"/>
      <c r="F7" s="526"/>
      <c r="G7" s="526"/>
      <c r="H7" s="526"/>
      <c r="I7" s="526"/>
      <c r="J7" s="435"/>
      <c r="K7" s="435"/>
      <c r="L7" s="435"/>
    </row>
    <row r="8" spans="1:12" ht="3" customHeight="1">
      <c r="A8" s="219"/>
      <c r="B8" s="219"/>
      <c r="C8" s="219"/>
      <c r="D8" s="219"/>
      <c r="E8" s="219"/>
      <c r="F8" s="222"/>
      <c r="G8" s="219"/>
      <c r="H8" s="219"/>
      <c r="I8" s="219"/>
      <c r="J8" s="219"/>
      <c r="K8" s="215"/>
      <c r="L8" s="216"/>
    </row>
    <row r="9" spans="1:12" ht="3" customHeight="1">
      <c r="A9" s="219"/>
      <c r="B9" s="219"/>
      <c r="C9" s="219"/>
      <c r="D9" s="219"/>
      <c r="E9" s="219"/>
      <c r="F9" s="222"/>
      <c r="G9" s="219"/>
      <c r="H9" s="219"/>
      <c r="I9" s="219"/>
      <c r="J9" s="219"/>
    </row>
    <row r="10" spans="1:12" s="224" customFormat="1" ht="15" customHeight="1">
      <c r="A10" s="520"/>
      <c r="B10" s="522" t="s">
        <v>77</v>
      </c>
      <c r="C10" s="522"/>
      <c r="D10" s="468" t="s">
        <v>5</v>
      </c>
      <c r="E10" s="468"/>
      <c r="F10" s="524"/>
      <c r="G10" s="522" t="s">
        <v>77</v>
      </c>
      <c r="H10" s="522"/>
      <c r="I10" s="468" t="s">
        <v>5</v>
      </c>
      <c r="J10" s="468"/>
      <c r="K10" s="469"/>
      <c r="L10" s="223"/>
    </row>
    <row r="11" spans="1:12" s="224" customFormat="1" ht="15" customHeight="1">
      <c r="A11" s="521"/>
      <c r="B11" s="523"/>
      <c r="C11" s="523"/>
      <c r="D11" s="470">
        <v>2015</v>
      </c>
      <c r="E11" s="470">
        <v>2014</v>
      </c>
      <c r="F11" s="525"/>
      <c r="G11" s="523"/>
      <c r="H11" s="523"/>
      <c r="I11" s="470">
        <v>2015</v>
      </c>
      <c r="J11" s="470">
        <v>2014</v>
      </c>
      <c r="K11" s="471"/>
      <c r="L11" s="223"/>
    </row>
    <row r="12" spans="1:12" ht="3" customHeight="1">
      <c r="A12" s="225"/>
      <c r="B12" s="219"/>
      <c r="C12" s="219"/>
      <c r="D12" s="219"/>
      <c r="E12" s="219"/>
      <c r="F12" s="222"/>
      <c r="G12" s="219"/>
      <c r="H12" s="219"/>
      <c r="I12" s="219"/>
      <c r="J12" s="219"/>
      <c r="K12" s="226"/>
      <c r="L12" s="216"/>
    </row>
    <row r="13" spans="1:12" ht="3" customHeight="1">
      <c r="A13" s="225"/>
      <c r="B13" s="219"/>
      <c r="C13" s="219"/>
      <c r="D13" s="219"/>
      <c r="E13" s="219"/>
      <c r="F13" s="222"/>
      <c r="G13" s="219"/>
      <c r="H13" s="219"/>
      <c r="I13" s="219"/>
      <c r="J13" s="219"/>
      <c r="K13" s="226"/>
    </row>
    <row r="14" spans="1:12">
      <c r="A14" s="227"/>
      <c r="B14" s="528" t="s">
        <v>6</v>
      </c>
      <c r="C14" s="528"/>
      <c r="D14" s="228"/>
      <c r="E14" s="229"/>
      <c r="G14" s="528" t="s">
        <v>7</v>
      </c>
      <c r="H14" s="528"/>
      <c r="I14" s="230"/>
      <c r="J14" s="230"/>
      <c r="K14" s="226"/>
    </row>
    <row r="15" spans="1:12" ht="5.0999999999999996" customHeight="1">
      <c r="A15" s="227"/>
      <c r="B15" s="231"/>
      <c r="C15" s="230"/>
      <c r="D15" s="232"/>
      <c r="E15" s="232"/>
      <c r="G15" s="231"/>
      <c r="H15" s="230"/>
      <c r="I15" s="233"/>
      <c r="J15" s="233"/>
      <c r="K15" s="226"/>
    </row>
    <row r="16" spans="1:12">
      <c r="A16" s="227"/>
      <c r="B16" s="529" t="s">
        <v>8</v>
      </c>
      <c r="C16" s="529"/>
      <c r="D16" s="232"/>
      <c r="E16" s="232"/>
      <c r="G16" s="529" t="s">
        <v>9</v>
      </c>
      <c r="H16" s="529"/>
      <c r="I16" s="232"/>
      <c r="J16" s="232"/>
      <c r="K16" s="226"/>
    </row>
    <row r="17" spans="1:11" ht="5.0999999999999996" customHeight="1">
      <c r="A17" s="227"/>
      <c r="B17" s="234"/>
      <c r="C17" s="235"/>
      <c r="D17" s="232"/>
      <c r="E17" s="232"/>
      <c r="G17" s="234"/>
      <c r="H17" s="235"/>
      <c r="I17" s="232"/>
      <c r="J17" s="232"/>
      <c r="K17" s="226"/>
    </row>
    <row r="18" spans="1:11">
      <c r="A18" s="227"/>
      <c r="B18" s="527" t="s">
        <v>10</v>
      </c>
      <c r="C18" s="527"/>
      <c r="D18" s="236">
        <f>1528114+15000</f>
        <v>1543114</v>
      </c>
      <c r="E18" s="236">
        <f>15000+11400662</f>
        <v>11415662</v>
      </c>
      <c r="G18" s="527" t="s">
        <v>11</v>
      </c>
      <c r="H18" s="527"/>
      <c r="I18" s="236">
        <f>476339+1066785</f>
        <v>1543124</v>
      </c>
      <c r="J18" s="236">
        <f>1409169+10006499</f>
        <v>11415668</v>
      </c>
      <c r="K18" s="226"/>
    </row>
    <row r="19" spans="1:11">
      <c r="A19" s="227"/>
      <c r="B19" s="527" t="s">
        <v>12</v>
      </c>
      <c r="C19" s="527"/>
      <c r="D19" s="236">
        <v>0</v>
      </c>
      <c r="E19" s="236">
        <v>0</v>
      </c>
      <c r="G19" s="527" t="s">
        <v>13</v>
      </c>
      <c r="H19" s="527"/>
      <c r="I19" s="236">
        <v>0</v>
      </c>
      <c r="J19" s="236">
        <v>0</v>
      </c>
      <c r="K19" s="226"/>
    </row>
    <row r="20" spans="1:11">
      <c r="A20" s="227"/>
      <c r="B20" s="527" t="s">
        <v>14</v>
      </c>
      <c r="C20" s="527"/>
      <c r="D20" s="236">
        <v>0</v>
      </c>
      <c r="E20" s="236">
        <v>0</v>
      </c>
      <c r="G20" s="527" t="s">
        <v>15</v>
      </c>
      <c r="H20" s="527"/>
      <c r="I20" s="236">
        <v>0</v>
      </c>
      <c r="J20" s="236">
        <v>0</v>
      </c>
      <c r="K20" s="226"/>
    </row>
    <row r="21" spans="1:11">
      <c r="A21" s="227"/>
      <c r="B21" s="527" t="s">
        <v>16</v>
      </c>
      <c r="C21" s="527"/>
      <c r="D21" s="236">
        <v>0</v>
      </c>
      <c r="E21" s="236">
        <v>0</v>
      </c>
      <c r="G21" s="527" t="s">
        <v>17</v>
      </c>
      <c r="H21" s="527"/>
      <c r="I21" s="236">
        <v>0</v>
      </c>
      <c r="J21" s="236">
        <v>0</v>
      </c>
      <c r="K21" s="226"/>
    </row>
    <row r="22" spans="1:11">
      <c r="A22" s="227"/>
      <c r="B22" s="527" t="s">
        <v>18</v>
      </c>
      <c r="C22" s="527"/>
      <c r="D22" s="236">
        <v>0</v>
      </c>
      <c r="E22" s="236">
        <v>0</v>
      </c>
      <c r="G22" s="527" t="s">
        <v>19</v>
      </c>
      <c r="H22" s="527"/>
      <c r="I22" s="236">
        <v>0</v>
      </c>
      <c r="J22" s="236">
        <v>0</v>
      </c>
      <c r="K22" s="226"/>
    </row>
    <row r="23" spans="1:11" ht="25.5" customHeight="1">
      <c r="A23" s="227"/>
      <c r="B23" s="527" t="s">
        <v>20</v>
      </c>
      <c r="C23" s="527"/>
      <c r="D23" s="236">
        <v>0</v>
      </c>
      <c r="E23" s="236">
        <v>0</v>
      </c>
      <c r="G23" s="530" t="s">
        <v>21</v>
      </c>
      <c r="H23" s="530"/>
      <c r="I23" s="236">
        <v>0</v>
      </c>
      <c r="J23" s="236">
        <v>0</v>
      </c>
      <c r="K23" s="226"/>
    </row>
    <row r="24" spans="1:11">
      <c r="A24" s="227"/>
      <c r="B24" s="527" t="s">
        <v>22</v>
      </c>
      <c r="C24" s="527"/>
      <c r="D24" s="236">
        <v>0</v>
      </c>
      <c r="E24" s="236">
        <v>0</v>
      </c>
      <c r="G24" s="527" t="s">
        <v>23</v>
      </c>
      <c r="H24" s="527"/>
      <c r="I24" s="236">
        <v>0</v>
      </c>
      <c r="J24" s="236">
        <v>0</v>
      </c>
      <c r="K24" s="226"/>
    </row>
    <row r="25" spans="1:11">
      <c r="A25" s="227"/>
      <c r="B25" s="237"/>
      <c r="C25" s="453"/>
      <c r="D25" s="238"/>
      <c r="E25" s="238"/>
      <c r="G25" s="527" t="s">
        <v>24</v>
      </c>
      <c r="H25" s="527"/>
      <c r="I25" s="236">
        <v>0</v>
      </c>
      <c r="J25" s="236">
        <v>0</v>
      </c>
      <c r="K25" s="226"/>
    </row>
    <row r="26" spans="1:11">
      <c r="A26" s="239"/>
      <c r="B26" s="529" t="s">
        <v>25</v>
      </c>
      <c r="C26" s="529"/>
      <c r="D26" s="240">
        <f>SUM(D18:D24)</f>
        <v>1543114</v>
      </c>
      <c r="E26" s="240">
        <f>SUM(E18:E24)</f>
        <v>11415662</v>
      </c>
      <c r="F26" s="241"/>
      <c r="G26" s="231"/>
      <c r="H26" s="230"/>
      <c r="I26" s="242"/>
      <c r="J26" s="242"/>
      <c r="K26" s="226"/>
    </row>
    <row r="27" spans="1:11">
      <c r="A27" s="239"/>
      <c r="B27" s="231"/>
      <c r="C27" s="454"/>
      <c r="D27" s="242"/>
      <c r="E27" s="242"/>
      <c r="F27" s="241"/>
      <c r="G27" s="529" t="s">
        <v>26</v>
      </c>
      <c r="H27" s="529"/>
      <c r="I27" s="240">
        <f>SUM(I18:I25)</f>
        <v>1543124</v>
      </c>
      <c r="J27" s="240">
        <f>SUM(J18:J25)</f>
        <v>11415668</v>
      </c>
      <c r="K27" s="226"/>
    </row>
    <row r="28" spans="1:11">
      <c r="A28" s="227"/>
      <c r="B28" s="237"/>
      <c r="C28" s="237"/>
      <c r="D28" s="238"/>
      <c r="E28" s="238"/>
      <c r="G28" s="243"/>
      <c r="H28" s="453"/>
      <c r="I28" s="238"/>
      <c r="J28" s="238"/>
      <c r="K28" s="226"/>
    </row>
    <row r="29" spans="1:11">
      <c r="A29" s="227"/>
      <c r="B29" s="529" t="s">
        <v>27</v>
      </c>
      <c r="C29" s="529"/>
      <c r="D29" s="232"/>
      <c r="E29" s="232"/>
      <c r="G29" s="529" t="s">
        <v>28</v>
      </c>
      <c r="H29" s="529"/>
      <c r="I29" s="232"/>
      <c r="J29" s="232"/>
      <c r="K29" s="226"/>
    </row>
    <row r="30" spans="1:11">
      <c r="A30" s="227"/>
      <c r="B30" s="237"/>
      <c r="C30" s="445"/>
      <c r="D30" s="238"/>
      <c r="E30" s="238"/>
      <c r="G30" s="237"/>
      <c r="H30" s="453"/>
      <c r="I30" s="238"/>
      <c r="J30" s="238"/>
      <c r="K30" s="226"/>
    </row>
    <row r="31" spans="1:11">
      <c r="A31" s="227"/>
      <c r="B31" s="527" t="s">
        <v>29</v>
      </c>
      <c r="C31" s="527"/>
      <c r="D31" s="236">
        <v>0</v>
      </c>
      <c r="E31" s="236">
        <v>0</v>
      </c>
      <c r="G31" s="527" t="s">
        <v>30</v>
      </c>
      <c r="H31" s="527"/>
      <c r="I31" s="236">
        <v>0</v>
      </c>
      <c r="J31" s="236">
        <v>0</v>
      </c>
      <c r="K31" s="226"/>
    </row>
    <row r="32" spans="1:11">
      <c r="A32" s="227"/>
      <c r="B32" s="527" t="s">
        <v>31</v>
      </c>
      <c r="C32" s="527"/>
      <c r="D32" s="236">
        <v>0</v>
      </c>
      <c r="E32" s="236">
        <v>0</v>
      </c>
      <c r="G32" s="527" t="s">
        <v>32</v>
      </c>
      <c r="H32" s="527"/>
      <c r="I32" s="236">
        <v>0</v>
      </c>
      <c r="J32" s="236">
        <v>0</v>
      </c>
      <c r="K32" s="226"/>
    </row>
    <row r="33" spans="1:11">
      <c r="A33" s="227"/>
      <c r="B33" s="527" t="s">
        <v>33</v>
      </c>
      <c r="C33" s="527"/>
      <c r="D33" s="236">
        <f>55171490+3587348</f>
        <v>58758838</v>
      </c>
      <c r="E33" s="236">
        <f>50938919+3587348</f>
        <v>54526267</v>
      </c>
      <c r="G33" s="527" t="s">
        <v>34</v>
      </c>
      <c r="H33" s="527"/>
      <c r="I33" s="236">
        <v>0</v>
      </c>
      <c r="J33" s="236">
        <v>0</v>
      </c>
      <c r="K33" s="226"/>
    </row>
    <row r="34" spans="1:11">
      <c r="A34" s="227"/>
      <c r="B34" s="527" t="s">
        <v>35</v>
      </c>
      <c r="C34" s="527"/>
      <c r="D34" s="236">
        <f>78990646-D33</f>
        <v>20231808</v>
      </c>
      <c r="E34" s="236">
        <f>70044542-50938919-3587348</f>
        <v>15518275</v>
      </c>
      <c r="G34" s="527" t="s">
        <v>36</v>
      </c>
      <c r="H34" s="527"/>
      <c r="I34" s="236">
        <v>0</v>
      </c>
      <c r="J34" s="236">
        <v>0</v>
      </c>
      <c r="K34" s="226"/>
    </row>
    <row r="35" spans="1:11" ht="26.25" customHeight="1">
      <c r="A35" s="227"/>
      <c r="B35" s="527" t="s">
        <v>37</v>
      </c>
      <c r="C35" s="527"/>
      <c r="D35" s="236">
        <v>0</v>
      </c>
      <c r="E35" s="236">
        <v>0</v>
      </c>
      <c r="G35" s="530" t="s">
        <v>38</v>
      </c>
      <c r="H35" s="530"/>
      <c r="I35" s="236">
        <v>0</v>
      </c>
      <c r="J35" s="236">
        <v>0</v>
      </c>
      <c r="K35" s="226"/>
    </row>
    <row r="36" spans="1:11">
      <c r="A36" s="227"/>
      <c r="B36" s="527" t="s">
        <v>39</v>
      </c>
      <c r="C36" s="527"/>
      <c r="D36" s="236">
        <v>0</v>
      </c>
      <c r="E36" s="236">
        <v>0</v>
      </c>
      <c r="G36" s="527" t="s">
        <v>40</v>
      </c>
      <c r="H36" s="527"/>
      <c r="I36" s="236">
        <v>0</v>
      </c>
      <c r="J36" s="236">
        <v>0</v>
      </c>
      <c r="K36" s="226"/>
    </row>
    <row r="37" spans="1:11">
      <c r="A37" s="227"/>
      <c r="B37" s="527" t="s">
        <v>41</v>
      </c>
      <c r="C37" s="527"/>
      <c r="D37" s="236">
        <v>0</v>
      </c>
      <c r="E37" s="236">
        <v>0</v>
      </c>
      <c r="G37" s="237"/>
      <c r="H37" s="453"/>
      <c r="I37" s="238"/>
      <c r="J37" s="238"/>
      <c r="K37" s="226"/>
    </row>
    <row r="38" spans="1:11">
      <c r="A38" s="227"/>
      <c r="B38" s="527" t="s">
        <v>42</v>
      </c>
      <c r="C38" s="527"/>
      <c r="D38" s="236">
        <v>0</v>
      </c>
      <c r="E38" s="236">
        <v>0</v>
      </c>
      <c r="G38" s="529" t="s">
        <v>43</v>
      </c>
      <c r="H38" s="529"/>
      <c r="I38" s="240">
        <f>SUM(I31:I36)</f>
        <v>0</v>
      </c>
      <c r="J38" s="240">
        <f>SUM(J31:J36)</f>
        <v>0</v>
      </c>
      <c r="K38" s="226"/>
    </row>
    <row r="39" spans="1:11">
      <c r="A39" s="227"/>
      <c r="B39" s="527" t="s">
        <v>44</v>
      </c>
      <c r="C39" s="527"/>
      <c r="D39" s="236">
        <v>0</v>
      </c>
      <c r="E39" s="236">
        <v>0</v>
      </c>
      <c r="G39" s="231"/>
      <c r="H39" s="454"/>
      <c r="I39" s="242"/>
      <c r="J39" s="242"/>
      <c r="K39" s="226"/>
    </row>
    <row r="40" spans="1:11">
      <c r="A40" s="227"/>
      <c r="B40" s="237"/>
      <c r="C40" s="453"/>
      <c r="D40" s="238"/>
      <c r="E40" s="238"/>
      <c r="G40" s="529" t="s">
        <v>192</v>
      </c>
      <c r="H40" s="529"/>
      <c r="I40" s="240">
        <f>I27+I38</f>
        <v>1543124</v>
      </c>
      <c r="J40" s="240">
        <f>J27+J38</f>
        <v>11415668</v>
      </c>
      <c r="K40" s="226"/>
    </row>
    <row r="41" spans="1:11">
      <c r="A41" s="239"/>
      <c r="B41" s="529" t="s">
        <v>46</v>
      </c>
      <c r="C41" s="529"/>
      <c r="D41" s="240">
        <f>SUM(D31:D39)</f>
        <v>78990646</v>
      </c>
      <c r="E41" s="240">
        <f>SUM(E31:E39)</f>
        <v>70044542</v>
      </c>
      <c r="F41" s="241"/>
      <c r="G41" s="231"/>
      <c r="H41" s="244"/>
      <c r="I41" s="242"/>
      <c r="J41" s="242"/>
      <c r="K41" s="226"/>
    </row>
    <row r="42" spans="1:11">
      <c r="A42" s="227"/>
      <c r="B42" s="237"/>
      <c r="C42" s="231"/>
      <c r="D42" s="238"/>
      <c r="E42" s="238"/>
      <c r="G42" s="528" t="s">
        <v>47</v>
      </c>
      <c r="H42" s="528"/>
      <c r="I42" s="238"/>
      <c r="J42" s="238"/>
      <c r="K42" s="226"/>
    </row>
    <row r="43" spans="1:11">
      <c r="A43" s="227"/>
      <c r="B43" s="529" t="s">
        <v>193</v>
      </c>
      <c r="C43" s="529"/>
      <c r="D43" s="240">
        <f>D26+D41</f>
        <v>80533760</v>
      </c>
      <c r="E43" s="240">
        <f>E26+E41</f>
        <v>81460204</v>
      </c>
      <c r="G43" s="231"/>
      <c r="H43" s="244"/>
      <c r="I43" s="238"/>
      <c r="J43" s="238"/>
      <c r="K43" s="226"/>
    </row>
    <row r="44" spans="1:11">
      <c r="A44" s="227"/>
      <c r="B44" s="237"/>
      <c r="C44" s="237"/>
      <c r="D44" s="238"/>
      <c r="E44" s="238"/>
      <c r="G44" s="529" t="s">
        <v>49</v>
      </c>
      <c r="H44" s="529"/>
      <c r="I44" s="240">
        <f>SUM(I46:I48)</f>
        <v>78990646</v>
      </c>
      <c r="J44" s="240">
        <f>SUM(J46:J48)</f>
        <v>52955599</v>
      </c>
      <c r="K44" s="226"/>
    </row>
    <row r="45" spans="1:11">
      <c r="A45" s="227"/>
      <c r="B45" s="237"/>
      <c r="C45" s="237"/>
      <c r="D45" s="238"/>
      <c r="E45" s="238"/>
      <c r="G45" s="237"/>
      <c r="H45" s="229"/>
      <c r="I45" s="238"/>
      <c r="J45" s="238"/>
      <c r="K45" s="226"/>
    </row>
    <row r="46" spans="1:11">
      <c r="A46" s="227"/>
      <c r="B46" s="237"/>
      <c r="C46" s="237"/>
      <c r="D46" s="236"/>
      <c r="E46" s="238"/>
      <c r="G46" s="527" t="s">
        <v>50</v>
      </c>
      <c r="H46" s="527"/>
      <c r="I46" s="236">
        <v>78990646</v>
      </c>
      <c r="J46" s="236">
        <f>70044542-685519-16403424</f>
        <v>52955599</v>
      </c>
      <c r="K46" s="226"/>
    </row>
    <row r="47" spans="1:11">
      <c r="A47" s="227"/>
      <c r="B47" s="237"/>
      <c r="C47" s="531" t="s">
        <v>79</v>
      </c>
      <c r="D47" s="531"/>
      <c r="E47" s="238"/>
      <c r="G47" s="527" t="s">
        <v>51</v>
      </c>
      <c r="H47" s="527"/>
      <c r="I47" s="236">
        <v>0</v>
      </c>
      <c r="J47" s="236">
        <v>0</v>
      </c>
      <c r="K47" s="226"/>
    </row>
    <row r="48" spans="1:11">
      <c r="A48" s="227"/>
      <c r="B48" s="237"/>
      <c r="C48" s="531"/>
      <c r="D48" s="531"/>
      <c r="E48" s="238"/>
      <c r="G48" s="527" t="s">
        <v>52</v>
      </c>
      <c r="H48" s="527"/>
      <c r="I48" s="236">
        <v>0</v>
      </c>
      <c r="J48" s="236">
        <v>0</v>
      </c>
      <c r="K48" s="226"/>
    </row>
    <row r="49" spans="1:11">
      <c r="A49" s="227"/>
      <c r="B49" s="237"/>
      <c r="C49" s="531"/>
      <c r="D49" s="531"/>
      <c r="E49" s="238"/>
      <c r="G49" s="237"/>
      <c r="H49" s="229"/>
      <c r="I49" s="238"/>
      <c r="J49" s="238"/>
      <c r="K49" s="226"/>
    </row>
    <row r="50" spans="1:11">
      <c r="A50" s="227"/>
      <c r="B50" s="237"/>
      <c r="C50" s="531"/>
      <c r="D50" s="531"/>
      <c r="E50" s="238"/>
      <c r="G50" s="529" t="s">
        <v>53</v>
      </c>
      <c r="H50" s="529"/>
      <c r="I50" s="240">
        <f>SUM(I52:I56)</f>
        <v>-10</v>
      </c>
      <c r="J50" s="240">
        <f>SUM(J52:J56)</f>
        <v>17088937</v>
      </c>
      <c r="K50" s="226"/>
    </row>
    <row r="51" spans="1:11">
      <c r="A51" s="227"/>
      <c r="B51" s="237"/>
      <c r="C51" s="531"/>
      <c r="D51" s="531"/>
      <c r="E51" s="238"/>
      <c r="G51" s="231"/>
      <c r="H51" s="229"/>
      <c r="I51" s="245"/>
      <c r="J51" s="245"/>
      <c r="K51" s="226"/>
    </row>
    <row r="52" spans="1:11">
      <c r="A52" s="227"/>
      <c r="B52" s="237"/>
      <c r="C52" s="531"/>
      <c r="D52" s="531"/>
      <c r="E52" s="238"/>
      <c r="G52" s="527" t="s">
        <v>54</v>
      </c>
      <c r="H52" s="527"/>
      <c r="I52" s="236">
        <v>-1</v>
      </c>
      <c r="J52" s="236">
        <f>+EA!J53</f>
        <v>17088944</v>
      </c>
      <c r="K52" s="226"/>
    </row>
    <row r="53" spans="1:11">
      <c r="A53" s="227"/>
      <c r="B53" s="237"/>
      <c r="C53" s="531"/>
      <c r="D53" s="531"/>
      <c r="E53" s="238"/>
      <c r="G53" s="527" t="s">
        <v>55</v>
      </c>
      <c r="H53" s="527"/>
      <c r="I53" s="236">
        <v>-9</v>
      </c>
      <c r="J53" s="236">
        <v>-7</v>
      </c>
      <c r="K53" s="226"/>
    </row>
    <row r="54" spans="1:11">
      <c r="A54" s="227"/>
      <c r="B54" s="237"/>
      <c r="C54" s="531"/>
      <c r="D54" s="531"/>
      <c r="E54" s="238"/>
      <c r="G54" s="527" t="s">
        <v>56</v>
      </c>
      <c r="H54" s="527"/>
      <c r="I54" s="236">
        <v>0</v>
      </c>
      <c r="J54" s="236">
        <v>0</v>
      </c>
      <c r="K54" s="226"/>
    </row>
    <row r="55" spans="1:11">
      <c r="A55" s="227"/>
      <c r="B55" s="237"/>
      <c r="C55" s="237"/>
      <c r="D55" s="238"/>
      <c r="E55" s="238"/>
      <c r="G55" s="527" t="s">
        <v>57</v>
      </c>
      <c r="H55" s="527"/>
      <c r="I55" s="236">
        <v>0</v>
      </c>
      <c r="J55" s="236">
        <v>0</v>
      </c>
      <c r="K55" s="226"/>
    </row>
    <row r="56" spans="1:11">
      <c r="A56" s="227"/>
      <c r="B56" s="237"/>
      <c r="C56" s="237"/>
      <c r="D56" s="238"/>
      <c r="E56" s="238"/>
      <c r="G56" s="527" t="s">
        <v>58</v>
      </c>
      <c r="H56" s="527"/>
      <c r="I56" s="236">
        <v>0</v>
      </c>
      <c r="J56" s="236">
        <v>0</v>
      </c>
      <c r="K56" s="226"/>
    </row>
    <row r="57" spans="1:11">
      <c r="A57" s="227"/>
      <c r="B57" s="237"/>
      <c r="C57" s="237"/>
      <c r="D57" s="238"/>
      <c r="E57" s="238"/>
      <c r="G57" s="237"/>
      <c r="H57" s="229"/>
      <c r="I57" s="238"/>
      <c r="J57" s="238"/>
      <c r="K57" s="226"/>
    </row>
    <row r="58" spans="1:11" ht="25.5" customHeight="1">
      <c r="A58" s="227"/>
      <c r="B58" s="237"/>
      <c r="C58" s="237"/>
      <c r="D58" s="238"/>
      <c r="E58" s="238"/>
      <c r="G58" s="529" t="s">
        <v>59</v>
      </c>
      <c r="H58" s="529"/>
      <c r="I58" s="240">
        <f>SUM(I60:I61)</f>
        <v>0</v>
      </c>
      <c r="J58" s="240">
        <f>SUM(J60:J61)</f>
        <v>0</v>
      </c>
      <c r="K58" s="226"/>
    </row>
    <row r="59" spans="1:11">
      <c r="A59" s="227"/>
      <c r="B59" s="237"/>
      <c r="C59" s="237"/>
      <c r="D59" s="238"/>
      <c r="E59" s="238"/>
      <c r="G59" s="237"/>
      <c r="H59" s="229"/>
      <c r="I59" s="238"/>
      <c r="J59" s="238"/>
      <c r="K59" s="226"/>
    </row>
    <row r="60" spans="1:11">
      <c r="A60" s="227"/>
      <c r="B60" s="237"/>
      <c r="C60" s="237"/>
      <c r="D60" s="238"/>
      <c r="E60" s="238"/>
      <c r="G60" s="527" t="s">
        <v>60</v>
      </c>
      <c r="H60" s="527"/>
      <c r="I60" s="236">
        <v>0</v>
      </c>
      <c r="J60" s="236">
        <v>0</v>
      </c>
      <c r="K60" s="226"/>
    </row>
    <row r="61" spans="1:11">
      <c r="A61" s="227"/>
      <c r="B61" s="237"/>
      <c r="C61" s="237"/>
      <c r="D61" s="238"/>
      <c r="E61" s="238"/>
      <c r="G61" s="527" t="s">
        <v>61</v>
      </c>
      <c r="H61" s="527"/>
      <c r="I61" s="236">
        <v>0</v>
      </c>
      <c r="J61" s="236">
        <v>0</v>
      </c>
      <c r="K61" s="226"/>
    </row>
    <row r="62" spans="1:11" ht="9.9499999999999993" customHeight="1">
      <c r="A62" s="227"/>
      <c r="B62" s="237"/>
      <c r="C62" s="237"/>
      <c r="D62" s="238"/>
      <c r="E62" s="238"/>
      <c r="G62" s="237"/>
      <c r="H62" s="455"/>
      <c r="I62" s="238"/>
      <c r="J62" s="238"/>
      <c r="K62" s="226"/>
    </row>
    <row r="63" spans="1:11">
      <c r="A63" s="227"/>
      <c r="B63" s="237"/>
      <c r="C63" s="237"/>
      <c r="D63" s="238"/>
      <c r="E63" s="238"/>
      <c r="G63" s="529" t="s">
        <v>62</v>
      </c>
      <c r="H63" s="529"/>
      <c r="I63" s="240">
        <f>I44+I50+I58</f>
        <v>78990636</v>
      </c>
      <c r="J63" s="240">
        <f>J44+J50+J58</f>
        <v>70044536</v>
      </c>
      <c r="K63" s="226"/>
    </row>
    <row r="64" spans="1:11" ht="9.9499999999999993" customHeight="1">
      <c r="A64" s="227"/>
      <c r="B64" s="237"/>
      <c r="C64" s="237"/>
      <c r="D64" s="238"/>
      <c r="E64" s="238"/>
      <c r="G64" s="237"/>
      <c r="H64" s="229"/>
      <c r="I64" s="238"/>
      <c r="J64" s="238"/>
      <c r="K64" s="226"/>
    </row>
    <row r="65" spans="1:11">
      <c r="A65" s="227"/>
      <c r="B65" s="237"/>
      <c r="C65" s="237"/>
      <c r="D65" s="238"/>
      <c r="E65" s="238"/>
      <c r="G65" s="529" t="s">
        <v>194</v>
      </c>
      <c r="H65" s="529"/>
      <c r="I65" s="240">
        <f>I40+I63</f>
        <v>80533760</v>
      </c>
      <c r="J65" s="240">
        <f>J40+J63</f>
        <v>81460204</v>
      </c>
      <c r="K65" s="226"/>
    </row>
    <row r="66" spans="1:11" ht="6" customHeight="1">
      <c r="A66" s="247"/>
      <c r="B66" s="248"/>
      <c r="C66" s="248"/>
      <c r="D66" s="248"/>
      <c r="E66" s="248"/>
      <c r="F66" s="249"/>
      <c r="G66" s="248"/>
      <c r="H66" s="248"/>
      <c r="I66" s="248"/>
      <c r="J66" s="248"/>
      <c r="K66" s="250"/>
    </row>
    <row r="67" spans="1:11" ht="13.5" customHeight="1">
      <c r="B67" s="229"/>
      <c r="C67" s="251"/>
      <c r="D67" s="252"/>
      <c r="E67" s="252"/>
      <c r="G67" s="253"/>
      <c r="H67" s="251"/>
      <c r="I67" s="252"/>
      <c r="J67" s="252"/>
    </row>
    <row r="68" spans="1:11" ht="6" customHeight="1">
      <c r="A68" s="254"/>
      <c r="B68" s="255"/>
      <c r="C68" s="256"/>
      <c r="D68" s="257"/>
      <c r="E68" s="257"/>
      <c r="F68" s="249"/>
      <c r="G68" s="258"/>
      <c r="H68" s="256"/>
      <c r="I68" s="257"/>
      <c r="J68" s="257"/>
    </row>
    <row r="69" spans="1:11" ht="6" customHeight="1">
      <c r="B69" s="229"/>
      <c r="C69" s="251"/>
      <c r="D69" s="252"/>
      <c r="E69" s="252"/>
      <c r="G69" s="253"/>
      <c r="H69" s="251"/>
      <c r="I69" s="252"/>
      <c r="J69" s="252"/>
    </row>
    <row r="70" spans="1:11" ht="15" customHeight="1">
      <c r="B70" s="534" t="s">
        <v>78</v>
      </c>
      <c r="C70" s="534"/>
      <c r="D70" s="534"/>
      <c r="E70" s="534"/>
      <c r="F70" s="534"/>
      <c r="G70" s="534"/>
      <c r="H70" s="534"/>
      <c r="I70" s="534"/>
      <c r="J70" s="534"/>
    </row>
    <row r="71" spans="1:11" ht="9.75" customHeight="1">
      <c r="B71" s="229"/>
      <c r="C71" s="251"/>
      <c r="D71" s="252"/>
      <c r="E71" s="252"/>
      <c r="G71" s="253"/>
      <c r="H71" s="251"/>
      <c r="I71" s="252"/>
      <c r="J71" s="252"/>
    </row>
    <row r="72" spans="1:11" ht="50.1" customHeight="1">
      <c r="B72" s="229"/>
      <c r="C72" s="533"/>
      <c r="D72" s="533"/>
      <c r="E72" s="252"/>
      <c r="G72" s="532"/>
      <c r="H72" s="532"/>
      <c r="I72" s="252"/>
      <c r="J72" s="252"/>
    </row>
    <row r="73" spans="1:11" ht="14.1" customHeight="1">
      <c r="B73" s="259"/>
      <c r="C73" s="512" t="s">
        <v>436</v>
      </c>
      <c r="D73" s="512"/>
      <c r="E73" s="43"/>
      <c r="F73" s="43"/>
      <c r="G73" s="512" t="s">
        <v>437</v>
      </c>
      <c r="H73" s="512"/>
      <c r="I73" s="230"/>
      <c r="J73" s="252"/>
    </row>
    <row r="74" spans="1:11" ht="14.1" customHeight="1">
      <c r="B74" s="260"/>
      <c r="C74" s="507" t="s">
        <v>435</v>
      </c>
      <c r="D74" s="507"/>
      <c r="E74" s="47"/>
      <c r="F74" s="47"/>
      <c r="G74" s="507" t="s">
        <v>438</v>
      </c>
      <c r="H74" s="507"/>
      <c r="I74" s="230"/>
      <c r="J74" s="252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view="pageBreakPreview" topLeftCell="A30" zoomScaleNormal="100" zoomScaleSheetLayoutView="100" workbookViewId="0">
      <selection activeCell="C38" sqref="C38"/>
    </sheetView>
  </sheetViews>
  <sheetFormatPr baseColWidth="10" defaultRowHeight="12"/>
  <cols>
    <col min="1" max="1" width="4.85546875" style="186" customWidth="1"/>
    <col min="2" max="2" width="30.85546875" style="186" customWidth="1"/>
    <col min="3" max="3" width="84.42578125" style="186" customWidth="1"/>
    <col min="4" max="4" width="31.7109375" style="186" customWidth="1"/>
    <col min="5" max="5" width="4.85546875" style="186" customWidth="1"/>
    <col min="6" max="256" width="11.42578125" style="186"/>
    <col min="257" max="257" width="4.85546875" style="186" customWidth="1"/>
    <col min="258" max="258" width="30.85546875" style="186" customWidth="1"/>
    <col min="259" max="259" width="84.42578125" style="186" customWidth="1"/>
    <col min="260" max="260" width="42.7109375" style="186" customWidth="1"/>
    <col min="261" max="261" width="4.85546875" style="186" customWidth="1"/>
    <col min="262" max="512" width="11.42578125" style="186"/>
    <col min="513" max="513" width="4.85546875" style="186" customWidth="1"/>
    <col min="514" max="514" width="30.85546875" style="186" customWidth="1"/>
    <col min="515" max="515" width="84.42578125" style="186" customWidth="1"/>
    <col min="516" max="516" width="42.7109375" style="186" customWidth="1"/>
    <col min="517" max="517" width="4.85546875" style="186" customWidth="1"/>
    <col min="518" max="768" width="11.42578125" style="186"/>
    <col min="769" max="769" width="4.85546875" style="186" customWidth="1"/>
    <col min="770" max="770" width="30.85546875" style="186" customWidth="1"/>
    <col min="771" max="771" width="84.42578125" style="186" customWidth="1"/>
    <col min="772" max="772" width="42.7109375" style="186" customWidth="1"/>
    <col min="773" max="773" width="4.85546875" style="186" customWidth="1"/>
    <col min="774" max="1024" width="11.42578125" style="186"/>
    <col min="1025" max="1025" width="4.85546875" style="186" customWidth="1"/>
    <col min="1026" max="1026" width="30.85546875" style="186" customWidth="1"/>
    <col min="1027" max="1027" width="84.42578125" style="186" customWidth="1"/>
    <col min="1028" max="1028" width="42.7109375" style="186" customWidth="1"/>
    <col min="1029" max="1029" width="4.85546875" style="186" customWidth="1"/>
    <col min="1030" max="1280" width="11.42578125" style="186"/>
    <col min="1281" max="1281" width="4.85546875" style="186" customWidth="1"/>
    <col min="1282" max="1282" width="30.85546875" style="186" customWidth="1"/>
    <col min="1283" max="1283" width="84.42578125" style="186" customWidth="1"/>
    <col min="1284" max="1284" width="42.7109375" style="186" customWidth="1"/>
    <col min="1285" max="1285" width="4.85546875" style="186" customWidth="1"/>
    <col min="1286" max="1536" width="11.42578125" style="186"/>
    <col min="1537" max="1537" width="4.85546875" style="186" customWidth="1"/>
    <col min="1538" max="1538" width="30.85546875" style="186" customWidth="1"/>
    <col min="1539" max="1539" width="84.42578125" style="186" customWidth="1"/>
    <col min="1540" max="1540" width="42.7109375" style="186" customWidth="1"/>
    <col min="1541" max="1541" width="4.85546875" style="186" customWidth="1"/>
    <col min="1542" max="1792" width="11.42578125" style="186"/>
    <col min="1793" max="1793" width="4.85546875" style="186" customWidth="1"/>
    <col min="1794" max="1794" width="30.85546875" style="186" customWidth="1"/>
    <col min="1795" max="1795" width="84.42578125" style="186" customWidth="1"/>
    <col min="1796" max="1796" width="42.7109375" style="186" customWidth="1"/>
    <col min="1797" max="1797" width="4.85546875" style="186" customWidth="1"/>
    <col min="1798" max="2048" width="11.42578125" style="186"/>
    <col min="2049" max="2049" width="4.85546875" style="186" customWidth="1"/>
    <col min="2050" max="2050" width="30.85546875" style="186" customWidth="1"/>
    <col min="2051" max="2051" width="84.42578125" style="186" customWidth="1"/>
    <col min="2052" max="2052" width="42.7109375" style="186" customWidth="1"/>
    <col min="2053" max="2053" width="4.85546875" style="186" customWidth="1"/>
    <col min="2054" max="2304" width="11.42578125" style="186"/>
    <col min="2305" max="2305" width="4.85546875" style="186" customWidth="1"/>
    <col min="2306" max="2306" width="30.85546875" style="186" customWidth="1"/>
    <col min="2307" max="2307" width="84.42578125" style="186" customWidth="1"/>
    <col min="2308" max="2308" width="42.7109375" style="186" customWidth="1"/>
    <col min="2309" max="2309" width="4.85546875" style="186" customWidth="1"/>
    <col min="2310" max="2560" width="11.42578125" style="186"/>
    <col min="2561" max="2561" width="4.85546875" style="186" customWidth="1"/>
    <col min="2562" max="2562" width="30.85546875" style="186" customWidth="1"/>
    <col min="2563" max="2563" width="84.42578125" style="186" customWidth="1"/>
    <col min="2564" max="2564" width="42.7109375" style="186" customWidth="1"/>
    <col min="2565" max="2565" width="4.85546875" style="186" customWidth="1"/>
    <col min="2566" max="2816" width="11.42578125" style="186"/>
    <col min="2817" max="2817" width="4.85546875" style="186" customWidth="1"/>
    <col min="2818" max="2818" width="30.85546875" style="186" customWidth="1"/>
    <col min="2819" max="2819" width="84.42578125" style="186" customWidth="1"/>
    <col min="2820" max="2820" width="42.7109375" style="186" customWidth="1"/>
    <col min="2821" max="2821" width="4.85546875" style="186" customWidth="1"/>
    <col min="2822" max="3072" width="11.42578125" style="186"/>
    <col min="3073" max="3073" width="4.85546875" style="186" customWidth="1"/>
    <col min="3074" max="3074" width="30.85546875" style="186" customWidth="1"/>
    <col min="3075" max="3075" width="84.42578125" style="186" customWidth="1"/>
    <col min="3076" max="3076" width="42.7109375" style="186" customWidth="1"/>
    <col min="3077" max="3077" width="4.85546875" style="186" customWidth="1"/>
    <col min="3078" max="3328" width="11.42578125" style="186"/>
    <col min="3329" max="3329" width="4.85546875" style="186" customWidth="1"/>
    <col min="3330" max="3330" width="30.85546875" style="186" customWidth="1"/>
    <col min="3331" max="3331" width="84.42578125" style="186" customWidth="1"/>
    <col min="3332" max="3332" width="42.7109375" style="186" customWidth="1"/>
    <col min="3333" max="3333" width="4.85546875" style="186" customWidth="1"/>
    <col min="3334" max="3584" width="11.42578125" style="186"/>
    <col min="3585" max="3585" width="4.85546875" style="186" customWidth="1"/>
    <col min="3586" max="3586" width="30.85546875" style="186" customWidth="1"/>
    <col min="3587" max="3587" width="84.42578125" style="186" customWidth="1"/>
    <col min="3588" max="3588" width="42.7109375" style="186" customWidth="1"/>
    <col min="3589" max="3589" width="4.85546875" style="186" customWidth="1"/>
    <col min="3590" max="3840" width="11.42578125" style="186"/>
    <col min="3841" max="3841" width="4.85546875" style="186" customWidth="1"/>
    <col min="3842" max="3842" width="30.85546875" style="186" customWidth="1"/>
    <col min="3843" max="3843" width="84.42578125" style="186" customWidth="1"/>
    <col min="3844" max="3844" width="42.7109375" style="186" customWidth="1"/>
    <col min="3845" max="3845" width="4.85546875" style="186" customWidth="1"/>
    <col min="3846" max="4096" width="11.42578125" style="186"/>
    <col min="4097" max="4097" width="4.85546875" style="186" customWidth="1"/>
    <col min="4098" max="4098" width="30.85546875" style="186" customWidth="1"/>
    <col min="4099" max="4099" width="84.42578125" style="186" customWidth="1"/>
    <col min="4100" max="4100" width="42.7109375" style="186" customWidth="1"/>
    <col min="4101" max="4101" width="4.85546875" style="186" customWidth="1"/>
    <col min="4102" max="4352" width="11.42578125" style="186"/>
    <col min="4353" max="4353" width="4.85546875" style="186" customWidth="1"/>
    <col min="4354" max="4354" width="30.85546875" style="186" customWidth="1"/>
    <col min="4355" max="4355" width="84.42578125" style="186" customWidth="1"/>
    <col min="4356" max="4356" width="42.7109375" style="186" customWidth="1"/>
    <col min="4357" max="4357" width="4.85546875" style="186" customWidth="1"/>
    <col min="4358" max="4608" width="11.42578125" style="186"/>
    <col min="4609" max="4609" width="4.85546875" style="186" customWidth="1"/>
    <col min="4610" max="4610" width="30.85546875" style="186" customWidth="1"/>
    <col min="4611" max="4611" width="84.42578125" style="186" customWidth="1"/>
    <col min="4612" max="4612" width="42.7109375" style="186" customWidth="1"/>
    <col min="4613" max="4613" width="4.85546875" style="186" customWidth="1"/>
    <col min="4614" max="4864" width="11.42578125" style="186"/>
    <col min="4865" max="4865" width="4.85546875" style="186" customWidth="1"/>
    <col min="4866" max="4866" width="30.85546875" style="186" customWidth="1"/>
    <col min="4867" max="4867" width="84.42578125" style="186" customWidth="1"/>
    <col min="4868" max="4868" width="42.7109375" style="186" customWidth="1"/>
    <col min="4869" max="4869" width="4.85546875" style="186" customWidth="1"/>
    <col min="4870" max="5120" width="11.42578125" style="186"/>
    <col min="5121" max="5121" width="4.85546875" style="186" customWidth="1"/>
    <col min="5122" max="5122" width="30.85546875" style="186" customWidth="1"/>
    <col min="5123" max="5123" width="84.42578125" style="186" customWidth="1"/>
    <col min="5124" max="5124" width="42.7109375" style="186" customWidth="1"/>
    <col min="5125" max="5125" width="4.85546875" style="186" customWidth="1"/>
    <col min="5126" max="5376" width="11.42578125" style="186"/>
    <col min="5377" max="5377" width="4.85546875" style="186" customWidth="1"/>
    <col min="5378" max="5378" width="30.85546875" style="186" customWidth="1"/>
    <col min="5379" max="5379" width="84.42578125" style="186" customWidth="1"/>
    <col min="5380" max="5380" width="42.7109375" style="186" customWidth="1"/>
    <col min="5381" max="5381" width="4.85546875" style="186" customWidth="1"/>
    <col min="5382" max="5632" width="11.42578125" style="186"/>
    <col min="5633" max="5633" width="4.85546875" style="186" customWidth="1"/>
    <col min="5634" max="5634" width="30.85546875" style="186" customWidth="1"/>
    <col min="5635" max="5635" width="84.42578125" style="186" customWidth="1"/>
    <col min="5636" max="5636" width="42.7109375" style="186" customWidth="1"/>
    <col min="5637" max="5637" width="4.85546875" style="186" customWidth="1"/>
    <col min="5638" max="5888" width="11.42578125" style="186"/>
    <col min="5889" max="5889" width="4.85546875" style="186" customWidth="1"/>
    <col min="5890" max="5890" width="30.85546875" style="186" customWidth="1"/>
    <col min="5891" max="5891" width="84.42578125" style="186" customWidth="1"/>
    <col min="5892" max="5892" width="42.7109375" style="186" customWidth="1"/>
    <col min="5893" max="5893" width="4.85546875" style="186" customWidth="1"/>
    <col min="5894" max="6144" width="11.42578125" style="186"/>
    <col min="6145" max="6145" width="4.85546875" style="186" customWidth="1"/>
    <col min="6146" max="6146" width="30.85546875" style="186" customWidth="1"/>
    <col min="6147" max="6147" width="84.42578125" style="186" customWidth="1"/>
    <col min="6148" max="6148" width="42.7109375" style="186" customWidth="1"/>
    <col min="6149" max="6149" width="4.85546875" style="186" customWidth="1"/>
    <col min="6150" max="6400" width="11.42578125" style="186"/>
    <col min="6401" max="6401" width="4.85546875" style="186" customWidth="1"/>
    <col min="6402" max="6402" width="30.85546875" style="186" customWidth="1"/>
    <col min="6403" max="6403" width="84.42578125" style="186" customWidth="1"/>
    <col min="6404" max="6404" width="42.7109375" style="186" customWidth="1"/>
    <col min="6405" max="6405" width="4.85546875" style="186" customWidth="1"/>
    <col min="6406" max="6656" width="11.42578125" style="186"/>
    <col min="6657" max="6657" width="4.85546875" style="186" customWidth="1"/>
    <col min="6658" max="6658" width="30.85546875" style="186" customWidth="1"/>
    <col min="6659" max="6659" width="84.42578125" style="186" customWidth="1"/>
    <col min="6660" max="6660" width="42.7109375" style="186" customWidth="1"/>
    <col min="6661" max="6661" width="4.85546875" style="186" customWidth="1"/>
    <col min="6662" max="6912" width="11.42578125" style="186"/>
    <col min="6913" max="6913" width="4.85546875" style="186" customWidth="1"/>
    <col min="6914" max="6914" width="30.85546875" style="186" customWidth="1"/>
    <col min="6915" max="6915" width="84.42578125" style="186" customWidth="1"/>
    <col min="6916" max="6916" width="42.7109375" style="186" customWidth="1"/>
    <col min="6917" max="6917" width="4.85546875" style="186" customWidth="1"/>
    <col min="6918" max="7168" width="11.42578125" style="186"/>
    <col min="7169" max="7169" width="4.85546875" style="186" customWidth="1"/>
    <col min="7170" max="7170" width="30.85546875" style="186" customWidth="1"/>
    <col min="7171" max="7171" width="84.42578125" style="186" customWidth="1"/>
    <col min="7172" max="7172" width="42.7109375" style="186" customWidth="1"/>
    <col min="7173" max="7173" width="4.85546875" style="186" customWidth="1"/>
    <col min="7174" max="7424" width="11.42578125" style="186"/>
    <col min="7425" max="7425" width="4.85546875" style="186" customWidth="1"/>
    <col min="7426" max="7426" width="30.85546875" style="186" customWidth="1"/>
    <col min="7427" max="7427" width="84.42578125" style="186" customWidth="1"/>
    <col min="7428" max="7428" width="42.7109375" style="186" customWidth="1"/>
    <col min="7429" max="7429" width="4.85546875" style="186" customWidth="1"/>
    <col min="7430" max="7680" width="11.42578125" style="186"/>
    <col min="7681" max="7681" width="4.85546875" style="186" customWidth="1"/>
    <col min="7682" max="7682" width="30.85546875" style="186" customWidth="1"/>
    <col min="7683" max="7683" width="84.42578125" style="186" customWidth="1"/>
    <col min="7684" max="7684" width="42.7109375" style="186" customWidth="1"/>
    <col min="7685" max="7685" width="4.85546875" style="186" customWidth="1"/>
    <col min="7686" max="7936" width="11.42578125" style="186"/>
    <col min="7937" max="7937" width="4.85546875" style="186" customWidth="1"/>
    <col min="7938" max="7938" width="30.85546875" style="186" customWidth="1"/>
    <col min="7939" max="7939" width="84.42578125" style="186" customWidth="1"/>
    <col min="7940" max="7940" width="42.7109375" style="186" customWidth="1"/>
    <col min="7941" max="7941" width="4.85546875" style="186" customWidth="1"/>
    <col min="7942" max="8192" width="11.42578125" style="186"/>
    <col min="8193" max="8193" width="4.85546875" style="186" customWidth="1"/>
    <col min="8194" max="8194" width="30.85546875" style="186" customWidth="1"/>
    <col min="8195" max="8195" width="84.42578125" style="186" customWidth="1"/>
    <col min="8196" max="8196" width="42.7109375" style="186" customWidth="1"/>
    <col min="8197" max="8197" width="4.85546875" style="186" customWidth="1"/>
    <col min="8198" max="8448" width="11.42578125" style="186"/>
    <col min="8449" max="8449" width="4.85546875" style="186" customWidth="1"/>
    <col min="8450" max="8450" width="30.85546875" style="186" customWidth="1"/>
    <col min="8451" max="8451" width="84.42578125" style="186" customWidth="1"/>
    <col min="8452" max="8452" width="42.7109375" style="186" customWidth="1"/>
    <col min="8453" max="8453" width="4.85546875" style="186" customWidth="1"/>
    <col min="8454" max="8704" width="11.42578125" style="186"/>
    <col min="8705" max="8705" width="4.85546875" style="186" customWidth="1"/>
    <col min="8706" max="8706" width="30.85546875" style="186" customWidth="1"/>
    <col min="8707" max="8707" width="84.42578125" style="186" customWidth="1"/>
    <col min="8708" max="8708" width="42.7109375" style="186" customWidth="1"/>
    <col min="8709" max="8709" width="4.85546875" style="186" customWidth="1"/>
    <col min="8710" max="8960" width="11.42578125" style="186"/>
    <col min="8961" max="8961" width="4.85546875" style="186" customWidth="1"/>
    <col min="8962" max="8962" width="30.85546875" style="186" customWidth="1"/>
    <col min="8963" max="8963" width="84.42578125" style="186" customWidth="1"/>
    <col min="8964" max="8964" width="42.7109375" style="186" customWidth="1"/>
    <col min="8965" max="8965" width="4.85546875" style="186" customWidth="1"/>
    <col min="8966" max="9216" width="11.42578125" style="186"/>
    <col min="9217" max="9217" width="4.85546875" style="186" customWidth="1"/>
    <col min="9218" max="9218" width="30.85546875" style="186" customWidth="1"/>
    <col min="9219" max="9219" width="84.42578125" style="186" customWidth="1"/>
    <col min="9220" max="9220" width="42.7109375" style="186" customWidth="1"/>
    <col min="9221" max="9221" width="4.85546875" style="186" customWidth="1"/>
    <col min="9222" max="9472" width="11.42578125" style="186"/>
    <col min="9473" max="9473" width="4.85546875" style="186" customWidth="1"/>
    <col min="9474" max="9474" width="30.85546875" style="186" customWidth="1"/>
    <col min="9475" max="9475" width="84.42578125" style="186" customWidth="1"/>
    <col min="9476" max="9476" width="42.7109375" style="186" customWidth="1"/>
    <col min="9477" max="9477" width="4.85546875" style="186" customWidth="1"/>
    <col min="9478" max="9728" width="11.42578125" style="186"/>
    <col min="9729" max="9729" width="4.85546875" style="186" customWidth="1"/>
    <col min="9730" max="9730" width="30.85546875" style="186" customWidth="1"/>
    <col min="9731" max="9731" width="84.42578125" style="186" customWidth="1"/>
    <col min="9732" max="9732" width="42.7109375" style="186" customWidth="1"/>
    <col min="9733" max="9733" width="4.85546875" style="186" customWidth="1"/>
    <col min="9734" max="9984" width="11.42578125" style="186"/>
    <col min="9985" max="9985" width="4.85546875" style="186" customWidth="1"/>
    <col min="9986" max="9986" width="30.85546875" style="186" customWidth="1"/>
    <col min="9987" max="9987" width="84.42578125" style="186" customWidth="1"/>
    <col min="9988" max="9988" width="42.7109375" style="186" customWidth="1"/>
    <col min="9989" max="9989" width="4.85546875" style="186" customWidth="1"/>
    <col min="9990" max="10240" width="11.42578125" style="186"/>
    <col min="10241" max="10241" width="4.85546875" style="186" customWidth="1"/>
    <col min="10242" max="10242" width="30.85546875" style="186" customWidth="1"/>
    <col min="10243" max="10243" width="84.42578125" style="186" customWidth="1"/>
    <col min="10244" max="10244" width="42.7109375" style="186" customWidth="1"/>
    <col min="10245" max="10245" width="4.85546875" style="186" customWidth="1"/>
    <col min="10246" max="10496" width="11.42578125" style="186"/>
    <col min="10497" max="10497" width="4.85546875" style="186" customWidth="1"/>
    <col min="10498" max="10498" width="30.85546875" style="186" customWidth="1"/>
    <col min="10499" max="10499" width="84.42578125" style="186" customWidth="1"/>
    <col min="10500" max="10500" width="42.7109375" style="186" customWidth="1"/>
    <col min="10501" max="10501" width="4.85546875" style="186" customWidth="1"/>
    <col min="10502" max="10752" width="11.42578125" style="186"/>
    <col min="10753" max="10753" width="4.85546875" style="186" customWidth="1"/>
    <col min="10754" max="10754" width="30.85546875" style="186" customWidth="1"/>
    <col min="10755" max="10755" width="84.42578125" style="186" customWidth="1"/>
    <col min="10756" max="10756" width="42.7109375" style="186" customWidth="1"/>
    <col min="10757" max="10757" width="4.85546875" style="186" customWidth="1"/>
    <col min="10758" max="11008" width="11.42578125" style="186"/>
    <col min="11009" max="11009" width="4.85546875" style="186" customWidth="1"/>
    <col min="11010" max="11010" width="30.85546875" style="186" customWidth="1"/>
    <col min="11011" max="11011" width="84.42578125" style="186" customWidth="1"/>
    <col min="11012" max="11012" width="42.7109375" style="186" customWidth="1"/>
    <col min="11013" max="11013" width="4.85546875" style="186" customWidth="1"/>
    <col min="11014" max="11264" width="11.42578125" style="186"/>
    <col min="11265" max="11265" width="4.85546875" style="186" customWidth="1"/>
    <col min="11266" max="11266" width="30.85546875" style="186" customWidth="1"/>
    <col min="11267" max="11267" width="84.42578125" style="186" customWidth="1"/>
    <col min="11268" max="11268" width="42.7109375" style="186" customWidth="1"/>
    <col min="11269" max="11269" width="4.85546875" style="186" customWidth="1"/>
    <col min="11270" max="11520" width="11.42578125" style="186"/>
    <col min="11521" max="11521" width="4.85546875" style="186" customWidth="1"/>
    <col min="11522" max="11522" width="30.85546875" style="186" customWidth="1"/>
    <col min="11523" max="11523" width="84.42578125" style="186" customWidth="1"/>
    <col min="11524" max="11524" width="42.7109375" style="186" customWidth="1"/>
    <col min="11525" max="11525" width="4.85546875" style="186" customWidth="1"/>
    <col min="11526" max="11776" width="11.42578125" style="186"/>
    <col min="11777" max="11777" width="4.85546875" style="186" customWidth="1"/>
    <col min="11778" max="11778" width="30.85546875" style="186" customWidth="1"/>
    <col min="11779" max="11779" width="84.42578125" style="186" customWidth="1"/>
    <col min="11780" max="11780" width="42.7109375" style="186" customWidth="1"/>
    <col min="11781" max="11781" width="4.85546875" style="186" customWidth="1"/>
    <col min="11782" max="12032" width="11.42578125" style="186"/>
    <col min="12033" max="12033" width="4.85546875" style="186" customWidth="1"/>
    <col min="12034" max="12034" width="30.85546875" style="186" customWidth="1"/>
    <col min="12035" max="12035" width="84.42578125" style="186" customWidth="1"/>
    <col min="12036" max="12036" width="42.7109375" style="186" customWidth="1"/>
    <col min="12037" max="12037" width="4.85546875" style="186" customWidth="1"/>
    <col min="12038" max="12288" width="11.42578125" style="186"/>
    <col min="12289" max="12289" width="4.85546875" style="186" customWidth="1"/>
    <col min="12290" max="12290" width="30.85546875" style="186" customWidth="1"/>
    <col min="12291" max="12291" width="84.42578125" style="186" customWidth="1"/>
    <col min="12292" max="12292" width="42.7109375" style="186" customWidth="1"/>
    <col min="12293" max="12293" width="4.85546875" style="186" customWidth="1"/>
    <col min="12294" max="12544" width="11.42578125" style="186"/>
    <col min="12545" max="12545" width="4.85546875" style="186" customWidth="1"/>
    <col min="12546" max="12546" width="30.85546875" style="186" customWidth="1"/>
    <col min="12547" max="12547" width="84.42578125" style="186" customWidth="1"/>
    <col min="12548" max="12548" width="42.7109375" style="186" customWidth="1"/>
    <col min="12549" max="12549" width="4.85546875" style="186" customWidth="1"/>
    <col min="12550" max="12800" width="11.42578125" style="186"/>
    <col min="12801" max="12801" width="4.85546875" style="186" customWidth="1"/>
    <col min="12802" max="12802" width="30.85546875" style="186" customWidth="1"/>
    <col min="12803" max="12803" width="84.42578125" style="186" customWidth="1"/>
    <col min="12804" max="12804" width="42.7109375" style="186" customWidth="1"/>
    <col min="12805" max="12805" width="4.85546875" style="186" customWidth="1"/>
    <col min="12806" max="13056" width="11.42578125" style="186"/>
    <col min="13057" max="13057" width="4.85546875" style="186" customWidth="1"/>
    <col min="13058" max="13058" width="30.85546875" style="186" customWidth="1"/>
    <col min="13059" max="13059" width="84.42578125" style="186" customWidth="1"/>
    <col min="13060" max="13060" width="42.7109375" style="186" customWidth="1"/>
    <col min="13061" max="13061" width="4.85546875" style="186" customWidth="1"/>
    <col min="13062" max="13312" width="11.42578125" style="186"/>
    <col min="13313" max="13313" width="4.85546875" style="186" customWidth="1"/>
    <col min="13314" max="13314" width="30.85546875" style="186" customWidth="1"/>
    <col min="13315" max="13315" width="84.42578125" style="186" customWidth="1"/>
    <col min="13316" max="13316" width="42.7109375" style="186" customWidth="1"/>
    <col min="13317" max="13317" width="4.85546875" style="186" customWidth="1"/>
    <col min="13318" max="13568" width="11.42578125" style="186"/>
    <col min="13569" max="13569" width="4.85546875" style="186" customWidth="1"/>
    <col min="13570" max="13570" width="30.85546875" style="186" customWidth="1"/>
    <col min="13571" max="13571" width="84.42578125" style="186" customWidth="1"/>
    <col min="13572" max="13572" width="42.7109375" style="186" customWidth="1"/>
    <col min="13573" max="13573" width="4.85546875" style="186" customWidth="1"/>
    <col min="13574" max="13824" width="11.42578125" style="186"/>
    <col min="13825" max="13825" width="4.85546875" style="186" customWidth="1"/>
    <col min="13826" max="13826" width="30.85546875" style="186" customWidth="1"/>
    <col min="13827" max="13827" width="84.42578125" style="186" customWidth="1"/>
    <col min="13828" max="13828" width="42.7109375" style="186" customWidth="1"/>
    <col min="13829" max="13829" width="4.85546875" style="186" customWidth="1"/>
    <col min="13830" max="14080" width="11.42578125" style="186"/>
    <col min="14081" max="14081" width="4.85546875" style="186" customWidth="1"/>
    <col min="14082" max="14082" width="30.85546875" style="186" customWidth="1"/>
    <col min="14083" max="14083" width="84.42578125" style="186" customWidth="1"/>
    <col min="14084" max="14084" width="42.7109375" style="186" customWidth="1"/>
    <col min="14085" max="14085" width="4.85546875" style="186" customWidth="1"/>
    <col min="14086" max="14336" width="11.42578125" style="186"/>
    <col min="14337" max="14337" width="4.85546875" style="186" customWidth="1"/>
    <col min="14338" max="14338" width="30.85546875" style="186" customWidth="1"/>
    <col min="14339" max="14339" width="84.42578125" style="186" customWidth="1"/>
    <col min="14340" max="14340" width="42.7109375" style="186" customWidth="1"/>
    <col min="14341" max="14341" width="4.85546875" style="186" customWidth="1"/>
    <col min="14342" max="14592" width="11.42578125" style="186"/>
    <col min="14593" max="14593" width="4.85546875" style="186" customWidth="1"/>
    <col min="14594" max="14594" width="30.85546875" style="186" customWidth="1"/>
    <col min="14595" max="14595" width="84.42578125" style="186" customWidth="1"/>
    <col min="14596" max="14596" width="42.7109375" style="186" customWidth="1"/>
    <col min="14597" max="14597" width="4.85546875" style="186" customWidth="1"/>
    <col min="14598" max="14848" width="11.42578125" style="186"/>
    <col min="14849" max="14849" width="4.85546875" style="186" customWidth="1"/>
    <col min="14850" max="14850" width="30.85546875" style="186" customWidth="1"/>
    <col min="14851" max="14851" width="84.42578125" style="186" customWidth="1"/>
    <col min="14852" max="14852" width="42.7109375" style="186" customWidth="1"/>
    <col min="14853" max="14853" width="4.85546875" style="186" customWidth="1"/>
    <col min="14854" max="15104" width="11.42578125" style="186"/>
    <col min="15105" max="15105" width="4.85546875" style="186" customWidth="1"/>
    <col min="15106" max="15106" width="30.85546875" style="186" customWidth="1"/>
    <col min="15107" max="15107" width="84.42578125" style="186" customWidth="1"/>
    <col min="15108" max="15108" width="42.7109375" style="186" customWidth="1"/>
    <col min="15109" max="15109" width="4.85546875" style="186" customWidth="1"/>
    <col min="15110" max="15360" width="11.42578125" style="186"/>
    <col min="15361" max="15361" width="4.85546875" style="186" customWidth="1"/>
    <col min="15362" max="15362" width="30.85546875" style="186" customWidth="1"/>
    <col min="15363" max="15363" width="84.42578125" style="186" customWidth="1"/>
    <col min="15364" max="15364" width="42.7109375" style="186" customWidth="1"/>
    <col min="15365" max="15365" width="4.85546875" style="186" customWidth="1"/>
    <col min="15366" max="15616" width="11.42578125" style="186"/>
    <col min="15617" max="15617" width="4.85546875" style="186" customWidth="1"/>
    <col min="15618" max="15618" width="30.85546875" style="186" customWidth="1"/>
    <col min="15619" max="15619" width="84.42578125" style="186" customWidth="1"/>
    <col min="15620" max="15620" width="42.7109375" style="186" customWidth="1"/>
    <col min="15621" max="15621" width="4.85546875" style="186" customWidth="1"/>
    <col min="15622" max="15872" width="11.42578125" style="186"/>
    <col min="15873" max="15873" width="4.85546875" style="186" customWidth="1"/>
    <col min="15874" max="15874" width="30.85546875" style="186" customWidth="1"/>
    <col min="15875" max="15875" width="84.42578125" style="186" customWidth="1"/>
    <col min="15876" max="15876" width="42.7109375" style="186" customWidth="1"/>
    <col min="15877" max="15877" width="4.85546875" style="186" customWidth="1"/>
    <col min="15878" max="16128" width="11.42578125" style="186"/>
    <col min="16129" max="16129" width="4.85546875" style="186" customWidth="1"/>
    <col min="16130" max="16130" width="30.85546875" style="186" customWidth="1"/>
    <col min="16131" max="16131" width="84.42578125" style="186" customWidth="1"/>
    <col min="16132" max="16132" width="42.7109375" style="186" customWidth="1"/>
    <col min="16133" max="16133" width="4.85546875" style="186" customWidth="1"/>
    <col min="16134" max="16384" width="11.42578125" style="186"/>
  </cols>
  <sheetData>
    <row r="1" spans="1:8" s="183" customFormat="1">
      <c r="B1" s="665" t="s">
        <v>387</v>
      </c>
      <c r="C1" s="665"/>
      <c r="D1" s="665"/>
      <c r="E1" s="665"/>
    </row>
    <row r="2" spans="1:8" s="183" customFormat="1">
      <c r="B2" s="665" t="s">
        <v>426</v>
      </c>
      <c r="C2" s="665"/>
      <c r="D2" s="665"/>
      <c r="E2" s="665"/>
    </row>
    <row r="3" spans="1:8" s="183" customFormat="1">
      <c r="B3" s="665" t="s">
        <v>1</v>
      </c>
      <c r="C3" s="665"/>
      <c r="D3" s="665"/>
      <c r="E3" s="665"/>
    </row>
    <row r="4" spans="1:8" s="183" customFormat="1">
      <c r="B4" s="447"/>
      <c r="C4" s="447"/>
      <c r="D4" s="447"/>
      <c r="E4" s="447"/>
    </row>
    <row r="5" spans="1:8" ht="12.75">
      <c r="A5" s="433" t="s">
        <v>448</v>
      </c>
      <c r="B5" s="436"/>
      <c r="C5" s="504" t="s">
        <v>422</v>
      </c>
      <c r="D5" s="435"/>
      <c r="E5" s="437"/>
      <c r="F5" s="185"/>
      <c r="G5" s="185"/>
      <c r="H5" s="185"/>
    </row>
    <row r="6" spans="1:8" s="189" customFormat="1">
      <c r="A6" s="187"/>
      <c r="B6" s="188"/>
      <c r="C6" s="187"/>
      <c r="D6" s="187"/>
      <c r="E6" s="188"/>
    </row>
    <row r="7" spans="1:8" s="190" customFormat="1">
      <c r="A7" s="666" t="s">
        <v>388</v>
      </c>
      <c r="B7" s="582"/>
      <c r="C7" s="489" t="s">
        <v>389</v>
      </c>
      <c r="D7" s="489" t="s">
        <v>390</v>
      </c>
      <c r="E7" s="490"/>
    </row>
    <row r="8" spans="1:8" s="189" customFormat="1">
      <c r="A8" s="191"/>
      <c r="B8" s="192"/>
      <c r="C8" s="192"/>
      <c r="D8" s="192"/>
      <c r="E8" s="193"/>
    </row>
    <row r="9" spans="1:8">
      <c r="A9" s="194"/>
      <c r="B9" s="195"/>
      <c r="C9" s="196" t="s">
        <v>408</v>
      </c>
      <c r="D9" s="197">
        <v>5348536</v>
      </c>
      <c r="E9" s="198"/>
      <c r="G9" s="432"/>
    </row>
    <row r="10" spans="1:8">
      <c r="A10" s="194"/>
      <c r="B10" s="195"/>
      <c r="C10" s="196" t="s">
        <v>409</v>
      </c>
      <c r="D10" s="197">
        <v>531830</v>
      </c>
      <c r="E10" s="198"/>
    </row>
    <row r="11" spans="1:8">
      <c r="A11" s="194"/>
      <c r="B11" s="195"/>
      <c r="C11" s="196" t="s">
        <v>410</v>
      </c>
      <c r="D11" s="197">
        <v>8510912</v>
      </c>
      <c r="E11" s="198"/>
      <c r="G11" s="432"/>
    </row>
    <row r="12" spans="1:8">
      <c r="A12" s="194"/>
      <c r="B12" s="195"/>
      <c r="C12" s="196" t="s">
        <v>415</v>
      </c>
      <c r="D12" s="197">
        <v>4998</v>
      </c>
      <c r="E12" s="198"/>
    </row>
    <row r="13" spans="1:8">
      <c r="A13" s="194"/>
      <c r="B13" s="195"/>
      <c r="C13" s="196" t="s">
        <v>414</v>
      </c>
      <c r="D13" s="197">
        <v>4260376</v>
      </c>
      <c r="E13" s="198"/>
    </row>
    <row r="14" spans="1:8">
      <c r="A14" s="194"/>
      <c r="B14" s="195"/>
      <c r="C14" s="196" t="s">
        <v>417</v>
      </c>
      <c r="D14" s="197">
        <v>11714</v>
      </c>
      <c r="E14" s="198"/>
    </row>
    <row r="15" spans="1:8">
      <c r="A15" s="194"/>
      <c r="B15" s="195"/>
      <c r="C15" s="196" t="s">
        <v>412</v>
      </c>
      <c r="D15" s="197">
        <v>1158212</v>
      </c>
      <c r="E15" s="198"/>
    </row>
    <row r="16" spans="1:8">
      <c r="A16" s="194"/>
      <c r="B16" s="195"/>
      <c r="C16" s="196" t="s">
        <v>411</v>
      </c>
      <c r="D16" s="197">
        <v>383437</v>
      </c>
      <c r="E16" s="198"/>
    </row>
    <row r="17" spans="1:5">
      <c r="A17" s="199"/>
      <c r="B17" s="200"/>
      <c r="C17" s="196" t="s">
        <v>413</v>
      </c>
      <c r="D17" s="197">
        <v>17592</v>
      </c>
      <c r="E17" s="198"/>
    </row>
    <row r="18" spans="1:5">
      <c r="A18" s="199"/>
      <c r="B18" s="200"/>
      <c r="C18" s="196" t="s">
        <v>416</v>
      </c>
      <c r="D18" s="197">
        <v>4200</v>
      </c>
      <c r="E18" s="198"/>
    </row>
    <row r="19" spans="1:5">
      <c r="A19" s="199"/>
      <c r="B19" s="200"/>
      <c r="C19" s="196"/>
      <c r="D19" s="197"/>
      <c r="E19" s="198"/>
    </row>
    <row r="20" spans="1:5">
      <c r="A20" s="199"/>
      <c r="B20" s="200"/>
      <c r="C20" s="196"/>
      <c r="D20" s="197"/>
      <c r="E20" s="198"/>
    </row>
    <row r="21" spans="1:5">
      <c r="A21" s="199"/>
      <c r="B21" s="200"/>
      <c r="C21" s="196"/>
      <c r="D21" s="197"/>
      <c r="E21" s="198"/>
    </row>
    <row r="22" spans="1:5">
      <c r="A22" s="199"/>
      <c r="B22" s="200"/>
      <c r="C22" s="196"/>
      <c r="D22" s="197"/>
      <c r="E22" s="198"/>
    </row>
    <row r="23" spans="1:5">
      <c r="A23" s="199"/>
      <c r="B23" s="200"/>
      <c r="C23" s="196"/>
      <c r="D23" s="197"/>
      <c r="E23" s="198"/>
    </row>
    <row r="24" spans="1:5">
      <c r="A24" s="199"/>
      <c r="B24" s="200"/>
      <c r="C24" s="196"/>
      <c r="D24" s="197"/>
      <c r="E24" s="198"/>
    </row>
    <row r="25" spans="1:5">
      <c r="A25" s="199"/>
      <c r="B25" s="200"/>
      <c r="C25" s="196"/>
      <c r="D25" s="197"/>
      <c r="E25" s="198"/>
    </row>
    <row r="26" spans="1:5">
      <c r="A26" s="199"/>
      <c r="B26" s="200"/>
      <c r="C26" s="196"/>
      <c r="D26" s="197"/>
      <c r="E26" s="198"/>
    </row>
    <row r="27" spans="1:5">
      <c r="A27" s="199"/>
      <c r="B27" s="200"/>
      <c r="C27" s="196"/>
      <c r="D27" s="197"/>
      <c r="E27" s="198"/>
    </row>
    <row r="28" spans="1:5">
      <c r="A28" s="199"/>
      <c r="B28" s="200"/>
      <c r="C28" s="196"/>
      <c r="D28" s="197"/>
      <c r="E28" s="198"/>
    </row>
    <row r="29" spans="1:5">
      <c r="A29" s="199"/>
      <c r="B29" s="200"/>
      <c r="C29" s="196"/>
      <c r="D29" s="197"/>
      <c r="E29" s="198"/>
    </row>
    <row r="30" spans="1:5">
      <c r="A30" s="199"/>
      <c r="B30" s="200"/>
      <c r="C30" s="196"/>
      <c r="D30" s="197"/>
      <c r="E30" s="198"/>
    </row>
    <row r="31" spans="1:5">
      <c r="A31" s="194"/>
      <c r="B31" s="195"/>
      <c r="C31" s="196"/>
      <c r="D31" s="197"/>
      <c r="E31" s="198"/>
    </row>
    <row r="32" spans="1:5">
      <c r="A32" s="194"/>
      <c r="B32" s="195"/>
      <c r="C32" s="196"/>
      <c r="D32" s="197"/>
      <c r="E32" s="198"/>
    </row>
    <row r="33" spans="1:9">
      <c r="A33" s="194"/>
      <c r="B33" s="195"/>
      <c r="C33" s="196"/>
      <c r="D33" s="197"/>
      <c r="E33" s="198"/>
    </row>
    <row r="34" spans="1:9">
      <c r="A34" s="194"/>
      <c r="B34" s="195"/>
      <c r="C34" s="196"/>
      <c r="D34" s="197"/>
      <c r="E34" s="198"/>
    </row>
    <row r="35" spans="1:9">
      <c r="A35" s="194"/>
      <c r="B35" s="195"/>
      <c r="C35" s="196"/>
      <c r="D35" s="197"/>
      <c r="E35" s="198"/>
    </row>
    <row r="36" spans="1:9">
      <c r="A36" s="194"/>
      <c r="B36" s="195"/>
      <c r="C36" s="196"/>
      <c r="D36" s="197"/>
      <c r="E36" s="198"/>
    </row>
    <row r="37" spans="1:9">
      <c r="A37" s="194"/>
      <c r="B37" s="195"/>
      <c r="C37" s="196"/>
      <c r="D37" s="197"/>
      <c r="E37" s="198"/>
    </row>
    <row r="38" spans="1:9">
      <c r="A38" s="194"/>
      <c r="B38" s="195"/>
      <c r="C38" s="196"/>
      <c r="D38" s="197"/>
      <c r="E38" s="198"/>
    </row>
    <row r="39" spans="1:9">
      <c r="A39" s="194"/>
      <c r="B39" s="195"/>
      <c r="C39" s="196"/>
      <c r="D39" s="197"/>
      <c r="E39" s="198"/>
    </row>
    <row r="40" spans="1:9">
      <c r="A40" s="194"/>
      <c r="B40" s="195"/>
      <c r="C40" s="196"/>
      <c r="D40" s="197"/>
      <c r="E40" s="198"/>
    </row>
    <row r="41" spans="1:9">
      <c r="A41" s="194"/>
      <c r="B41" s="195"/>
      <c r="C41" s="196"/>
      <c r="D41" s="197"/>
      <c r="E41" s="198"/>
    </row>
    <row r="42" spans="1:9">
      <c r="A42" s="194"/>
      <c r="B42" s="195"/>
      <c r="C42" s="196"/>
      <c r="D42" s="197"/>
      <c r="E42" s="198"/>
    </row>
    <row r="43" spans="1:9" ht="15">
      <c r="A43" s="201"/>
      <c r="B43" s="202"/>
      <c r="C43" s="203"/>
      <c r="D43" s="204"/>
      <c r="E43" s="205"/>
    </row>
    <row r="44" spans="1:9">
      <c r="A44" s="206"/>
      <c r="B44" s="207"/>
      <c r="C44" s="663"/>
      <c r="D44" s="664"/>
      <c r="E44" s="664"/>
    </row>
    <row r="45" spans="1:9">
      <c r="A45" s="208"/>
      <c r="B45" s="208"/>
      <c r="C45" s="208"/>
      <c r="D45" s="432"/>
      <c r="E45" s="209"/>
      <c r="F45" s="209"/>
      <c r="G45" s="208"/>
      <c r="H45" s="208"/>
      <c r="I45" s="208"/>
    </row>
  </sheetData>
  <mergeCells count="5">
    <mergeCell ref="C44:E44"/>
    <mergeCell ref="B1:E1"/>
    <mergeCell ref="B2:E2"/>
    <mergeCell ref="B3:E3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view="pageBreakPreview" zoomScale="80" zoomScaleNormal="100" zoomScaleSheetLayoutView="80" workbookViewId="0">
      <selection activeCell="C9" sqref="C9:D10"/>
    </sheetView>
  </sheetViews>
  <sheetFormatPr baseColWidth="10" defaultRowHeight="12"/>
  <cols>
    <col min="1" max="1" width="4.85546875" style="186" customWidth="1"/>
    <col min="2" max="2" width="30.85546875" style="186" customWidth="1"/>
    <col min="3" max="3" width="84.42578125" style="186" customWidth="1"/>
    <col min="4" max="4" width="31.7109375" style="186" customWidth="1"/>
    <col min="5" max="5" width="4.85546875" style="186" customWidth="1"/>
    <col min="6" max="6" width="4.42578125" style="186" customWidth="1"/>
    <col min="7" max="256" width="11.42578125" style="186"/>
    <col min="257" max="257" width="4.85546875" style="186" customWidth="1"/>
    <col min="258" max="258" width="30.85546875" style="186" customWidth="1"/>
    <col min="259" max="259" width="84.42578125" style="186" customWidth="1"/>
    <col min="260" max="260" width="42.7109375" style="186" customWidth="1"/>
    <col min="261" max="261" width="4.85546875" style="186" customWidth="1"/>
    <col min="262" max="512" width="11.42578125" style="186"/>
    <col min="513" max="513" width="4.85546875" style="186" customWidth="1"/>
    <col min="514" max="514" width="30.85546875" style="186" customWidth="1"/>
    <col min="515" max="515" width="84.42578125" style="186" customWidth="1"/>
    <col min="516" max="516" width="42.7109375" style="186" customWidth="1"/>
    <col min="517" max="517" width="4.85546875" style="186" customWidth="1"/>
    <col min="518" max="768" width="11.42578125" style="186"/>
    <col min="769" max="769" width="4.85546875" style="186" customWidth="1"/>
    <col min="770" max="770" width="30.85546875" style="186" customWidth="1"/>
    <col min="771" max="771" width="84.42578125" style="186" customWidth="1"/>
    <col min="772" max="772" width="42.7109375" style="186" customWidth="1"/>
    <col min="773" max="773" width="4.85546875" style="186" customWidth="1"/>
    <col min="774" max="1024" width="11.42578125" style="186"/>
    <col min="1025" max="1025" width="4.85546875" style="186" customWidth="1"/>
    <col min="1026" max="1026" width="30.85546875" style="186" customWidth="1"/>
    <col min="1027" max="1027" width="84.42578125" style="186" customWidth="1"/>
    <col min="1028" max="1028" width="42.7109375" style="186" customWidth="1"/>
    <col min="1029" max="1029" width="4.85546875" style="186" customWidth="1"/>
    <col min="1030" max="1280" width="11.42578125" style="186"/>
    <col min="1281" max="1281" width="4.85546875" style="186" customWidth="1"/>
    <col min="1282" max="1282" width="30.85546875" style="186" customWidth="1"/>
    <col min="1283" max="1283" width="84.42578125" style="186" customWidth="1"/>
    <col min="1284" max="1284" width="42.7109375" style="186" customWidth="1"/>
    <col min="1285" max="1285" width="4.85546875" style="186" customWidth="1"/>
    <col min="1286" max="1536" width="11.42578125" style="186"/>
    <col min="1537" max="1537" width="4.85546875" style="186" customWidth="1"/>
    <col min="1538" max="1538" width="30.85546875" style="186" customWidth="1"/>
    <col min="1539" max="1539" width="84.42578125" style="186" customWidth="1"/>
    <col min="1540" max="1540" width="42.7109375" style="186" customWidth="1"/>
    <col min="1541" max="1541" width="4.85546875" style="186" customWidth="1"/>
    <col min="1542" max="1792" width="11.42578125" style="186"/>
    <col min="1793" max="1793" width="4.85546875" style="186" customWidth="1"/>
    <col min="1794" max="1794" width="30.85546875" style="186" customWidth="1"/>
    <col min="1795" max="1795" width="84.42578125" style="186" customWidth="1"/>
    <col min="1796" max="1796" width="42.7109375" style="186" customWidth="1"/>
    <col min="1797" max="1797" width="4.85546875" style="186" customWidth="1"/>
    <col min="1798" max="2048" width="11.42578125" style="186"/>
    <col min="2049" max="2049" width="4.85546875" style="186" customWidth="1"/>
    <col min="2050" max="2050" width="30.85546875" style="186" customWidth="1"/>
    <col min="2051" max="2051" width="84.42578125" style="186" customWidth="1"/>
    <col min="2052" max="2052" width="42.7109375" style="186" customWidth="1"/>
    <col min="2053" max="2053" width="4.85546875" style="186" customWidth="1"/>
    <col min="2054" max="2304" width="11.42578125" style="186"/>
    <col min="2305" max="2305" width="4.85546875" style="186" customWidth="1"/>
    <col min="2306" max="2306" width="30.85546875" style="186" customWidth="1"/>
    <col min="2307" max="2307" width="84.42578125" style="186" customWidth="1"/>
    <col min="2308" max="2308" width="42.7109375" style="186" customWidth="1"/>
    <col min="2309" max="2309" width="4.85546875" style="186" customWidth="1"/>
    <col min="2310" max="2560" width="11.42578125" style="186"/>
    <col min="2561" max="2561" width="4.85546875" style="186" customWidth="1"/>
    <col min="2562" max="2562" width="30.85546875" style="186" customWidth="1"/>
    <col min="2563" max="2563" width="84.42578125" style="186" customWidth="1"/>
    <col min="2564" max="2564" width="42.7109375" style="186" customWidth="1"/>
    <col min="2565" max="2565" width="4.85546875" style="186" customWidth="1"/>
    <col min="2566" max="2816" width="11.42578125" style="186"/>
    <col min="2817" max="2817" width="4.85546875" style="186" customWidth="1"/>
    <col min="2818" max="2818" width="30.85546875" style="186" customWidth="1"/>
    <col min="2819" max="2819" width="84.42578125" style="186" customWidth="1"/>
    <col min="2820" max="2820" width="42.7109375" style="186" customWidth="1"/>
    <col min="2821" max="2821" width="4.85546875" style="186" customWidth="1"/>
    <col min="2822" max="3072" width="11.42578125" style="186"/>
    <col min="3073" max="3073" width="4.85546875" style="186" customWidth="1"/>
    <col min="3074" max="3074" width="30.85546875" style="186" customWidth="1"/>
    <col min="3075" max="3075" width="84.42578125" style="186" customWidth="1"/>
    <col min="3076" max="3076" width="42.7109375" style="186" customWidth="1"/>
    <col min="3077" max="3077" width="4.85546875" style="186" customWidth="1"/>
    <col min="3078" max="3328" width="11.42578125" style="186"/>
    <col min="3329" max="3329" width="4.85546875" style="186" customWidth="1"/>
    <col min="3330" max="3330" width="30.85546875" style="186" customWidth="1"/>
    <col min="3331" max="3331" width="84.42578125" style="186" customWidth="1"/>
    <col min="3332" max="3332" width="42.7109375" style="186" customWidth="1"/>
    <col min="3333" max="3333" width="4.85546875" style="186" customWidth="1"/>
    <col min="3334" max="3584" width="11.42578125" style="186"/>
    <col min="3585" max="3585" width="4.85546875" style="186" customWidth="1"/>
    <col min="3586" max="3586" width="30.85546875" style="186" customWidth="1"/>
    <col min="3587" max="3587" width="84.42578125" style="186" customWidth="1"/>
    <col min="3588" max="3588" width="42.7109375" style="186" customWidth="1"/>
    <col min="3589" max="3589" width="4.85546875" style="186" customWidth="1"/>
    <col min="3590" max="3840" width="11.42578125" style="186"/>
    <col min="3841" max="3841" width="4.85546875" style="186" customWidth="1"/>
    <col min="3842" max="3842" width="30.85546875" style="186" customWidth="1"/>
    <col min="3843" max="3843" width="84.42578125" style="186" customWidth="1"/>
    <col min="3844" max="3844" width="42.7109375" style="186" customWidth="1"/>
    <col min="3845" max="3845" width="4.85546875" style="186" customWidth="1"/>
    <col min="3846" max="4096" width="11.42578125" style="186"/>
    <col min="4097" max="4097" width="4.85546875" style="186" customWidth="1"/>
    <col min="4098" max="4098" width="30.85546875" style="186" customWidth="1"/>
    <col min="4099" max="4099" width="84.42578125" style="186" customWidth="1"/>
    <col min="4100" max="4100" width="42.7109375" style="186" customWidth="1"/>
    <col min="4101" max="4101" width="4.85546875" style="186" customWidth="1"/>
    <col min="4102" max="4352" width="11.42578125" style="186"/>
    <col min="4353" max="4353" width="4.85546875" style="186" customWidth="1"/>
    <col min="4354" max="4354" width="30.85546875" style="186" customWidth="1"/>
    <col min="4355" max="4355" width="84.42578125" style="186" customWidth="1"/>
    <col min="4356" max="4356" width="42.7109375" style="186" customWidth="1"/>
    <col min="4357" max="4357" width="4.85546875" style="186" customWidth="1"/>
    <col min="4358" max="4608" width="11.42578125" style="186"/>
    <col min="4609" max="4609" width="4.85546875" style="186" customWidth="1"/>
    <col min="4610" max="4610" width="30.85546875" style="186" customWidth="1"/>
    <col min="4611" max="4611" width="84.42578125" style="186" customWidth="1"/>
    <col min="4612" max="4612" width="42.7109375" style="186" customWidth="1"/>
    <col min="4613" max="4613" width="4.85546875" style="186" customWidth="1"/>
    <col min="4614" max="4864" width="11.42578125" style="186"/>
    <col min="4865" max="4865" width="4.85546875" style="186" customWidth="1"/>
    <col min="4866" max="4866" width="30.85546875" style="186" customWidth="1"/>
    <col min="4867" max="4867" width="84.42578125" style="186" customWidth="1"/>
    <col min="4868" max="4868" width="42.7109375" style="186" customWidth="1"/>
    <col min="4869" max="4869" width="4.85546875" style="186" customWidth="1"/>
    <col min="4870" max="5120" width="11.42578125" style="186"/>
    <col min="5121" max="5121" width="4.85546875" style="186" customWidth="1"/>
    <col min="5122" max="5122" width="30.85546875" style="186" customWidth="1"/>
    <col min="5123" max="5123" width="84.42578125" style="186" customWidth="1"/>
    <col min="5124" max="5124" width="42.7109375" style="186" customWidth="1"/>
    <col min="5125" max="5125" width="4.85546875" style="186" customWidth="1"/>
    <col min="5126" max="5376" width="11.42578125" style="186"/>
    <col min="5377" max="5377" width="4.85546875" style="186" customWidth="1"/>
    <col min="5378" max="5378" width="30.85546875" style="186" customWidth="1"/>
    <col min="5379" max="5379" width="84.42578125" style="186" customWidth="1"/>
    <col min="5380" max="5380" width="42.7109375" style="186" customWidth="1"/>
    <col min="5381" max="5381" width="4.85546875" style="186" customWidth="1"/>
    <col min="5382" max="5632" width="11.42578125" style="186"/>
    <col min="5633" max="5633" width="4.85546875" style="186" customWidth="1"/>
    <col min="5634" max="5634" width="30.85546875" style="186" customWidth="1"/>
    <col min="5635" max="5635" width="84.42578125" style="186" customWidth="1"/>
    <col min="5636" max="5636" width="42.7109375" style="186" customWidth="1"/>
    <col min="5637" max="5637" width="4.85546875" style="186" customWidth="1"/>
    <col min="5638" max="5888" width="11.42578125" style="186"/>
    <col min="5889" max="5889" width="4.85546875" style="186" customWidth="1"/>
    <col min="5890" max="5890" width="30.85546875" style="186" customWidth="1"/>
    <col min="5891" max="5891" width="84.42578125" style="186" customWidth="1"/>
    <col min="5892" max="5892" width="42.7109375" style="186" customWidth="1"/>
    <col min="5893" max="5893" width="4.85546875" style="186" customWidth="1"/>
    <col min="5894" max="6144" width="11.42578125" style="186"/>
    <col min="6145" max="6145" width="4.85546875" style="186" customWidth="1"/>
    <col min="6146" max="6146" width="30.85546875" style="186" customWidth="1"/>
    <col min="6147" max="6147" width="84.42578125" style="186" customWidth="1"/>
    <col min="6148" max="6148" width="42.7109375" style="186" customWidth="1"/>
    <col min="6149" max="6149" width="4.85546875" style="186" customWidth="1"/>
    <col min="6150" max="6400" width="11.42578125" style="186"/>
    <col min="6401" max="6401" width="4.85546875" style="186" customWidth="1"/>
    <col min="6402" max="6402" width="30.85546875" style="186" customWidth="1"/>
    <col min="6403" max="6403" width="84.42578125" style="186" customWidth="1"/>
    <col min="6404" max="6404" width="42.7109375" style="186" customWidth="1"/>
    <col min="6405" max="6405" width="4.85546875" style="186" customWidth="1"/>
    <col min="6406" max="6656" width="11.42578125" style="186"/>
    <col min="6657" max="6657" width="4.85546875" style="186" customWidth="1"/>
    <col min="6658" max="6658" width="30.85546875" style="186" customWidth="1"/>
    <col min="6659" max="6659" width="84.42578125" style="186" customWidth="1"/>
    <col min="6660" max="6660" width="42.7109375" style="186" customWidth="1"/>
    <col min="6661" max="6661" width="4.85546875" style="186" customWidth="1"/>
    <col min="6662" max="6912" width="11.42578125" style="186"/>
    <col min="6913" max="6913" width="4.85546875" style="186" customWidth="1"/>
    <col min="6914" max="6914" width="30.85546875" style="186" customWidth="1"/>
    <col min="6915" max="6915" width="84.42578125" style="186" customWidth="1"/>
    <col min="6916" max="6916" width="42.7109375" style="186" customWidth="1"/>
    <col min="6917" max="6917" width="4.85546875" style="186" customWidth="1"/>
    <col min="6918" max="7168" width="11.42578125" style="186"/>
    <col min="7169" max="7169" width="4.85546875" style="186" customWidth="1"/>
    <col min="7170" max="7170" width="30.85546875" style="186" customWidth="1"/>
    <col min="7171" max="7171" width="84.42578125" style="186" customWidth="1"/>
    <col min="7172" max="7172" width="42.7109375" style="186" customWidth="1"/>
    <col min="7173" max="7173" width="4.85546875" style="186" customWidth="1"/>
    <col min="7174" max="7424" width="11.42578125" style="186"/>
    <col min="7425" max="7425" width="4.85546875" style="186" customWidth="1"/>
    <col min="7426" max="7426" width="30.85546875" style="186" customWidth="1"/>
    <col min="7427" max="7427" width="84.42578125" style="186" customWidth="1"/>
    <col min="7428" max="7428" width="42.7109375" style="186" customWidth="1"/>
    <col min="7429" max="7429" width="4.85546875" style="186" customWidth="1"/>
    <col min="7430" max="7680" width="11.42578125" style="186"/>
    <col min="7681" max="7681" width="4.85546875" style="186" customWidth="1"/>
    <col min="7682" max="7682" width="30.85546875" style="186" customWidth="1"/>
    <col min="7683" max="7683" width="84.42578125" style="186" customWidth="1"/>
    <col min="7684" max="7684" width="42.7109375" style="186" customWidth="1"/>
    <col min="7685" max="7685" width="4.85546875" style="186" customWidth="1"/>
    <col min="7686" max="7936" width="11.42578125" style="186"/>
    <col min="7937" max="7937" width="4.85546875" style="186" customWidth="1"/>
    <col min="7938" max="7938" width="30.85546875" style="186" customWidth="1"/>
    <col min="7939" max="7939" width="84.42578125" style="186" customWidth="1"/>
    <col min="7940" max="7940" width="42.7109375" style="186" customWidth="1"/>
    <col min="7941" max="7941" width="4.85546875" style="186" customWidth="1"/>
    <col min="7942" max="8192" width="11.42578125" style="186"/>
    <col min="8193" max="8193" width="4.85546875" style="186" customWidth="1"/>
    <col min="8194" max="8194" width="30.85546875" style="186" customWidth="1"/>
    <col min="8195" max="8195" width="84.42578125" style="186" customWidth="1"/>
    <col min="8196" max="8196" width="42.7109375" style="186" customWidth="1"/>
    <col min="8197" max="8197" width="4.85546875" style="186" customWidth="1"/>
    <col min="8198" max="8448" width="11.42578125" style="186"/>
    <col min="8449" max="8449" width="4.85546875" style="186" customWidth="1"/>
    <col min="8450" max="8450" width="30.85546875" style="186" customWidth="1"/>
    <col min="8451" max="8451" width="84.42578125" style="186" customWidth="1"/>
    <col min="8452" max="8452" width="42.7109375" style="186" customWidth="1"/>
    <col min="8453" max="8453" width="4.85546875" style="186" customWidth="1"/>
    <col min="8454" max="8704" width="11.42578125" style="186"/>
    <col min="8705" max="8705" width="4.85546875" style="186" customWidth="1"/>
    <col min="8706" max="8706" width="30.85546875" style="186" customWidth="1"/>
    <col min="8707" max="8707" width="84.42578125" style="186" customWidth="1"/>
    <col min="8708" max="8708" width="42.7109375" style="186" customWidth="1"/>
    <col min="8709" max="8709" width="4.85546875" style="186" customWidth="1"/>
    <col min="8710" max="8960" width="11.42578125" style="186"/>
    <col min="8961" max="8961" width="4.85546875" style="186" customWidth="1"/>
    <col min="8962" max="8962" width="30.85546875" style="186" customWidth="1"/>
    <col min="8963" max="8963" width="84.42578125" style="186" customWidth="1"/>
    <col min="8964" max="8964" width="42.7109375" style="186" customWidth="1"/>
    <col min="8965" max="8965" width="4.85546875" style="186" customWidth="1"/>
    <col min="8966" max="9216" width="11.42578125" style="186"/>
    <col min="9217" max="9217" width="4.85546875" style="186" customWidth="1"/>
    <col min="9218" max="9218" width="30.85546875" style="186" customWidth="1"/>
    <col min="9219" max="9219" width="84.42578125" style="186" customWidth="1"/>
    <col min="9220" max="9220" width="42.7109375" style="186" customWidth="1"/>
    <col min="9221" max="9221" width="4.85546875" style="186" customWidth="1"/>
    <col min="9222" max="9472" width="11.42578125" style="186"/>
    <col min="9473" max="9473" width="4.85546875" style="186" customWidth="1"/>
    <col min="9474" max="9474" width="30.85546875" style="186" customWidth="1"/>
    <col min="9475" max="9475" width="84.42578125" style="186" customWidth="1"/>
    <col min="9476" max="9476" width="42.7109375" style="186" customWidth="1"/>
    <col min="9477" max="9477" width="4.85546875" style="186" customWidth="1"/>
    <col min="9478" max="9728" width="11.42578125" style="186"/>
    <col min="9729" max="9729" width="4.85546875" style="186" customWidth="1"/>
    <col min="9730" max="9730" width="30.85546875" style="186" customWidth="1"/>
    <col min="9731" max="9731" width="84.42578125" style="186" customWidth="1"/>
    <col min="9732" max="9732" width="42.7109375" style="186" customWidth="1"/>
    <col min="9733" max="9733" width="4.85546875" style="186" customWidth="1"/>
    <col min="9734" max="9984" width="11.42578125" style="186"/>
    <col min="9985" max="9985" width="4.85546875" style="186" customWidth="1"/>
    <col min="9986" max="9986" width="30.85546875" style="186" customWidth="1"/>
    <col min="9987" max="9987" width="84.42578125" style="186" customWidth="1"/>
    <col min="9988" max="9988" width="42.7109375" style="186" customWidth="1"/>
    <col min="9989" max="9989" width="4.85546875" style="186" customWidth="1"/>
    <col min="9990" max="10240" width="11.42578125" style="186"/>
    <col min="10241" max="10241" width="4.85546875" style="186" customWidth="1"/>
    <col min="10242" max="10242" width="30.85546875" style="186" customWidth="1"/>
    <col min="10243" max="10243" width="84.42578125" style="186" customWidth="1"/>
    <col min="10244" max="10244" width="42.7109375" style="186" customWidth="1"/>
    <col min="10245" max="10245" width="4.85546875" style="186" customWidth="1"/>
    <col min="10246" max="10496" width="11.42578125" style="186"/>
    <col min="10497" max="10497" width="4.85546875" style="186" customWidth="1"/>
    <col min="10498" max="10498" width="30.85546875" style="186" customWidth="1"/>
    <col min="10499" max="10499" width="84.42578125" style="186" customWidth="1"/>
    <col min="10500" max="10500" width="42.7109375" style="186" customWidth="1"/>
    <col min="10501" max="10501" width="4.85546875" style="186" customWidth="1"/>
    <col min="10502" max="10752" width="11.42578125" style="186"/>
    <col min="10753" max="10753" width="4.85546875" style="186" customWidth="1"/>
    <col min="10754" max="10754" width="30.85546875" style="186" customWidth="1"/>
    <col min="10755" max="10755" width="84.42578125" style="186" customWidth="1"/>
    <col min="10756" max="10756" width="42.7109375" style="186" customWidth="1"/>
    <col min="10757" max="10757" width="4.85546875" style="186" customWidth="1"/>
    <col min="10758" max="11008" width="11.42578125" style="186"/>
    <col min="11009" max="11009" width="4.85546875" style="186" customWidth="1"/>
    <col min="11010" max="11010" width="30.85546875" style="186" customWidth="1"/>
    <col min="11011" max="11011" width="84.42578125" style="186" customWidth="1"/>
    <col min="11012" max="11012" width="42.7109375" style="186" customWidth="1"/>
    <col min="11013" max="11013" width="4.85546875" style="186" customWidth="1"/>
    <col min="11014" max="11264" width="11.42578125" style="186"/>
    <col min="11265" max="11265" width="4.85546875" style="186" customWidth="1"/>
    <col min="11266" max="11266" width="30.85546875" style="186" customWidth="1"/>
    <col min="11267" max="11267" width="84.42578125" style="186" customWidth="1"/>
    <col min="11268" max="11268" width="42.7109375" style="186" customWidth="1"/>
    <col min="11269" max="11269" width="4.85546875" style="186" customWidth="1"/>
    <col min="11270" max="11520" width="11.42578125" style="186"/>
    <col min="11521" max="11521" width="4.85546875" style="186" customWidth="1"/>
    <col min="11522" max="11522" width="30.85546875" style="186" customWidth="1"/>
    <col min="11523" max="11523" width="84.42578125" style="186" customWidth="1"/>
    <col min="11524" max="11524" width="42.7109375" style="186" customWidth="1"/>
    <col min="11525" max="11525" width="4.85546875" style="186" customWidth="1"/>
    <col min="11526" max="11776" width="11.42578125" style="186"/>
    <col min="11777" max="11777" width="4.85546875" style="186" customWidth="1"/>
    <col min="11778" max="11778" width="30.85546875" style="186" customWidth="1"/>
    <col min="11779" max="11779" width="84.42578125" style="186" customWidth="1"/>
    <col min="11780" max="11780" width="42.7109375" style="186" customWidth="1"/>
    <col min="11781" max="11781" width="4.85546875" style="186" customWidth="1"/>
    <col min="11782" max="12032" width="11.42578125" style="186"/>
    <col min="12033" max="12033" width="4.85546875" style="186" customWidth="1"/>
    <col min="12034" max="12034" width="30.85546875" style="186" customWidth="1"/>
    <col min="12035" max="12035" width="84.42578125" style="186" customWidth="1"/>
    <col min="12036" max="12036" width="42.7109375" style="186" customWidth="1"/>
    <col min="12037" max="12037" width="4.85546875" style="186" customWidth="1"/>
    <col min="12038" max="12288" width="11.42578125" style="186"/>
    <col min="12289" max="12289" width="4.85546875" style="186" customWidth="1"/>
    <col min="12290" max="12290" width="30.85546875" style="186" customWidth="1"/>
    <col min="12291" max="12291" width="84.42578125" style="186" customWidth="1"/>
    <col min="12292" max="12292" width="42.7109375" style="186" customWidth="1"/>
    <col min="12293" max="12293" width="4.85546875" style="186" customWidth="1"/>
    <col min="12294" max="12544" width="11.42578125" style="186"/>
    <col min="12545" max="12545" width="4.85546875" style="186" customWidth="1"/>
    <col min="12546" max="12546" width="30.85546875" style="186" customWidth="1"/>
    <col min="12547" max="12547" width="84.42578125" style="186" customWidth="1"/>
    <col min="12548" max="12548" width="42.7109375" style="186" customWidth="1"/>
    <col min="12549" max="12549" width="4.85546875" style="186" customWidth="1"/>
    <col min="12550" max="12800" width="11.42578125" style="186"/>
    <col min="12801" max="12801" width="4.85546875" style="186" customWidth="1"/>
    <col min="12802" max="12802" width="30.85546875" style="186" customWidth="1"/>
    <col min="12803" max="12803" width="84.42578125" style="186" customWidth="1"/>
    <col min="12804" max="12804" width="42.7109375" style="186" customWidth="1"/>
    <col min="12805" max="12805" width="4.85546875" style="186" customWidth="1"/>
    <col min="12806" max="13056" width="11.42578125" style="186"/>
    <col min="13057" max="13057" width="4.85546875" style="186" customWidth="1"/>
    <col min="13058" max="13058" width="30.85546875" style="186" customWidth="1"/>
    <col min="13059" max="13059" width="84.42578125" style="186" customWidth="1"/>
    <col min="13060" max="13060" width="42.7109375" style="186" customWidth="1"/>
    <col min="13061" max="13061" width="4.85546875" style="186" customWidth="1"/>
    <col min="13062" max="13312" width="11.42578125" style="186"/>
    <col min="13313" max="13313" width="4.85546875" style="186" customWidth="1"/>
    <col min="13314" max="13314" width="30.85546875" style="186" customWidth="1"/>
    <col min="13315" max="13315" width="84.42578125" style="186" customWidth="1"/>
    <col min="13316" max="13316" width="42.7109375" style="186" customWidth="1"/>
    <col min="13317" max="13317" width="4.85546875" style="186" customWidth="1"/>
    <col min="13318" max="13568" width="11.42578125" style="186"/>
    <col min="13569" max="13569" width="4.85546875" style="186" customWidth="1"/>
    <col min="13570" max="13570" width="30.85546875" style="186" customWidth="1"/>
    <col min="13571" max="13571" width="84.42578125" style="186" customWidth="1"/>
    <col min="13572" max="13572" width="42.7109375" style="186" customWidth="1"/>
    <col min="13573" max="13573" width="4.85546875" style="186" customWidth="1"/>
    <col min="13574" max="13824" width="11.42578125" style="186"/>
    <col min="13825" max="13825" width="4.85546875" style="186" customWidth="1"/>
    <col min="13826" max="13826" width="30.85546875" style="186" customWidth="1"/>
    <col min="13827" max="13827" width="84.42578125" style="186" customWidth="1"/>
    <col min="13828" max="13828" width="42.7109375" style="186" customWidth="1"/>
    <col min="13829" max="13829" width="4.85546875" style="186" customWidth="1"/>
    <col min="13830" max="14080" width="11.42578125" style="186"/>
    <col min="14081" max="14081" width="4.85546875" style="186" customWidth="1"/>
    <col min="14082" max="14082" width="30.85546875" style="186" customWidth="1"/>
    <col min="14083" max="14083" width="84.42578125" style="186" customWidth="1"/>
    <col min="14084" max="14084" width="42.7109375" style="186" customWidth="1"/>
    <col min="14085" max="14085" width="4.85546875" style="186" customWidth="1"/>
    <col min="14086" max="14336" width="11.42578125" style="186"/>
    <col min="14337" max="14337" width="4.85546875" style="186" customWidth="1"/>
    <col min="14338" max="14338" width="30.85546875" style="186" customWidth="1"/>
    <col min="14339" max="14339" width="84.42578125" style="186" customWidth="1"/>
    <col min="14340" max="14340" width="42.7109375" style="186" customWidth="1"/>
    <col min="14341" max="14341" width="4.85546875" style="186" customWidth="1"/>
    <col min="14342" max="14592" width="11.42578125" style="186"/>
    <col min="14593" max="14593" width="4.85546875" style="186" customWidth="1"/>
    <col min="14594" max="14594" width="30.85546875" style="186" customWidth="1"/>
    <col min="14595" max="14595" width="84.42578125" style="186" customWidth="1"/>
    <col min="14596" max="14596" width="42.7109375" style="186" customWidth="1"/>
    <col min="14597" max="14597" width="4.85546875" style="186" customWidth="1"/>
    <col min="14598" max="14848" width="11.42578125" style="186"/>
    <col min="14849" max="14849" width="4.85546875" style="186" customWidth="1"/>
    <col min="14850" max="14850" width="30.85546875" style="186" customWidth="1"/>
    <col min="14851" max="14851" width="84.42578125" style="186" customWidth="1"/>
    <col min="14852" max="14852" width="42.7109375" style="186" customWidth="1"/>
    <col min="14853" max="14853" width="4.85546875" style="186" customWidth="1"/>
    <col min="14854" max="15104" width="11.42578125" style="186"/>
    <col min="15105" max="15105" width="4.85546875" style="186" customWidth="1"/>
    <col min="15106" max="15106" width="30.85546875" style="186" customWidth="1"/>
    <col min="15107" max="15107" width="84.42578125" style="186" customWidth="1"/>
    <col min="15108" max="15108" width="42.7109375" style="186" customWidth="1"/>
    <col min="15109" max="15109" width="4.85546875" style="186" customWidth="1"/>
    <col min="15110" max="15360" width="11.42578125" style="186"/>
    <col min="15361" max="15361" width="4.85546875" style="186" customWidth="1"/>
    <col min="15362" max="15362" width="30.85546875" style="186" customWidth="1"/>
    <col min="15363" max="15363" width="84.42578125" style="186" customWidth="1"/>
    <col min="15364" max="15364" width="42.7109375" style="186" customWidth="1"/>
    <col min="15365" max="15365" width="4.85546875" style="186" customWidth="1"/>
    <col min="15366" max="15616" width="11.42578125" style="186"/>
    <col min="15617" max="15617" width="4.85546875" style="186" customWidth="1"/>
    <col min="15618" max="15618" width="30.85546875" style="186" customWidth="1"/>
    <col min="15619" max="15619" width="84.42578125" style="186" customWidth="1"/>
    <col min="15620" max="15620" width="42.7109375" style="186" customWidth="1"/>
    <col min="15621" max="15621" width="4.85546875" style="186" customWidth="1"/>
    <col min="15622" max="15872" width="11.42578125" style="186"/>
    <col min="15873" max="15873" width="4.85546875" style="186" customWidth="1"/>
    <col min="15874" max="15874" width="30.85546875" style="186" customWidth="1"/>
    <col min="15875" max="15875" width="84.42578125" style="186" customWidth="1"/>
    <col min="15876" max="15876" width="42.7109375" style="186" customWidth="1"/>
    <col min="15877" max="15877" width="4.85546875" style="186" customWidth="1"/>
    <col min="15878" max="16128" width="11.42578125" style="186"/>
    <col min="16129" max="16129" width="4.85546875" style="186" customWidth="1"/>
    <col min="16130" max="16130" width="30.85546875" style="186" customWidth="1"/>
    <col min="16131" max="16131" width="84.42578125" style="186" customWidth="1"/>
    <col min="16132" max="16132" width="42.7109375" style="186" customWidth="1"/>
    <col min="16133" max="16133" width="4.85546875" style="186" customWidth="1"/>
    <col min="16134" max="16384" width="11.42578125" style="186"/>
  </cols>
  <sheetData>
    <row r="1" spans="1:8" s="183" customFormat="1">
      <c r="B1" s="667" t="s">
        <v>391</v>
      </c>
      <c r="C1" s="667"/>
      <c r="D1" s="667"/>
      <c r="E1" s="667"/>
    </row>
    <row r="2" spans="1:8" s="183" customFormat="1">
      <c r="B2" s="667" t="s">
        <v>426</v>
      </c>
      <c r="C2" s="667"/>
      <c r="D2" s="667"/>
      <c r="E2" s="667"/>
    </row>
    <row r="3" spans="1:8" s="183" customFormat="1">
      <c r="B3" s="667" t="s">
        <v>1</v>
      </c>
      <c r="C3" s="667"/>
      <c r="D3" s="667"/>
      <c r="E3" s="667"/>
    </row>
    <row r="4" spans="1:8" s="183" customFormat="1">
      <c r="B4" s="448"/>
      <c r="C4" s="448"/>
      <c r="D4" s="448"/>
      <c r="E4" s="448"/>
    </row>
    <row r="5" spans="1:8" ht="12.75">
      <c r="A5" s="433" t="s">
        <v>448</v>
      </c>
      <c r="B5" s="184"/>
      <c r="C5" s="504" t="s">
        <v>422</v>
      </c>
      <c r="D5" s="435"/>
      <c r="E5" s="185"/>
      <c r="F5" s="185"/>
      <c r="G5" s="185"/>
      <c r="H5" s="185"/>
    </row>
    <row r="6" spans="1:8" s="189" customFormat="1">
      <c r="A6" s="187"/>
      <c r="B6" s="188"/>
      <c r="C6" s="187"/>
      <c r="D6" s="187"/>
      <c r="E6" s="188"/>
    </row>
    <row r="7" spans="1:8" s="190" customFormat="1">
      <c r="A7" s="666" t="s">
        <v>388</v>
      </c>
      <c r="B7" s="582"/>
      <c r="C7" s="489" t="s">
        <v>392</v>
      </c>
      <c r="D7" s="489" t="s">
        <v>390</v>
      </c>
      <c r="E7" s="490"/>
    </row>
    <row r="8" spans="1:8" s="189" customFormat="1">
      <c r="A8" s="191"/>
      <c r="B8" s="192"/>
      <c r="C8" s="192"/>
      <c r="D8" s="192"/>
      <c r="E8" s="193"/>
    </row>
    <row r="9" spans="1:8">
      <c r="A9" s="194"/>
      <c r="B9" s="195"/>
      <c r="C9" s="196" t="s">
        <v>418</v>
      </c>
      <c r="D9" s="197">
        <v>55171490</v>
      </c>
      <c r="E9" s="198"/>
      <c r="G9" s="432"/>
    </row>
    <row r="10" spans="1:8">
      <c r="A10" s="194"/>
      <c r="B10" s="195"/>
      <c r="C10" s="196" t="s">
        <v>419</v>
      </c>
      <c r="D10" s="197">
        <v>3587348</v>
      </c>
      <c r="E10" s="198"/>
    </row>
    <row r="11" spans="1:8">
      <c r="A11" s="194"/>
      <c r="B11" s="195"/>
      <c r="C11" s="196"/>
      <c r="D11" s="197"/>
      <c r="E11" s="198"/>
    </row>
    <row r="12" spans="1:8">
      <c r="A12" s="194"/>
      <c r="B12" s="195"/>
      <c r="C12" s="196"/>
      <c r="D12" s="197"/>
      <c r="E12" s="198"/>
    </row>
    <row r="13" spans="1:8">
      <c r="A13" s="194"/>
      <c r="B13" s="195"/>
      <c r="C13" s="196"/>
      <c r="D13" s="197"/>
      <c r="E13" s="198"/>
    </row>
    <row r="14" spans="1:8">
      <c r="A14" s="194"/>
      <c r="B14" s="195"/>
      <c r="C14" s="196"/>
      <c r="D14" s="197"/>
      <c r="E14" s="198"/>
    </row>
    <row r="15" spans="1:8">
      <c r="A15" s="194"/>
      <c r="B15" s="195"/>
      <c r="C15" s="196"/>
      <c r="D15" s="197"/>
      <c r="E15" s="198"/>
    </row>
    <row r="16" spans="1:8">
      <c r="A16" s="194"/>
      <c r="B16" s="195"/>
      <c r="C16" s="196"/>
      <c r="D16" s="197"/>
      <c r="E16" s="198"/>
    </row>
    <row r="17" spans="1:5">
      <c r="A17" s="199"/>
      <c r="B17" s="200"/>
      <c r="C17" s="196"/>
      <c r="D17" s="197"/>
      <c r="E17" s="198"/>
    </row>
    <row r="18" spans="1:5">
      <c r="A18" s="199"/>
      <c r="B18" s="200"/>
      <c r="C18" s="196"/>
      <c r="D18" s="197"/>
      <c r="E18" s="198"/>
    </row>
    <row r="19" spans="1:5">
      <c r="A19" s="199"/>
      <c r="B19" s="200"/>
      <c r="C19" s="196"/>
      <c r="D19" s="197"/>
      <c r="E19" s="198"/>
    </row>
    <row r="20" spans="1:5">
      <c r="A20" s="199"/>
      <c r="B20" s="200"/>
      <c r="C20" s="196"/>
      <c r="D20" s="197"/>
      <c r="E20" s="198"/>
    </row>
    <row r="21" spans="1:5">
      <c r="A21" s="199"/>
      <c r="B21" s="200"/>
      <c r="C21" s="196"/>
      <c r="D21" s="197"/>
      <c r="E21" s="198"/>
    </row>
    <row r="22" spans="1:5">
      <c r="A22" s="199"/>
      <c r="B22" s="200"/>
      <c r="C22" s="196"/>
      <c r="D22" s="197"/>
      <c r="E22" s="198"/>
    </row>
    <row r="23" spans="1:5">
      <c r="A23" s="199"/>
      <c r="B23" s="200"/>
      <c r="C23" s="196"/>
      <c r="D23" s="197"/>
      <c r="E23" s="198"/>
    </row>
    <row r="24" spans="1:5">
      <c r="A24" s="199"/>
      <c r="B24" s="200"/>
      <c r="C24" s="196"/>
      <c r="D24" s="197"/>
      <c r="E24" s="198"/>
    </row>
    <row r="25" spans="1:5">
      <c r="A25" s="199"/>
      <c r="B25" s="200"/>
      <c r="C25" s="196"/>
      <c r="D25" s="197"/>
      <c r="E25" s="198"/>
    </row>
    <row r="26" spans="1:5">
      <c r="A26" s="199"/>
      <c r="B26" s="200"/>
      <c r="C26" s="196"/>
      <c r="D26" s="197"/>
      <c r="E26" s="198"/>
    </row>
    <row r="27" spans="1:5">
      <c r="A27" s="199"/>
      <c r="B27" s="200"/>
      <c r="C27" s="196"/>
      <c r="D27" s="197"/>
      <c r="E27" s="198"/>
    </row>
    <row r="28" spans="1:5">
      <c r="A28" s="199"/>
      <c r="B28" s="200"/>
      <c r="C28" s="196"/>
      <c r="D28" s="197"/>
      <c r="E28" s="198"/>
    </row>
    <row r="29" spans="1:5">
      <c r="A29" s="199"/>
      <c r="B29" s="200"/>
      <c r="C29" s="196"/>
      <c r="D29" s="197"/>
      <c r="E29" s="198"/>
    </row>
    <row r="30" spans="1:5">
      <c r="A30" s="199"/>
      <c r="B30" s="200"/>
      <c r="C30" s="196"/>
      <c r="D30" s="197"/>
      <c r="E30" s="198"/>
    </row>
    <row r="31" spans="1:5">
      <c r="A31" s="194"/>
      <c r="B31" s="195"/>
      <c r="C31" s="196"/>
      <c r="D31" s="197"/>
      <c r="E31" s="198"/>
    </row>
    <row r="32" spans="1:5">
      <c r="A32" s="194"/>
      <c r="B32" s="195"/>
      <c r="C32" s="196"/>
      <c r="D32" s="197"/>
      <c r="E32" s="198"/>
    </row>
    <row r="33" spans="1:9">
      <c r="A33" s="194"/>
      <c r="B33" s="195"/>
      <c r="C33" s="196"/>
      <c r="D33" s="197"/>
      <c r="E33" s="198"/>
    </row>
    <row r="34" spans="1:9">
      <c r="A34" s="194"/>
      <c r="B34" s="195"/>
      <c r="C34" s="196"/>
      <c r="D34" s="197"/>
      <c r="E34" s="198"/>
    </row>
    <row r="35" spans="1:9">
      <c r="A35" s="194"/>
      <c r="B35" s="195"/>
      <c r="C35" s="196"/>
      <c r="D35" s="197"/>
      <c r="E35" s="198"/>
    </row>
    <row r="36" spans="1:9">
      <c r="A36" s="194"/>
      <c r="B36" s="195"/>
      <c r="C36" s="196"/>
      <c r="D36" s="197"/>
      <c r="E36" s="198"/>
    </row>
    <row r="37" spans="1:9">
      <c r="A37" s="194"/>
      <c r="B37" s="195"/>
      <c r="C37" s="196"/>
      <c r="D37" s="197"/>
      <c r="E37" s="198"/>
    </row>
    <row r="38" spans="1:9">
      <c r="A38" s="194"/>
      <c r="B38" s="195"/>
      <c r="C38" s="196"/>
      <c r="D38" s="197"/>
      <c r="E38" s="198"/>
    </row>
    <row r="39" spans="1:9">
      <c r="A39" s="194"/>
      <c r="B39" s="195"/>
      <c r="C39" s="196"/>
      <c r="D39" s="197"/>
      <c r="E39" s="198"/>
    </row>
    <row r="40" spans="1:9">
      <c r="A40" s="194"/>
      <c r="B40" s="195"/>
      <c r="C40" s="196"/>
      <c r="D40" s="197"/>
      <c r="E40" s="198"/>
    </row>
    <row r="41" spans="1:9">
      <c r="A41" s="194"/>
      <c r="B41" s="195"/>
      <c r="C41" s="196"/>
      <c r="D41" s="197"/>
      <c r="E41" s="198"/>
    </row>
    <row r="42" spans="1:9">
      <c r="A42" s="194"/>
      <c r="B42" s="195"/>
      <c r="C42" s="196"/>
      <c r="D42" s="197"/>
      <c r="E42" s="198"/>
    </row>
    <row r="43" spans="1:9" ht="15">
      <c r="A43" s="201"/>
      <c r="B43" s="202"/>
      <c r="C43" s="203"/>
      <c r="D43" s="204"/>
      <c r="E43" s="205"/>
    </row>
    <row r="44" spans="1:9">
      <c r="A44" s="206"/>
      <c r="B44" s="207"/>
      <c r="C44" s="663"/>
      <c r="D44" s="664"/>
      <c r="E44" s="664"/>
    </row>
    <row r="45" spans="1:9">
      <c r="A45" s="208"/>
      <c r="B45" s="208"/>
      <c r="C45" s="208"/>
      <c r="D45" s="432"/>
      <c r="E45" s="209"/>
      <c r="F45" s="209"/>
      <c r="G45" s="208"/>
      <c r="H45" s="208"/>
      <c r="I45" s="208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78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1"/>
  <sheetViews>
    <sheetView view="pageBreakPreview" zoomScaleNormal="100" zoomScaleSheetLayoutView="100" workbookViewId="0">
      <selection activeCell="B9" sqref="B9:D9"/>
    </sheetView>
  </sheetViews>
  <sheetFormatPr baseColWidth="10" defaultRowHeight="12"/>
  <cols>
    <col min="1" max="1" width="3.140625" style="173" customWidth="1"/>
    <col min="2" max="2" width="46.5703125" style="173" customWidth="1"/>
    <col min="3" max="3" width="19.85546875" style="173" customWidth="1"/>
    <col min="4" max="4" width="19.7109375" style="173" customWidth="1"/>
    <col min="5" max="5" width="5.140625" style="174" customWidth="1"/>
    <col min="6" max="16384" width="11.42578125" style="173"/>
  </cols>
  <sheetData>
    <row r="1" spans="1:4" ht="12.75" thickBot="1">
      <c r="A1" s="174"/>
      <c r="B1" s="174"/>
      <c r="C1" s="174"/>
      <c r="D1" s="174"/>
    </row>
    <row r="2" spans="1:4">
      <c r="A2" s="174"/>
      <c r="B2" s="668" t="s">
        <v>426</v>
      </c>
      <c r="C2" s="669"/>
      <c r="D2" s="670"/>
    </row>
    <row r="3" spans="1:4">
      <c r="A3" s="174"/>
      <c r="B3" s="671"/>
      <c r="C3" s="672"/>
      <c r="D3" s="673"/>
    </row>
    <row r="4" spans="1:4">
      <c r="A4" s="174"/>
      <c r="B4" s="681" t="s">
        <v>422</v>
      </c>
      <c r="C4" s="604"/>
      <c r="D4" s="682"/>
    </row>
    <row r="5" spans="1:4" ht="15.75" customHeight="1" thickBot="1">
      <c r="A5" s="174"/>
      <c r="B5" s="674" t="s">
        <v>393</v>
      </c>
      <c r="C5" s="675"/>
      <c r="D5" s="676"/>
    </row>
    <row r="6" spans="1:4">
      <c r="A6" s="174"/>
      <c r="B6" s="677" t="s">
        <v>394</v>
      </c>
      <c r="C6" s="679" t="s">
        <v>395</v>
      </c>
      <c r="D6" s="680"/>
    </row>
    <row r="7" spans="1:4" ht="12.75" thickBot="1">
      <c r="A7" s="174"/>
      <c r="B7" s="678"/>
      <c r="C7" s="400" t="s">
        <v>396</v>
      </c>
      <c r="D7" s="401" t="s">
        <v>397</v>
      </c>
    </row>
    <row r="8" spans="1:4">
      <c r="A8" s="174"/>
      <c r="B8" s="402"/>
      <c r="C8" s="402"/>
      <c r="D8" s="402"/>
    </row>
    <row r="9" spans="1:4">
      <c r="A9" s="174"/>
      <c r="B9" s="403" t="s">
        <v>421</v>
      </c>
      <c r="C9" s="403" t="s">
        <v>420</v>
      </c>
      <c r="D9" s="403" t="s">
        <v>433</v>
      </c>
    </row>
    <row r="10" spans="1:4">
      <c r="A10" s="174"/>
      <c r="B10" s="403"/>
      <c r="C10" s="403"/>
      <c r="D10" s="403"/>
    </row>
    <row r="11" spans="1:4">
      <c r="A11" s="174"/>
      <c r="B11" s="403"/>
      <c r="C11" s="403"/>
      <c r="D11" s="403"/>
    </row>
    <row r="12" spans="1:4">
      <c r="A12" s="174"/>
      <c r="B12" s="403"/>
      <c r="C12" s="403"/>
      <c r="D12" s="403"/>
    </row>
    <row r="13" spans="1:4">
      <c r="A13" s="174"/>
      <c r="B13" s="403"/>
      <c r="C13" s="403"/>
      <c r="D13" s="403"/>
    </row>
    <row r="14" spans="1:4">
      <c r="A14" s="174"/>
      <c r="B14" s="403"/>
      <c r="C14" s="403"/>
      <c r="D14" s="403"/>
    </row>
    <row r="15" spans="1:4">
      <c r="A15" s="174"/>
      <c r="B15" s="403"/>
      <c r="C15" s="403"/>
      <c r="D15" s="403"/>
    </row>
    <row r="16" spans="1:4">
      <c r="A16" s="174"/>
      <c r="B16" s="403"/>
      <c r="C16" s="403"/>
      <c r="D16" s="403"/>
    </row>
    <row r="17" spans="1:4">
      <c r="A17" s="174"/>
      <c r="B17" s="404"/>
      <c r="C17" s="404"/>
      <c r="D17" s="404"/>
    </row>
    <row r="18" spans="1:4">
      <c r="A18" s="174"/>
      <c r="B18" s="404"/>
      <c r="C18" s="404"/>
      <c r="D18" s="404"/>
    </row>
    <row r="19" spans="1:4">
      <c r="A19" s="174"/>
      <c r="B19" s="404"/>
      <c r="C19" s="404"/>
      <c r="D19" s="404"/>
    </row>
    <row r="20" spans="1:4">
      <c r="A20" s="174"/>
      <c r="B20" s="174"/>
      <c r="C20" s="174"/>
      <c r="D20" s="174"/>
    </row>
    <row r="21" spans="1:4">
      <c r="A21" s="174"/>
      <c r="B21" s="174"/>
      <c r="C21" s="174"/>
      <c r="D21" s="174"/>
    </row>
  </sheetData>
  <mergeCells count="6">
    <mergeCell ref="B2:D2"/>
    <mergeCell ref="B3:D3"/>
    <mergeCell ref="B5:D5"/>
    <mergeCell ref="B6:B7"/>
    <mergeCell ref="C6:D6"/>
    <mergeCell ref="B4:D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4"/>
  <sheetViews>
    <sheetView view="pageBreakPreview" topLeftCell="A25" zoomScale="80" zoomScaleNormal="80" zoomScaleSheetLayoutView="80" zoomScalePageLayoutView="80" workbookViewId="0">
      <selection activeCell="I14" sqref="I14:J55"/>
    </sheetView>
  </sheetViews>
  <sheetFormatPr baseColWidth="10" defaultRowHeight="12"/>
  <cols>
    <col min="1" max="1" width="4.5703125" style="174" customWidth="1"/>
    <col min="2" max="2" width="24.7109375" style="174" customWidth="1"/>
    <col min="3" max="3" width="40" style="174" customWidth="1"/>
    <col min="4" max="5" width="18.7109375" style="174" customWidth="1"/>
    <col min="6" max="6" width="10.7109375" style="174" customWidth="1"/>
    <col min="7" max="7" width="24.7109375" style="174" customWidth="1"/>
    <col min="8" max="8" width="29.7109375" style="269" customWidth="1"/>
    <col min="9" max="10" width="18.7109375" style="174" customWidth="1"/>
    <col min="11" max="11" width="4.5703125" style="174" customWidth="1"/>
    <col min="12" max="16384" width="11.42578125" style="174"/>
  </cols>
  <sheetData>
    <row r="1" spans="1:11" ht="6" customHeight="1">
      <c r="A1" s="189"/>
      <c r="B1" s="186"/>
      <c r="C1" s="262"/>
      <c r="D1" s="212"/>
      <c r="E1" s="212"/>
      <c r="F1" s="262"/>
      <c r="G1" s="262"/>
      <c r="H1" s="263"/>
      <c r="I1" s="186"/>
      <c r="J1" s="186"/>
      <c r="K1" s="186"/>
    </row>
    <row r="2" spans="1:11" s="215" customFormat="1" ht="6" customHeight="1">
      <c r="C2" s="216"/>
      <c r="H2" s="264"/>
    </row>
    <row r="3" spans="1:11" ht="14.1" customHeight="1">
      <c r="A3" s="265"/>
      <c r="C3" s="539" t="s">
        <v>426</v>
      </c>
      <c r="D3" s="539"/>
      <c r="E3" s="539"/>
      <c r="F3" s="539"/>
      <c r="G3" s="539"/>
      <c r="H3" s="539"/>
      <c r="I3" s="539"/>
      <c r="J3" s="266"/>
      <c r="K3" s="266"/>
    </row>
    <row r="4" spans="1:11" ht="14.1" customHeight="1">
      <c r="A4" s="267"/>
      <c r="C4" s="539" t="s">
        <v>66</v>
      </c>
      <c r="D4" s="539"/>
      <c r="E4" s="539"/>
      <c r="F4" s="539"/>
      <c r="G4" s="539"/>
      <c r="H4" s="539"/>
      <c r="I4" s="539"/>
      <c r="J4" s="267"/>
      <c r="K4" s="267"/>
    </row>
    <row r="5" spans="1:11" ht="14.1" customHeight="1">
      <c r="A5" s="268"/>
      <c r="C5" s="539" t="s">
        <v>434</v>
      </c>
      <c r="D5" s="539"/>
      <c r="E5" s="539"/>
      <c r="F5" s="539"/>
      <c r="G5" s="539"/>
      <c r="H5" s="539"/>
      <c r="I5" s="539"/>
      <c r="J5" s="267"/>
      <c r="K5" s="267"/>
    </row>
    <row r="6" spans="1:11" ht="14.1" customHeight="1">
      <c r="A6" s="268"/>
      <c r="C6" s="539" t="s">
        <v>1</v>
      </c>
      <c r="D6" s="539"/>
      <c r="E6" s="539"/>
      <c r="F6" s="539"/>
      <c r="G6" s="539"/>
      <c r="H6" s="539"/>
      <c r="I6" s="539"/>
      <c r="J6" s="267"/>
      <c r="K6" s="267"/>
    </row>
    <row r="7" spans="1:11" ht="20.100000000000001" customHeight="1">
      <c r="A7" s="220"/>
      <c r="B7" s="433" t="s">
        <v>440</v>
      </c>
      <c r="C7" s="526" t="s">
        <v>422</v>
      </c>
      <c r="D7" s="526"/>
      <c r="E7" s="526"/>
      <c r="F7" s="526"/>
      <c r="G7" s="526"/>
      <c r="H7" s="526"/>
      <c r="I7" s="526"/>
      <c r="J7" s="435"/>
      <c r="K7" s="435"/>
    </row>
    <row r="8" spans="1:11" ht="3" customHeight="1">
      <c r="A8" s="266"/>
      <c r="B8" s="266"/>
      <c r="C8" s="266"/>
      <c r="D8" s="266"/>
      <c r="E8" s="266"/>
      <c r="F8" s="266"/>
    </row>
    <row r="9" spans="1:11" s="215" customFormat="1" ht="3" customHeight="1">
      <c r="A9" s="268"/>
      <c r="B9" s="270"/>
      <c r="C9" s="270"/>
      <c r="D9" s="270"/>
      <c r="E9" s="270"/>
      <c r="F9" s="271"/>
      <c r="H9" s="264"/>
    </row>
    <row r="10" spans="1:11" s="215" customFormat="1" ht="3" customHeight="1">
      <c r="A10" s="272"/>
      <c r="B10" s="272"/>
      <c r="C10" s="272"/>
      <c r="D10" s="273"/>
      <c r="E10" s="273"/>
      <c r="F10" s="274"/>
      <c r="H10" s="264"/>
    </row>
    <row r="11" spans="1:11" s="215" customFormat="1" ht="20.100000000000001" customHeight="1">
      <c r="A11" s="472"/>
      <c r="B11" s="537" t="s">
        <v>76</v>
      </c>
      <c r="C11" s="537"/>
      <c r="D11" s="461" t="s">
        <v>67</v>
      </c>
      <c r="E11" s="461" t="s">
        <v>68</v>
      </c>
      <c r="F11" s="460"/>
      <c r="G11" s="537" t="s">
        <v>76</v>
      </c>
      <c r="H11" s="537"/>
      <c r="I11" s="461" t="s">
        <v>67</v>
      </c>
      <c r="J11" s="461" t="s">
        <v>68</v>
      </c>
      <c r="K11" s="473"/>
    </row>
    <row r="12" spans="1:11" ht="3" customHeight="1">
      <c r="A12" s="275"/>
      <c r="B12" s="276"/>
      <c r="C12" s="276"/>
      <c r="D12" s="277"/>
      <c r="E12" s="277"/>
      <c r="F12" s="265"/>
      <c r="G12" s="215"/>
      <c r="H12" s="264"/>
      <c r="I12" s="215"/>
      <c r="J12" s="215"/>
      <c r="K12" s="226"/>
    </row>
    <row r="13" spans="1:11" s="215" customFormat="1" ht="3" customHeight="1">
      <c r="A13" s="227"/>
      <c r="B13" s="278"/>
      <c r="C13" s="278"/>
      <c r="D13" s="279"/>
      <c r="E13" s="279"/>
      <c r="F13" s="216"/>
      <c r="H13" s="264"/>
      <c r="K13" s="226"/>
    </row>
    <row r="14" spans="1:11">
      <c r="A14" s="280"/>
      <c r="B14" s="528" t="s">
        <v>6</v>
      </c>
      <c r="C14" s="528"/>
      <c r="D14" s="281">
        <f>D16+D26</f>
        <v>9872548</v>
      </c>
      <c r="E14" s="281">
        <f>E16+E26</f>
        <v>8946104</v>
      </c>
      <c r="F14" s="216"/>
      <c r="G14" s="528" t="s">
        <v>7</v>
      </c>
      <c r="H14" s="528"/>
      <c r="I14" s="281">
        <f>I16+I27</f>
        <v>0</v>
      </c>
      <c r="J14" s="281">
        <f>J16+J27</f>
        <v>9872544</v>
      </c>
      <c r="K14" s="226"/>
    </row>
    <row r="15" spans="1:11">
      <c r="A15" s="282"/>
      <c r="B15" s="231"/>
      <c r="C15" s="230"/>
      <c r="D15" s="283"/>
      <c r="E15" s="283"/>
      <c r="F15" s="216"/>
      <c r="G15" s="231"/>
      <c r="H15" s="231"/>
      <c r="I15" s="283"/>
      <c r="J15" s="283"/>
      <c r="K15" s="226"/>
    </row>
    <row r="16" spans="1:11">
      <c r="A16" s="282"/>
      <c r="B16" s="528" t="s">
        <v>8</v>
      </c>
      <c r="C16" s="528"/>
      <c r="D16" s="281">
        <f>SUM(D18:D24)</f>
        <v>9872548</v>
      </c>
      <c r="E16" s="281">
        <f>SUM(E18:E24)</f>
        <v>0</v>
      </c>
      <c r="F16" s="216"/>
      <c r="G16" s="528" t="s">
        <v>9</v>
      </c>
      <c r="H16" s="528"/>
      <c r="I16" s="281">
        <f>SUM(I18:I25)</f>
        <v>0</v>
      </c>
      <c r="J16" s="281">
        <f>SUM(J18:J25)</f>
        <v>9872544</v>
      </c>
      <c r="K16" s="226"/>
    </row>
    <row r="17" spans="1:11">
      <c r="A17" s="282"/>
      <c r="B17" s="231"/>
      <c r="C17" s="230"/>
      <c r="D17" s="283"/>
      <c r="E17" s="283"/>
      <c r="F17" s="216"/>
      <c r="G17" s="231"/>
      <c r="H17" s="231"/>
      <c r="I17" s="283"/>
      <c r="J17" s="283"/>
      <c r="K17" s="226"/>
    </row>
    <row r="18" spans="1:11">
      <c r="A18" s="280"/>
      <c r="B18" s="527" t="s">
        <v>10</v>
      </c>
      <c r="C18" s="527"/>
      <c r="D18" s="284">
        <f>IF(ESF!D18&lt;ESF!E18,ESF!E18-ESF!D18,0)</f>
        <v>9872548</v>
      </c>
      <c r="E18" s="284">
        <f>IF(D18&gt;0,0,ESF!D18-ESF!E18)</f>
        <v>0</v>
      </c>
      <c r="F18" s="216"/>
      <c r="G18" s="527" t="s">
        <v>11</v>
      </c>
      <c r="H18" s="527"/>
      <c r="I18" s="284">
        <f>IF(ESF!I18&gt;ESF!J18,ESF!I18-ESF!J18,0)</f>
        <v>0</v>
      </c>
      <c r="J18" s="284">
        <f>IF(I18&gt;0,0,ESF!J18-ESF!I18)</f>
        <v>9872544</v>
      </c>
      <c r="K18" s="226"/>
    </row>
    <row r="19" spans="1:11">
      <c r="A19" s="280"/>
      <c r="B19" s="527" t="s">
        <v>12</v>
      </c>
      <c r="C19" s="527"/>
      <c r="D19" s="284">
        <f>IF(ESF!D19&lt;ESF!E19,ESF!E19-ESF!D19,0)</f>
        <v>0</v>
      </c>
      <c r="E19" s="284">
        <f>IF(D19&gt;0,0,ESF!D19-ESF!E19)</f>
        <v>0</v>
      </c>
      <c r="F19" s="216"/>
      <c r="G19" s="527" t="s">
        <v>13</v>
      </c>
      <c r="H19" s="527"/>
      <c r="I19" s="284">
        <f>IF(ESF!I19&gt;ESF!J19,ESF!I19-ESF!J19,0)</f>
        <v>0</v>
      </c>
      <c r="J19" s="284">
        <f>IF(I19&gt;0,0,ESF!J19-ESF!I19)</f>
        <v>0</v>
      </c>
      <c r="K19" s="226"/>
    </row>
    <row r="20" spans="1:11">
      <c r="A20" s="280"/>
      <c r="B20" s="527" t="s">
        <v>14</v>
      </c>
      <c r="C20" s="527"/>
      <c r="D20" s="284">
        <f>IF(ESF!D20&lt;ESF!E20,ESF!E20-ESF!D20,0)</f>
        <v>0</v>
      </c>
      <c r="E20" s="284">
        <f>IF(D20&gt;0,0,ESF!D20-ESF!E20)</f>
        <v>0</v>
      </c>
      <c r="F20" s="216"/>
      <c r="G20" s="527" t="s">
        <v>15</v>
      </c>
      <c r="H20" s="527"/>
      <c r="I20" s="284">
        <f>IF(ESF!I20&gt;ESF!J20,ESF!I20-ESF!J20,0)</f>
        <v>0</v>
      </c>
      <c r="J20" s="284">
        <f>IF(I20&gt;0,0,ESF!J20-ESF!I20)</f>
        <v>0</v>
      </c>
      <c r="K20" s="226"/>
    </row>
    <row r="21" spans="1:11">
      <c r="A21" s="280"/>
      <c r="B21" s="527" t="s">
        <v>16</v>
      </c>
      <c r="C21" s="527"/>
      <c r="D21" s="284">
        <f>IF(ESF!D21&lt;ESF!E21,ESF!E21-ESF!D21,0)</f>
        <v>0</v>
      </c>
      <c r="E21" s="284">
        <f>IF(D21&gt;0,0,ESF!D21-ESF!E21)</f>
        <v>0</v>
      </c>
      <c r="F21" s="216"/>
      <c r="G21" s="527" t="s">
        <v>17</v>
      </c>
      <c r="H21" s="527"/>
      <c r="I21" s="284">
        <f>IF(ESF!I21&gt;ESF!J21,ESF!I21-ESF!J21,0)</f>
        <v>0</v>
      </c>
      <c r="J21" s="284">
        <f>IF(I21&gt;0,0,ESF!J21-ESF!I21)</f>
        <v>0</v>
      </c>
      <c r="K21" s="226"/>
    </row>
    <row r="22" spans="1:11">
      <c r="A22" s="280"/>
      <c r="B22" s="527" t="s">
        <v>18</v>
      </c>
      <c r="C22" s="527"/>
      <c r="D22" s="284">
        <f>IF(ESF!D22&lt;ESF!E22,ESF!E22-ESF!D22,0)</f>
        <v>0</v>
      </c>
      <c r="E22" s="284">
        <f>IF(D22&gt;0,0,ESF!D22-ESF!E22)</f>
        <v>0</v>
      </c>
      <c r="F22" s="216"/>
      <c r="G22" s="527" t="s">
        <v>19</v>
      </c>
      <c r="H22" s="527"/>
      <c r="I22" s="284">
        <f>IF(ESF!I22&gt;ESF!J22,ESF!I22-ESF!J22,0)</f>
        <v>0</v>
      </c>
      <c r="J22" s="284">
        <f>IF(I22&gt;0,0,ESF!J22-ESF!I22)</f>
        <v>0</v>
      </c>
      <c r="K22" s="226"/>
    </row>
    <row r="23" spans="1:11" ht="25.5" customHeight="1">
      <c r="A23" s="280"/>
      <c r="B23" s="527" t="s">
        <v>20</v>
      </c>
      <c r="C23" s="527"/>
      <c r="D23" s="284">
        <f>IF(ESF!D23&lt;ESF!E23,ESF!E23-ESF!D23,0)</f>
        <v>0</v>
      </c>
      <c r="E23" s="284">
        <f>IF(D23&gt;0,0,ESF!D23-ESF!E23)</f>
        <v>0</v>
      </c>
      <c r="F23" s="216"/>
      <c r="G23" s="530" t="s">
        <v>21</v>
      </c>
      <c r="H23" s="530"/>
      <c r="I23" s="284">
        <f>IF(ESF!I23&gt;ESF!J23,ESF!I23-ESF!J23,0)</f>
        <v>0</v>
      </c>
      <c r="J23" s="284">
        <f>IF(I23&gt;0,0,ESF!J23-ESF!I23)</f>
        <v>0</v>
      </c>
      <c r="K23" s="226"/>
    </row>
    <row r="24" spans="1:11">
      <c r="A24" s="280"/>
      <c r="B24" s="527" t="s">
        <v>22</v>
      </c>
      <c r="C24" s="527"/>
      <c r="D24" s="284">
        <f>IF(ESF!D24&lt;ESF!E24,ESF!E24-ESF!D24,0)</f>
        <v>0</v>
      </c>
      <c r="E24" s="284">
        <f>IF(D24&gt;0,0,ESF!D24-ESF!E24)</f>
        <v>0</v>
      </c>
      <c r="F24" s="216"/>
      <c r="G24" s="527" t="s">
        <v>23</v>
      </c>
      <c r="H24" s="527"/>
      <c r="I24" s="284">
        <f>IF(ESF!I24&gt;ESF!J24,ESF!I24-ESF!J24,0)</f>
        <v>0</v>
      </c>
      <c r="J24" s="284">
        <f>IF(I24&gt;0,0,ESF!J24-ESF!I24)</f>
        <v>0</v>
      </c>
      <c r="K24" s="226"/>
    </row>
    <row r="25" spans="1:11">
      <c r="A25" s="282"/>
      <c r="B25" s="231"/>
      <c r="C25" s="230"/>
      <c r="D25" s="283"/>
      <c r="E25" s="283"/>
      <c r="F25" s="216"/>
      <c r="G25" s="527" t="s">
        <v>24</v>
      </c>
      <c r="H25" s="527"/>
      <c r="I25" s="284">
        <f>IF(ESF!I25&gt;ESF!J25,ESF!I25-ESF!J25,0)</f>
        <v>0</v>
      </c>
      <c r="J25" s="284">
        <f>IF(I25&gt;0,0,ESF!J25-ESF!I25)</f>
        <v>0</v>
      </c>
      <c r="K25" s="226"/>
    </row>
    <row r="26" spans="1:11">
      <c r="A26" s="282"/>
      <c r="B26" s="528" t="s">
        <v>27</v>
      </c>
      <c r="C26" s="528"/>
      <c r="D26" s="281">
        <f>SUM(D28:D36)</f>
        <v>0</v>
      </c>
      <c r="E26" s="281">
        <f>SUM(E28:E36)</f>
        <v>8946104</v>
      </c>
      <c r="F26" s="216"/>
      <c r="G26" s="231"/>
      <c r="H26" s="231"/>
      <c r="I26" s="283"/>
      <c r="J26" s="283"/>
      <c r="K26" s="226"/>
    </row>
    <row r="27" spans="1:11">
      <c r="A27" s="282"/>
      <c r="B27" s="231"/>
      <c r="C27" s="230"/>
      <c r="D27" s="283"/>
      <c r="E27" s="283"/>
      <c r="F27" s="216"/>
      <c r="G27" s="529" t="s">
        <v>28</v>
      </c>
      <c r="H27" s="529"/>
      <c r="I27" s="281">
        <f>SUM(I29:I34)</f>
        <v>0</v>
      </c>
      <c r="J27" s="281">
        <f>SUM(J29:J34)</f>
        <v>0</v>
      </c>
      <c r="K27" s="226"/>
    </row>
    <row r="28" spans="1:11">
      <c r="A28" s="280"/>
      <c r="B28" s="527" t="s">
        <v>29</v>
      </c>
      <c r="C28" s="527"/>
      <c r="D28" s="284">
        <f>IF(ESF!D31&lt;ESF!E31,ESF!E31-ESF!D31,0)</f>
        <v>0</v>
      </c>
      <c r="E28" s="284">
        <f>IF(D28&gt;0,0,ESF!D31-ESF!E31)</f>
        <v>0</v>
      </c>
      <c r="F28" s="216"/>
      <c r="G28" s="231"/>
      <c r="H28" s="231"/>
      <c r="I28" s="283"/>
      <c r="J28" s="283"/>
      <c r="K28" s="226"/>
    </row>
    <row r="29" spans="1:11">
      <c r="A29" s="280"/>
      <c r="B29" s="527" t="s">
        <v>31</v>
      </c>
      <c r="C29" s="527"/>
      <c r="D29" s="284">
        <f>IF(ESF!D32&lt;ESF!E32,ESF!E32-ESF!D32,0)</f>
        <v>0</v>
      </c>
      <c r="E29" s="284">
        <f>IF(D29&gt;0,0,ESF!D32-ESF!E32)</f>
        <v>0</v>
      </c>
      <c r="F29" s="216"/>
      <c r="G29" s="527" t="s">
        <v>30</v>
      </c>
      <c r="H29" s="527"/>
      <c r="I29" s="284">
        <f>IF(ESF!I31&gt;ESF!J31,ESF!I31-ESF!J31,0)</f>
        <v>0</v>
      </c>
      <c r="J29" s="284">
        <f>IF(I29&gt;0,0,ESF!J31-ESF!I31)</f>
        <v>0</v>
      </c>
      <c r="K29" s="226"/>
    </row>
    <row r="30" spans="1:11">
      <c r="A30" s="280"/>
      <c r="B30" s="527" t="s">
        <v>33</v>
      </c>
      <c r="C30" s="527"/>
      <c r="D30" s="284">
        <f>IF(ESF!D33&lt;ESF!E33,ESF!E33-ESF!D33,0)</f>
        <v>0</v>
      </c>
      <c r="E30" s="284">
        <f>IF(D30&gt;0,0,ESF!D33-ESF!E33)</f>
        <v>4232571</v>
      </c>
      <c r="F30" s="216"/>
      <c r="G30" s="527" t="s">
        <v>32</v>
      </c>
      <c r="H30" s="527"/>
      <c r="I30" s="284">
        <f>IF(ESF!I32&gt;ESF!J32,ESF!I32-ESF!J32,0)</f>
        <v>0</v>
      </c>
      <c r="J30" s="284">
        <f>IF(I30&gt;0,0,ESF!J32-ESF!I32)</f>
        <v>0</v>
      </c>
      <c r="K30" s="226"/>
    </row>
    <row r="31" spans="1:11">
      <c r="A31" s="280"/>
      <c r="B31" s="527" t="s">
        <v>35</v>
      </c>
      <c r="C31" s="527"/>
      <c r="D31" s="284">
        <f>IF(ESF!D34&lt;ESF!E34,ESF!E34-ESF!D34,0)</f>
        <v>0</v>
      </c>
      <c r="E31" s="284">
        <f>IF(D31&gt;0,0,ESF!D34-ESF!E34)</f>
        <v>4713533</v>
      </c>
      <c r="F31" s="216"/>
      <c r="G31" s="527" t="s">
        <v>34</v>
      </c>
      <c r="H31" s="527"/>
      <c r="I31" s="284">
        <f>IF(ESF!I33&gt;ESF!J33,ESF!I33-ESF!J33,0)</f>
        <v>0</v>
      </c>
      <c r="J31" s="284">
        <f>IF(I31&gt;0,0,ESF!J33-ESF!I33)</f>
        <v>0</v>
      </c>
      <c r="K31" s="226"/>
    </row>
    <row r="32" spans="1:11">
      <c r="A32" s="280"/>
      <c r="B32" s="527" t="s">
        <v>37</v>
      </c>
      <c r="C32" s="527"/>
      <c r="D32" s="284">
        <f>IF(ESF!D35&lt;ESF!E35,ESF!E35-ESF!D35,0)</f>
        <v>0</v>
      </c>
      <c r="E32" s="284">
        <f>IF(D32&gt;0,0,ESF!D35-ESF!E35)</f>
        <v>0</v>
      </c>
      <c r="F32" s="216"/>
      <c r="G32" s="527" t="s">
        <v>36</v>
      </c>
      <c r="H32" s="527"/>
      <c r="I32" s="284">
        <f>IF(ESF!I34&gt;ESF!J34,ESF!I34-ESF!J34,0)</f>
        <v>0</v>
      </c>
      <c r="J32" s="284">
        <f>IF(I32&gt;0,0,ESF!J34-ESF!I34)</f>
        <v>0</v>
      </c>
      <c r="K32" s="226"/>
    </row>
    <row r="33" spans="1:11" ht="26.1" customHeight="1">
      <c r="A33" s="280"/>
      <c r="B33" s="530" t="s">
        <v>39</v>
      </c>
      <c r="C33" s="530"/>
      <c r="D33" s="284">
        <f>IF(ESF!D36&lt;ESF!E36,ESF!E36-ESF!D36,0)</f>
        <v>0</v>
      </c>
      <c r="E33" s="284">
        <f>IF(D33&gt;0,0,ESF!D36-ESF!E36)</f>
        <v>0</v>
      </c>
      <c r="F33" s="216"/>
      <c r="G33" s="530" t="s">
        <v>38</v>
      </c>
      <c r="H33" s="530"/>
      <c r="I33" s="284">
        <f>IF(ESF!I35&gt;ESF!J35,ESF!I35-ESF!J35,0)</f>
        <v>0</v>
      </c>
      <c r="J33" s="284">
        <f>IF(I33&gt;0,0,ESF!J35-ESF!I35)</f>
        <v>0</v>
      </c>
      <c r="K33" s="226"/>
    </row>
    <row r="34" spans="1:11">
      <c r="A34" s="280"/>
      <c r="B34" s="527" t="s">
        <v>41</v>
      </c>
      <c r="C34" s="527"/>
      <c r="D34" s="284">
        <f>IF(ESF!D37&lt;ESF!E37,ESF!E37-ESF!D37,0)</f>
        <v>0</v>
      </c>
      <c r="E34" s="284">
        <f>IF(D34&gt;0,0,ESF!D37-ESF!E37)</f>
        <v>0</v>
      </c>
      <c r="F34" s="216"/>
      <c r="G34" s="527" t="s">
        <v>40</v>
      </c>
      <c r="H34" s="527"/>
      <c r="I34" s="284">
        <f>IF(ESF!I36&gt;ESF!J36,ESF!I36-ESF!J36,0)</f>
        <v>0</v>
      </c>
      <c r="J34" s="284">
        <f>IF(I34&gt;0,0,ESF!J36-ESF!I36)</f>
        <v>0</v>
      </c>
      <c r="K34" s="226"/>
    </row>
    <row r="35" spans="1:11" ht="25.5" customHeight="1">
      <c r="A35" s="280"/>
      <c r="B35" s="530" t="s">
        <v>42</v>
      </c>
      <c r="C35" s="530"/>
      <c r="D35" s="284">
        <f>IF(ESF!D38&lt;ESF!E38,ESF!E38-ESF!D38,0)</f>
        <v>0</v>
      </c>
      <c r="E35" s="284">
        <f>IF(D35&gt;0,0,ESF!D38-ESF!E38)</f>
        <v>0</v>
      </c>
      <c r="F35" s="216"/>
      <c r="G35" s="231"/>
      <c r="H35" s="231"/>
      <c r="I35" s="285"/>
      <c r="J35" s="285"/>
      <c r="K35" s="226"/>
    </row>
    <row r="36" spans="1:11">
      <c r="A36" s="280"/>
      <c r="B36" s="527" t="s">
        <v>44</v>
      </c>
      <c r="C36" s="527"/>
      <c r="D36" s="284">
        <f>IF(ESF!D39&lt;ESF!E39,ESF!E39-ESF!D39,0)</f>
        <v>0</v>
      </c>
      <c r="E36" s="284">
        <f>IF(D36&gt;0,0,ESF!D39-ESF!E39)</f>
        <v>0</v>
      </c>
      <c r="F36" s="216"/>
      <c r="G36" s="528" t="s">
        <v>47</v>
      </c>
      <c r="H36" s="528"/>
      <c r="I36" s="281">
        <f>I38+I44+I52</f>
        <v>26035047</v>
      </c>
      <c r="J36" s="281">
        <f>J38+J44+J52</f>
        <v>17088947</v>
      </c>
      <c r="K36" s="226"/>
    </row>
    <row r="37" spans="1:11">
      <c r="A37" s="282"/>
      <c r="B37" s="231"/>
      <c r="C37" s="230"/>
      <c r="D37" s="285"/>
      <c r="E37" s="285"/>
      <c r="F37" s="216"/>
      <c r="G37" s="231"/>
      <c r="H37" s="231"/>
      <c r="I37" s="283"/>
      <c r="J37" s="283"/>
      <c r="K37" s="226"/>
    </row>
    <row r="38" spans="1:11">
      <c r="A38" s="280"/>
      <c r="B38" s="215"/>
      <c r="C38" s="215"/>
      <c r="D38" s="215"/>
      <c r="E38" s="215"/>
      <c r="F38" s="216"/>
      <c r="G38" s="528" t="s">
        <v>49</v>
      </c>
      <c r="H38" s="528"/>
      <c r="I38" s="281">
        <f>SUM(I40:I42)</f>
        <v>26035047</v>
      </c>
      <c r="J38" s="281">
        <f>SUM(J40:J42)</f>
        <v>0</v>
      </c>
      <c r="K38" s="226"/>
    </row>
    <row r="39" spans="1:11">
      <c r="A39" s="282"/>
      <c r="B39" s="215"/>
      <c r="C39" s="215"/>
      <c r="D39" s="215"/>
      <c r="E39" s="215"/>
      <c r="F39" s="216"/>
      <c r="G39" s="231"/>
      <c r="H39" s="231"/>
      <c r="I39" s="283"/>
      <c r="J39" s="283"/>
      <c r="K39" s="226"/>
    </row>
    <row r="40" spans="1:11">
      <c r="A40" s="280"/>
      <c r="B40" s="215"/>
      <c r="C40" s="215"/>
      <c r="D40" s="215"/>
      <c r="E40" s="215"/>
      <c r="F40" s="216"/>
      <c r="G40" s="527" t="s">
        <v>50</v>
      </c>
      <c r="H40" s="527"/>
      <c r="I40" s="284">
        <f>IF(ESF!I46&gt;ESF!J46,ESF!I46-ESF!J46,0)</f>
        <v>26035047</v>
      </c>
      <c r="J40" s="284">
        <f>IF(I40&gt;0,0,ESF!J46-ESF!I46)</f>
        <v>0</v>
      </c>
      <c r="K40" s="226"/>
    </row>
    <row r="41" spans="1:11">
      <c r="A41" s="282"/>
      <c r="B41" s="215"/>
      <c r="C41" s="215"/>
      <c r="D41" s="215"/>
      <c r="E41" s="215"/>
      <c r="F41" s="216"/>
      <c r="G41" s="527" t="s">
        <v>51</v>
      </c>
      <c r="H41" s="527"/>
      <c r="I41" s="284">
        <f>IF(ESF!I47&gt;ESF!J47,ESF!I47-ESF!J47,0)</f>
        <v>0</v>
      </c>
      <c r="J41" s="284">
        <f>IF(I41&gt;0,0,ESF!J47-ESF!I47)</f>
        <v>0</v>
      </c>
      <c r="K41" s="226"/>
    </row>
    <row r="42" spans="1:11">
      <c r="A42" s="280"/>
      <c r="B42" s="215"/>
      <c r="C42" s="215"/>
      <c r="D42" s="215"/>
      <c r="E42" s="215"/>
      <c r="F42" s="216"/>
      <c r="G42" s="527" t="s">
        <v>52</v>
      </c>
      <c r="H42" s="527"/>
      <c r="I42" s="284">
        <f>IF(ESF!I48&gt;ESF!J48,ESF!I48-ESF!J48,0)</f>
        <v>0</v>
      </c>
      <c r="J42" s="284">
        <f>IF(I42&gt;0,0,ESF!J48-ESF!I48)</f>
        <v>0</v>
      </c>
      <c r="K42" s="226"/>
    </row>
    <row r="43" spans="1:11">
      <c r="A43" s="280"/>
      <c r="B43" s="215"/>
      <c r="C43" s="215"/>
      <c r="D43" s="215"/>
      <c r="E43" s="215"/>
      <c r="F43" s="216"/>
      <c r="G43" s="231"/>
      <c r="H43" s="231"/>
      <c r="I43" s="283"/>
      <c r="J43" s="283"/>
      <c r="K43" s="226"/>
    </row>
    <row r="44" spans="1:11">
      <c r="A44" s="280"/>
      <c r="B44" s="215"/>
      <c r="C44" s="215"/>
      <c r="D44" s="215"/>
      <c r="E44" s="215"/>
      <c r="F44" s="216"/>
      <c r="G44" s="528" t="s">
        <v>53</v>
      </c>
      <c r="H44" s="528"/>
      <c r="I44" s="281">
        <f>SUM(I46:I50)</f>
        <v>0</v>
      </c>
      <c r="J44" s="281">
        <f>SUM(J46:J50)</f>
        <v>17088947</v>
      </c>
      <c r="K44" s="226"/>
    </row>
    <row r="45" spans="1:11">
      <c r="A45" s="280"/>
      <c r="B45" s="215"/>
      <c r="C45" s="215"/>
      <c r="D45" s="215"/>
      <c r="E45" s="215"/>
      <c r="F45" s="216"/>
      <c r="G45" s="231"/>
      <c r="H45" s="231"/>
      <c r="I45" s="283"/>
      <c r="J45" s="283"/>
      <c r="K45" s="226"/>
    </row>
    <row r="46" spans="1:11">
      <c r="A46" s="280"/>
      <c r="B46" s="215"/>
      <c r="C46" s="215"/>
      <c r="D46" s="215"/>
      <c r="E46" s="215"/>
      <c r="F46" s="216"/>
      <c r="G46" s="527" t="s">
        <v>54</v>
      </c>
      <c r="H46" s="527"/>
      <c r="I46" s="284">
        <f>IF(ESF!I52&gt;ESF!J52,ESF!I52-ESF!J52,0)</f>
        <v>0</v>
      </c>
      <c r="J46" s="284">
        <f>IF(I46&gt;0,0,ESF!J52-ESF!I52)</f>
        <v>17088945</v>
      </c>
      <c r="K46" s="226"/>
    </row>
    <row r="47" spans="1:11">
      <c r="A47" s="280"/>
      <c r="B47" s="215"/>
      <c r="C47" s="215"/>
      <c r="D47" s="215"/>
      <c r="E47" s="215"/>
      <c r="F47" s="216"/>
      <c r="G47" s="527" t="s">
        <v>55</v>
      </c>
      <c r="H47" s="527"/>
      <c r="I47" s="284">
        <f>IF(ESF!I53&gt;ESF!J53,ESF!I53-ESF!J53,0)</f>
        <v>0</v>
      </c>
      <c r="J47" s="284">
        <f>IF(I47&gt;0,0,ESF!J53-ESF!I53)</f>
        <v>2</v>
      </c>
      <c r="K47" s="226"/>
    </row>
    <row r="48" spans="1:11">
      <c r="A48" s="280"/>
      <c r="B48" s="215"/>
      <c r="C48" s="215"/>
      <c r="D48" s="215"/>
      <c r="E48" s="215"/>
      <c r="F48" s="216"/>
      <c r="G48" s="527" t="s">
        <v>56</v>
      </c>
      <c r="H48" s="527"/>
      <c r="I48" s="284">
        <f>IF(ESF!I54&gt;ESF!J54,ESF!I54-ESF!J54,0)</f>
        <v>0</v>
      </c>
      <c r="J48" s="284">
        <f>IF(I48&gt;0,0,ESF!J54-ESF!I54)</f>
        <v>0</v>
      </c>
      <c r="K48" s="226"/>
    </row>
    <row r="49" spans="1:11">
      <c r="A49" s="280"/>
      <c r="B49" s="215"/>
      <c r="C49" s="215"/>
      <c r="D49" s="215"/>
      <c r="E49" s="215"/>
      <c r="F49" s="216"/>
      <c r="G49" s="527" t="s">
        <v>57</v>
      </c>
      <c r="H49" s="527"/>
      <c r="I49" s="284">
        <f>IF(ESF!I55&gt;ESF!J55,ESF!I55-ESF!J55,0)</f>
        <v>0</v>
      </c>
      <c r="J49" s="284">
        <f>IF(I49&gt;0,0,ESF!J55-ESF!I55)</f>
        <v>0</v>
      </c>
      <c r="K49" s="226"/>
    </row>
    <row r="50" spans="1:11">
      <c r="A50" s="282"/>
      <c r="B50" s="215"/>
      <c r="C50" s="215"/>
      <c r="D50" s="215"/>
      <c r="E50" s="215"/>
      <c r="F50" s="216"/>
      <c r="G50" s="527" t="s">
        <v>58</v>
      </c>
      <c r="H50" s="527"/>
      <c r="I50" s="284">
        <f>IF(ESF!I56&gt;ESF!J56,ESF!I56-ESF!J56,0)</f>
        <v>0</v>
      </c>
      <c r="J50" s="284">
        <f>IF(I50&gt;0,0,ESF!J56-ESF!I56)</f>
        <v>0</v>
      </c>
      <c r="K50" s="226"/>
    </row>
    <row r="51" spans="1:11">
      <c r="A51" s="280"/>
      <c r="B51" s="215"/>
      <c r="C51" s="215"/>
      <c r="D51" s="215"/>
      <c r="E51" s="215"/>
      <c r="F51" s="216"/>
      <c r="G51" s="231"/>
      <c r="H51" s="231"/>
      <c r="I51" s="283"/>
      <c r="J51" s="283"/>
      <c r="K51" s="226"/>
    </row>
    <row r="52" spans="1:11" ht="26.1" customHeight="1">
      <c r="A52" s="282"/>
      <c r="B52" s="215"/>
      <c r="C52" s="215"/>
      <c r="D52" s="215"/>
      <c r="E52" s="215"/>
      <c r="F52" s="216"/>
      <c r="G52" s="528" t="s">
        <v>80</v>
      </c>
      <c r="H52" s="528"/>
      <c r="I52" s="281">
        <f>SUM(I54:I55)</f>
        <v>0</v>
      </c>
      <c r="J52" s="281">
        <f>SUM(J54:J55)</f>
        <v>0</v>
      </c>
      <c r="K52" s="226"/>
    </row>
    <row r="53" spans="1:11">
      <c r="A53" s="280"/>
      <c r="B53" s="215"/>
      <c r="C53" s="215"/>
      <c r="D53" s="215"/>
      <c r="E53" s="215"/>
      <c r="F53" s="216"/>
      <c r="G53" s="231"/>
      <c r="H53" s="231"/>
      <c r="I53" s="283"/>
      <c r="J53" s="283"/>
      <c r="K53" s="226"/>
    </row>
    <row r="54" spans="1:11">
      <c r="A54" s="280"/>
      <c r="B54" s="215"/>
      <c r="C54" s="215"/>
      <c r="D54" s="215"/>
      <c r="E54" s="215"/>
      <c r="F54" s="216"/>
      <c r="G54" s="527" t="s">
        <v>60</v>
      </c>
      <c r="H54" s="527"/>
      <c r="I54" s="284">
        <f>IF(ESF!I60&gt;ESF!J60,ESF!I60-ESF!J60,0)</f>
        <v>0</v>
      </c>
      <c r="J54" s="284">
        <f>IF(I54&gt;0,0,ESF!J60-ESF!I60)</f>
        <v>0</v>
      </c>
      <c r="K54" s="226"/>
    </row>
    <row r="55" spans="1:11" ht="19.5" customHeight="1">
      <c r="A55" s="286"/>
      <c r="B55" s="254"/>
      <c r="C55" s="254"/>
      <c r="D55" s="254"/>
      <c r="E55" s="254"/>
      <c r="F55" s="248"/>
      <c r="G55" s="538" t="s">
        <v>61</v>
      </c>
      <c r="H55" s="538"/>
      <c r="I55" s="287">
        <f>IF(ESF!I61&gt;ESF!J61,ESF!I61-ESF!J61,0)</f>
        <v>0</v>
      </c>
      <c r="J55" s="287">
        <f>IF(I55&gt;0,0,ESF!J61-ESF!I61)</f>
        <v>0</v>
      </c>
      <c r="K55" s="250"/>
    </row>
    <row r="56" spans="1:11" ht="6" customHeight="1">
      <c r="A56" s="288"/>
      <c r="B56" s="254"/>
      <c r="C56" s="255"/>
      <c r="D56" s="256"/>
      <c r="E56" s="257"/>
      <c r="F56" s="257"/>
      <c r="G56" s="254"/>
      <c r="H56" s="289"/>
      <c r="I56" s="256"/>
      <c r="J56" s="257"/>
      <c r="K56" s="257"/>
    </row>
    <row r="57" spans="1:11" ht="6" customHeight="1">
      <c r="A57" s="215"/>
      <c r="C57" s="229"/>
      <c r="D57" s="251"/>
      <c r="E57" s="252"/>
      <c r="F57" s="252"/>
      <c r="H57" s="290"/>
      <c r="I57" s="251"/>
      <c r="J57" s="252"/>
      <c r="K57" s="252"/>
    </row>
    <row r="58" spans="1:11" ht="6" customHeight="1">
      <c r="B58" s="229"/>
      <c r="C58" s="251"/>
      <c r="D58" s="252"/>
      <c r="E58" s="252"/>
      <c r="G58" s="253"/>
      <c r="H58" s="291"/>
      <c r="I58" s="252"/>
      <c r="J58" s="252"/>
    </row>
    <row r="59" spans="1:11" ht="15" customHeight="1">
      <c r="B59" s="534" t="s">
        <v>78</v>
      </c>
      <c r="C59" s="534"/>
      <c r="D59" s="534"/>
      <c r="E59" s="534"/>
      <c r="F59" s="534"/>
      <c r="G59" s="534"/>
      <c r="H59" s="534"/>
      <c r="I59" s="534"/>
      <c r="J59" s="534"/>
    </row>
    <row r="60" spans="1:11" ht="9.75" customHeight="1">
      <c r="B60" s="229"/>
      <c r="C60" s="251"/>
      <c r="D60" s="252"/>
      <c r="E60" s="252"/>
      <c r="G60" s="253"/>
      <c r="H60" s="291"/>
      <c r="I60" s="252"/>
      <c r="J60" s="252"/>
    </row>
    <row r="61" spans="1:11" ht="50.1" customHeight="1">
      <c r="B61" s="229"/>
      <c r="C61" s="292"/>
      <c r="D61" s="293"/>
      <c r="E61" s="252"/>
      <c r="G61" s="294"/>
      <c r="H61" s="295"/>
      <c r="I61" s="252"/>
      <c r="J61" s="252"/>
    </row>
    <row r="62" spans="1:11" ht="14.1" customHeight="1">
      <c r="B62" s="259"/>
      <c r="C62" s="512" t="s">
        <v>436</v>
      </c>
      <c r="D62" s="512"/>
      <c r="E62" s="43"/>
      <c r="F62" s="43"/>
      <c r="G62" s="512" t="s">
        <v>437</v>
      </c>
      <c r="H62" s="512"/>
      <c r="I62" s="230"/>
      <c r="J62" s="252"/>
    </row>
    <row r="63" spans="1:11" ht="14.1" customHeight="1">
      <c r="B63" s="260"/>
      <c r="C63" s="507" t="s">
        <v>435</v>
      </c>
      <c r="D63" s="507"/>
      <c r="E63" s="47"/>
      <c r="F63" s="47"/>
      <c r="G63" s="507" t="s">
        <v>438</v>
      </c>
      <c r="H63" s="507"/>
      <c r="I63" s="230"/>
      <c r="J63" s="252"/>
    </row>
    <row r="64" spans="1:11">
      <c r="A64" s="246"/>
      <c r="F64" s="216"/>
    </row>
  </sheetData>
  <sheetProtection formatCells="0" selectLockedCells="1"/>
  <mergeCells count="62">
    <mergeCell ref="C3:I3"/>
    <mergeCell ref="C4:I4"/>
    <mergeCell ref="C5:I5"/>
    <mergeCell ref="C6:I6"/>
    <mergeCell ref="G11:H11"/>
    <mergeCell ref="C7:I7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B30:C30"/>
    <mergeCell ref="B31:C31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G16:H16"/>
    <mergeCell ref="G18:H18"/>
    <mergeCell ref="B14:C14"/>
    <mergeCell ref="B16:C16"/>
    <mergeCell ref="B18:C18"/>
  </mergeCells>
  <printOptions horizontalCentered="1" verticalCentered="1"/>
  <pageMargins left="0" right="0" top="0.94488188976377963" bottom="0.59055118110236227" header="0" footer="0"/>
  <pageSetup paperSize="11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46" t="s">
        <v>2</v>
      </c>
      <c r="B2" s="546"/>
      <c r="C2" s="546"/>
      <c r="D2" s="546"/>
      <c r="E2" s="13" t="e">
        <f>ESF!#REF!</f>
        <v>#REF!</v>
      </c>
    </row>
    <row r="3" spans="1:5" ht="57">
      <c r="A3" s="546" t="s">
        <v>4</v>
      </c>
      <c r="B3" s="546"/>
      <c r="C3" s="546"/>
      <c r="D3" s="546"/>
      <c r="E3" s="13" t="str">
        <f>ESF!C7</f>
        <v>Poder Legislativo (Órgano de Fiscalización Superior)</v>
      </c>
    </row>
    <row r="4" spans="1:5">
      <c r="A4" s="546" t="s">
        <v>3</v>
      </c>
      <c r="B4" s="546"/>
      <c r="C4" s="546"/>
      <c r="D4" s="546"/>
      <c r="E4" s="14"/>
    </row>
    <row r="5" spans="1:5">
      <c r="A5" s="546" t="s">
        <v>73</v>
      </c>
      <c r="B5" s="546"/>
      <c r="C5" s="546"/>
      <c r="D5" s="546"/>
      <c r="E5" t="s">
        <v>71</v>
      </c>
    </row>
    <row r="6" spans="1:5">
      <c r="A6" s="6"/>
      <c r="B6" s="6"/>
      <c r="C6" s="551" t="s">
        <v>5</v>
      </c>
      <c r="D6" s="551"/>
      <c r="E6" s="1">
        <v>2013</v>
      </c>
    </row>
    <row r="7" spans="1:5">
      <c r="A7" s="547" t="s">
        <v>69</v>
      </c>
      <c r="B7" s="545" t="s">
        <v>8</v>
      </c>
      <c r="C7" s="541" t="s">
        <v>10</v>
      </c>
      <c r="D7" s="541"/>
      <c r="E7" s="8">
        <f>ESF!D18</f>
        <v>1543114</v>
      </c>
    </row>
    <row r="8" spans="1:5">
      <c r="A8" s="547"/>
      <c r="B8" s="545"/>
      <c r="C8" s="541" t="s">
        <v>12</v>
      </c>
      <c r="D8" s="541"/>
      <c r="E8" s="8">
        <f>ESF!D19</f>
        <v>0</v>
      </c>
    </row>
    <row r="9" spans="1:5">
      <c r="A9" s="547"/>
      <c r="B9" s="545"/>
      <c r="C9" s="541" t="s">
        <v>14</v>
      </c>
      <c r="D9" s="541"/>
      <c r="E9" s="8">
        <f>ESF!D20</f>
        <v>0</v>
      </c>
    </row>
    <row r="10" spans="1:5">
      <c r="A10" s="547"/>
      <c r="B10" s="545"/>
      <c r="C10" s="541" t="s">
        <v>16</v>
      </c>
      <c r="D10" s="541"/>
      <c r="E10" s="8">
        <f>ESF!D21</f>
        <v>0</v>
      </c>
    </row>
    <row r="11" spans="1:5">
      <c r="A11" s="547"/>
      <c r="B11" s="545"/>
      <c r="C11" s="541" t="s">
        <v>18</v>
      </c>
      <c r="D11" s="541"/>
      <c r="E11" s="8">
        <f>ESF!D22</f>
        <v>0</v>
      </c>
    </row>
    <row r="12" spans="1:5">
      <c r="A12" s="547"/>
      <c r="B12" s="545"/>
      <c r="C12" s="541" t="s">
        <v>20</v>
      </c>
      <c r="D12" s="541"/>
      <c r="E12" s="8">
        <f>ESF!D23</f>
        <v>0</v>
      </c>
    </row>
    <row r="13" spans="1:5">
      <c r="A13" s="547"/>
      <c r="B13" s="545"/>
      <c r="C13" s="541" t="s">
        <v>22</v>
      </c>
      <c r="D13" s="541"/>
      <c r="E13" s="8">
        <f>ESF!D24</f>
        <v>0</v>
      </c>
    </row>
    <row r="14" spans="1:5" ht="15.75" thickBot="1">
      <c r="A14" s="547"/>
      <c r="B14" s="4"/>
      <c r="C14" s="542" t="s">
        <v>25</v>
      </c>
      <c r="D14" s="542"/>
      <c r="E14" s="9">
        <f>ESF!D26</f>
        <v>1543114</v>
      </c>
    </row>
    <row r="15" spans="1:5">
      <c r="A15" s="547"/>
      <c r="B15" s="545" t="s">
        <v>27</v>
      </c>
      <c r="C15" s="541" t="s">
        <v>29</v>
      </c>
      <c r="D15" s="541"/>
      <c r="E15" s="8">
        <f>ESF!D31</f>
        <v>0</v>
      </c>
    </row>
    <row r="16" spans="1:5">
      <c r="A16" s="547"/>
      <c r="B16" s="545"/>
      <c r="C16" s="541" t="s">
        <v>31</v>
      </c>
      <c r="D16" s="541"/>
      <c r="E16" s="8">
        <f>ESF!D32</f>
        <v>0</v>
      </c>
    </row>
    <row r="17" spans="1:5">
      <c r="A17" s="547"/>
      <c r="B17" s="545"/>
      <c r="C17" s="541" t="s">
        <v>33</v>
      </c>
      <c r="D17" s="541"/>
      <c r="E17" s="8">
        <f>ESF!D33</f>
        <v>58758838</v>
      </c>
    </row>
    <row r="18" spans="1:5">
      <c r="A18" s="547"/>
      <c r="B18" s="545"/>
      <c r="C18" s="541" t="s">
        <v>35</v>
      </c>
      <c r="D18" s="541"/>
      <c r="E18" s="8">
        <f>ESF!D34</f>
        <v>20231808</v>
      </c>
    </row>
    <row r="19" spans="1:5">
      <c r="A19" s="547"/>
      <c r="B19" s="545"/>
      <c r="C19" s="541" t="s">
        <v>37</v>
      </c>
      <c r="D19" s="541"/>
      <c r="E19" s="8">
        <f>ESF!D35</f>
        <v>0</v>
      </c>
    </row>
    <row r="20" spans="1:5">
      <c r="A20" s="547"/>
      <c r="B20" s="545"/>
      <c r="C20" s="541" t="s">
        <v>39</v>
      </c>
      <c r="D20" s="541"/>
      <c r="E20" s="8">
        <f>ESF!D36</f>
        <v>0</v>
      </c>
    </row>
    <row r="21" spans="1:5">
      <c r="A21" s="547"/>
      <c r="B21" s="545"/>
      <c r="C21" s="541" t="s">
        <v>41</v>
      </c>
      <c r="D21" s="541"/>
      <c r="E21" s="8">
        <f>ESF!D37</f>
        <v>0</v>
      </c>
    </row>
    <row r="22" spans="1:5">
      <c r="A22" s="547"/>
      <c r="B22" s="545"/>
      <c r="C22" s="541" t="s">
        <v>42</v>
      </c>
      <c r="D22" s="541"/>
      <c r="E22" s="8">
        <f>ESF!D38</f>
        <v>0</v>
      </c>
    </row>
    <row r="23" spans="1:5">
      <c r="A23" s="547"/>
      <c r="B23" s="545"/>
      <c r="C23" s="541" t="s">
        <v>44</v>
      </c>
      <c r="D23" s="541"/>
      <c r="E23" s="8">
        <f>ESF!D39</f>
        <v>0</v>
      </c>
    </row>
    <row r="24" spans="1:5" ht="15.75" thickBot="1">
      <c r="A24" s="547"/>
      <c r="B24" s="4"/>
      <c r="C24" s="542" t="s">
        <v>46</v>
      </c>
      <c r="D24" s="542"/>
      <c r="E24" s="9">
        <f>ESF!D41</f>
        <v>78990646</v>
      </c>
    </row>
    <row r="25" spans="1:5" ht="15.75" thickBot="1">
      <c r="A25" s="547"/>
      <c r="B25" s="2"/>
      <c r="C25" s="542" t="s">
        <v>48</v>
      </c>
      <c r="D25" s="542"/>
      <c r="E25" s="9">
        <f>ESF!D43</f>
        <v>80533760</v>
      </c>
    </row>
    <row r="26" spans="1:5">
      <c r="A26" s="547" t="s">
        <v>70</v>
      </c>
      <c r="B26" s="545" t="s">
        <v>9</v>
      </c>
      <c r="C26" s="541" t="s">
        <v>11</v>
      </c>
      <c r="D26" s="541"/>
      <c r="E26" s="8">
        <f>ESF!I18</f>
        <v>1543124</v>
      </c>
    </row>
    <row r="27" spans="1:5">
      <c r="A27" s="547"/>
      <c r="B27" s="545"/>
      <c r="C27" s="541" t="s">
        <v>13</v>
      </c>
      <c r="D27" s="541"/>
      <c r="E27" s="8">
        <f>ESF!I19</f>
        <v>0</v>
      </c>
    </row>
    <row r="28" spans="1:5">
      <c r="A28" s="547"/>
      <c r="B28" s="545"/>
      <c r="C28" s="541" t="s">
        <v>15</v>
      </c>
      <c r="D28" s="541"/>
      <c r="E28" s="8">
        <f>ESF!I20</f>
        <v>0</v>
      </c>
    </row>
    <row r="29" spans="1:5">
      <c r="A29" s="547"/>
      <c r="B29" s="545"/>
      <c r="C29" s="541" t="s">
        <v>17</v>
      </c>
      <c r="D29" s="541"/>
      <c r="E29" s="8">
        <f>ESF!I21</f>
        <v>0</v>
      </c>
    </row>
    <row r="30" spans="1:5">
      <c r="A30" s="547"/>
      <c r="B30" s="545"/>
      <c r="C30" s="541" t="s">
        <v>19</v>
      </c>
      <c r="D30" s="541"/>
      <c r="E30" s="8">
        <f>ESF!I22</f>
        <v>0</v>
      </c>
    </row>
    <row r="31" spans="1:5">
      <c r="A31" s="547"/>
      <c r="B31" s="545"/>
      <c r="C31" s="541" t="s">
        <v>21</v>
      </c>
      <c r="D31" s="541"/>
      <c r="E31" s="8">
        <f>ESF!I23</f>
        <v>0</v>
      </c>
    </row>
    <row r="32" spans="1:5">
      <c r="A32" s="547"/>
      <c r="B32" s="545"/>
      <c r="C32" s="541" t="s">
        <v>23</v>
      </c>
      <c r="D32" s="541"/>
      <c r="E32" s="8">
        <f>ESF!I24</f>
        <v>0</v>
      </c>
    </row>
    <row r="33" spans="1:5">
      <c r="A33" s="547"/>
      <c r="B33" s="545"/>
      <c r="C33" s="541" t="s">
        <v>24</v>
      </c>
      <c r="D33" s="541"/>
      <c r="E33" s="8">
        <f>ESF!I25</f>
        <v>0</v>
      </c>
    </row>
    <row r="34" spans="1:5" ht="15.75" thickBot="1">
      <c r="A34" s="547"/>
      <c r="B34" s="4"/>
      <c r="C34" s="542" t="s">
        <v>26</v>
      </c>
      <c r="D34" s="542"/>
      <c r="E34" s="9">
        <f>ESF!I27</f>
        <v>1543124</v>
      </c>
    </row>
    <row r="35" spans="1:5">
      <c r="A35" s="547"/>
      <c r="B35" s="545" t="s">
        <v>28</v>
      </c>
      <c r="C35" s="541" t="s">
        <v>30</v>
      </c>
      <c r="D35" s="541"/>
      <c r="E35" s="8">
        <f>ESF!I31</f>
        <v>0</v>
      </c>
    </row>
    <row r="36" spans="1:5">
      <c r="A36" s="547"/>
      <c r="B36" s="545"/>
      <c r="C36" s="541" t="s">
        <v>32</v>
      </c>
      <c r="D36" s="541"/>
      <c r="E36" s="8">
        <f>ESF!I32</f>
        <v>0</v>
      </c>
    </row>
    <row r="37" spans="1:5">
      <c r="A37" s="547"/>
      <c r="B37" s="545"/>
      <c r="C37" s="541" t="s">
        <v>34</v>
      </c>
      <c r="D37" s="541"/>
      <c r="E37" s="8">
        <f>ESF!I33</f>
        <v>0</v>
      </c>
    </row>
    <row r="38" spans="1:5">
      <c r="A38" s="547"/>
      <c r="B38" s="545"/>
      <c r="C38" s="541" t="s">
        <v>36</v>
      </c>
      <c r="D38" s="541"/>
      <c r="E38" s="8">
        <f>ESF!I34</f>
        <v>0</v>
      </c>
    </row>
    <row r="39" spans="1:5">
      <c r="A39" s="547"/>
      <c r="B39" s="545"/>
      <c r="C39" s="541" t="s">
        <v>38</v>
      </c>
      <c r="D39" s="541"/>
      <c r="E39" s="8">
        <f>ESF!I35</f>
        <v>0</v>
      </c>
    </row>
    <row r="40" spans="1:5">
      <c r="A40" s="547"/>
      <c r="B40" s="545"/>
      <c r="C40" s="541" t="s">
        <v>40</v>
      </c>
      <c r="D40" s="541"/>
      <c r="E40" s="8">
        <f>ESF!I36</f>
        <v>0</v>
      </c>
    </row>
    <row r="41" spans="1:5" ht="15.75" thickBot="1">
      <c r="A41" s="547"/>
      <c r="B41" s="2"/>
      <c r="C41" s="542" t="s">
        <v>43</v>
      </c>
      <c r="D41" s="542"/>
      <c r="E41" s="9">
        <f>ESF!I38</f>
        <v>0</v>
      </c>
    </row>
    <row r="42" spans="1:5" ht="15.75" thickBot="1">
      <c r="A42" s="547"/>
      <c r="B42" s="2"/>
      <c r="C42" s="542" t="s">
        <v>45</v>
      </c>
      <c r="D42" s="542"/>
      <c r="E42" s="9">
        <f>ESF!I40</f>
        <v>1543124</v>
      </c>
    </row>
    <row r="43" spans="1:5">
      <c r="A43" s="3"/>
      <c r="B43" s="545" t="s">
        <v>47</v>
      </c>
      <c r="C43" s="543" t="s">
        <v>49</v>
      </c>
      <c r="D43" s="543"/>
      <c r="E43" s="10">
        <f>ESF!I44</f>
        <v>78990646</v>
      </c>
    </row>
    <row r="44" spans="1:5">
      <c r="A44" s="3"/>
      <c r="B44" s="545"/>
      <c r="C44" s="541" t="s">
        <v>50</v>
      </c>
      <c r="D44" s="541"/>
      <c r="E44" s="8">
        <f>ESF!I46</f>
        <v>78990646</v>
      </c>
    </row>
    <row r="45" spans="1:5">
      <c r="A45" s="3"/>
      <c r="B45" s="545"/>
      <c r="C45" s="541" t="s">
        <v>51</v>
      </c>
      <c r="D45" s="541"/>
      <c r="E45" s="8">
        <f>ESF!I47</f>
        <v>0</v>
      </c>
    </row>
    <row r="46" spans="1:5">
      <c r="A46" s="3"/>
      <c r="B46" s="545"/>
      <c r="C46" s="541" t="s">
        <v>52</v>
      </c>
      <c r="D46" s="541"/>
      <c r="E46" s="8">
        <f>ESF!I48</f>
        <v>0</v>
      </c>
    </row>
    <row r="47" spans="1:5">
      <c r="A47" s="3"/>
      <c r="B47" s="545"/>
      <c r="C47" s="543" t="s">
        <v>53</v>
      </c>
      <c r="D47" s="543"/>
      <c r="E47" s="10">
        <f>ESF!I50</f>
        <v>-10</v>
      </c>
    </row>
    <row r="48" spans="1:5">
      <c r="A48" s="3"/>
      <c r="B48" s="545"/>
      <c r="C48" s="541" t="s">
        <v>54</v>
      </c>
      <c r="D48" s="541"/>
      <c r="E48" s="8">
        <f>ESF!I52</f>
        <v>-1</v>
      </c>
    </row>
    <row r="49" spans="1:5">
      <c r="A49" s="3"/>
      <c r="B49" s="545"/>
      <c r="C49" s="541" t="s">
        <v>55</v>
      </c>
      <c r="D49" s="541"/>
      <c r="E49" s="8">
        <f>ESF!I53</f>
        <v>-9</v>
      </c>
    </row>
    <row r="50" spans="1:5">
      <c r="A50" s="3"/>
      <c r="B50" s="545"/>
      <c r="C50" s="541" t="s">
        <v>56</v>
      </c>
      <c r="D50" s="541"/>
      <c r="E50" s="8">
        <f>ESF!I54</f>
        <v>0</v>
      </c>
    </row>
    <row r="51" spans="1:5">
      <c r="A51" s="3"/>
      <c r="B51" s="545"/>
      <c r="C51" s="541" t="s">
        <v>57</v>
      </c>
      <c r="D51" s="541"/>
      <c r="E51" s="8">
        <f>ESF!I55</f>
        <v>0</v>
      </c>
    </row>
    <row r="52" spans="1:5">
      <c r="A52" s="3"/>
      <c r="B52" s="545"/>
      <c r="C52" s="541" t="s">
        <v>58</v>
      </c>
      <c r="D52" s="541"/>
      <c r="E52" s="8">
        <f>ESF!I56</f>
        <v>0</v>
      </c>
    </row>
    <row r="53" spans="1:5">
      <c r="A53" s="3"/>
      <c r="B53" s="545"/>
      <c r="C53" s="543" t="s">
        <v>59</v>
      </c>
      <c r="D53" s="543"/>
      <c r="E53" s="10">
        <f>ESF!I58</f>
        <v>0</v>
      </c>
    </row>
    <row r="54" spans="1:5">
      <c r="A54" s="3"/>
      <c r="B54" s="545"/>
      <c r="C54" s="541" t="s">
        <v>60</v>
      </c>
      <c r="D54" s="541"/>
      <c r="E54" s="8">
        <f>ESF!I60</f>
        <v>0</v>
      </c>
    </row>
    <row r="55" spans="1:5">
      <c r="A55" s="3"/>
      <c r="B55" s="545"/>
      <c r="C55" s="541" t="s">
        <v>61</v>
      </c>
      <c r="D55" s="541"/>
      <c r="E55" s="8">
        <f>ESF!I61</f>
        <v>0</v>
      </c>
    </row>
    <row r="56" spans="1:5" ht="15.75" thickBot="1">
      <c r="A56" s="3"/>
      <c r="B56" s="545"/>
      <c r="C56" s="542" t="s">
        <v>62</v>
      </c>
      <c r="D56" s="542"/>
      <c r="E56" s="9">
        <f>ESF!I63</f>
        <v>78990636</v>
      </c>
    </row>
    <row r="57" spans="1:5" ht="15.75" thickBot="1">
      <c r="A57" s="3"/>
      <c r="B57" s="2"/>
      <c r="C57" s="542" t="s">
        <v>63</v>
      </c>
      <c r="D57" s="542"/>
      <c r="E57" s="9">
        <f>ESF!I65</f>
        <v>80533760</v>
      </c>
    </row>
    <row r="58" spans="1:5">
      <c r="A58" s="3"/>
      <c r="B58" s="2"/>
      <c r="C58" s="551" t="s">
        <v>5</v>
      </c>
      <c r="D58" s="551"/>
      <c r="E58" s="1">
        <v>2012</v>
      </c>
    </row>
    <row r="59" spans="1:5">
      <c r="A59" s="547" t="s">
        <v>69</v>
      </c>
      <c r="B59" s="545" t="s">
        <v>8</v>
      </c>
      <c r="C59" s="541" t="s">
        <v>10</v>
      </c>
      <c r="D59" s="541"/>
      <c r="E59" s="8">
        <f>ESF!E18</f>
        <v>11415662</v>
      </c>
    </row>
    <row r="60" spans="1:5">
      <c r="A60" s="547"/>
      <c r="B60" s="545"/>
      <c r="C60" s="541" t="s">
        <v>12</v>
      </c>
      <c r="D60" s="541"/>
      <c r="E60" s="8">
        <f>ESF!E19</f>
        <v>0</v>
      </c>
    </row>
    <row r="61" spans="1:5">
      <c r="A61" s="547"/>
      <c r="B61" s="545"/>
      <c r="C61" s="541" t="s">
        <v>14</v>
      </c>
      <c r="D61" s="541"/>
      <c r="E61" s="8">
        <f>ESF!E20</f>
        <v>0</v>
      </c>
    </row>
    <row r="62" spans="1:5">
      <c r="A62" s="547"/>
      <c r="B62" s="545"/>
      <c r="C62" s="541" t="s">
        <v>16</v>
      </c>
      <c r="D62" s="541"/>
      <c r="E62" s="8">
        <f>ESF!E21</f>
        <v>0</v>
      </c>
    </row>
    <row r="63" spans="1:5">
      <c r="A63" s="547"/>
      <c r="B63" s="545"/>
      <c r="C63" s="541" t="s">
        <v>18</v>
      </c>
      <c r="D63" s="541"/>
      <c r="E63" s="8">
        <f>ESF!E22</f>
        <v>0</v>
      </c>
    </row>
    <row r="64" spans="1:5">
      <c r="A64" s="547"/>
      <c r="B64" s="545"/>
      <c r="C64" s="541" t="s">
        <v>20</v>
      </c>
      <c r="D64" s="541"/>
      <c r="E64" s="8">
        <f>ESF!E23</f>
        <v>0</v>
      </c>
    </row>
    <row r="65" spans="1:5">
      <c r="A65" s="547"/>
      <c r="B65" s="545"/>
      <c r="C65" s="541" t="s">
        <v>22</v>
      </c>
      <c r="D65" s="541"/>
      <c r="E65" s="8">
        <f>ESF!E24</f>
        <v>0</v>
      </c>
    </row>
    <row r="66" spans="1:5" ht="15.75" thickBot="1">
      <c r="A66" s="547"/>
      <c r="B66" s="4"/>
      <c r="C66" s="542" t="s">
        <v>25</v>
      </c>
      <c r="D66" s="542"/>
      <c r="E66" s="9">
        <f>ESF!E26</f>
        <v>11415662</v>
      </c>
    </row>
    <row r="67" spans="1:5">
      <c r="A67" s="547"/>
      <c r="B67" s="545" t="s">
        <v>27</v>
      </c>
      <c r="C67" s="541" t="s">
        <v>29</v>
      </c>
      <c r="D67" s="541"/>
      <c r="E67" s="8">
        <f>ESF!E31</f>
        <v>0</v>
      </c>
    </row>
    <row r="68" spans="1:5">
      <c r="A68" s="547"/>
      <c r="B68" s="545"/>
      <c r="C68" s="541" t="s">
        <v>31</v>
      </c>
      <c r="D68" s="541"/>
      <c r="E68" s="8">
        <f>ESF!E32</f>
        <v>0</v>
      </c>
    </row>
    <row r="69" spans="1:5">
      <c r="A69" s="547"/>
      <c r="B69" s="545"/>
      <c r="C69" s="541" t="s">
        <v>33</v>
      </c>
      <c r="D69" s="541"/>
      <c r="E69" s="8">
        <f>ESF!E33</f>
        <v>54526267</v>
      </c>
    </row>
    <row r="70" spans="1:5">
      <c r="A70" s="547"/>
      <c r="B70" s="545"/>
      <c r="C70" s="541" t="s">
        <v>35</v>
      </c>
      <c r="D70" s="541"/>
      <c r="E70" s="8">
        <f>ESF!E34</f>
        <v>15518275</v>
      </c>
    </row>
    <row r="71" spans="1:5">
      <c r="A71" s="547"/>
      <c r="B71" s="545"/>
      <c r="C71" s="541" t="s">
        <v>37</v>
      </c>
      <c r="D71" s="541"/>
      <c r="E71" s="8">
        <f>ESF!E35</f>
        <v>0</v>
      </c>
    </row>
    <row r="72" spans="1:5">
      <c r="A72" s="547"/>
      <c r="B72" s="545"/>
      <c r="C72" s="541" t="s">
        <v>39</v>
      </c>
      <c r="D72" s="541"/>
      <c r="E72" s="8">
        <f>ESF!E36</f>
        <v>0</v>
      </c>
    </row>
    <row r="73" spans="1:5">
      <c r="A73" s="547"/>
      <c r="B73" s="545"/>
      <c r="C73" s="541" t="s">
        <v>41</v>
      </c>
      <c r="D73" s="541"/>
      <c r="E73" s="8">
        <f>ESF!E37</f>
        <v>0</v>
      </c>
    </row>
    <row r="74" spans="1:5">
      <c r="A74" s="547"/>
      <c r="B74" s="545"/>
      <c r="C74" s="541" t="s">
        <v>42</v>
      </c>
      <c r="D74" s="541"/>
      <c r="E74" s="8">
        <f>ESF!E38</f>
        <v>0</v>
      </c>
    </row>
    <row r="75" spans="1:5">
      <c r="A75" s="547"/>
      <c r="B75" s="545"/>
      <c r="C75" s="541" t="s">
        <v>44</v>
      </c>
      <c r="D75" s="541"/>
      <c r="E75" s="8">
        <f>ESF!E39</f>
        <v>0</v>
      </c>
    </row>
    <row r="76" spans="1:5" ht="15.75" thickBot="1">
      <c r="A76" s="547"/>
      <c r="B76" s="4"/>
      <c r="C76" s="542" t="s">
        <v>46</v>
      </c>
      <c r="D76" s="542"/>
      <c r="E76" s="9">
        <f>ESF!E41</f>
        <v>70044542</v>
      </c>
    </row>
    <row r="77" spans="1:5" ht="15.75" thickBot="1">
      <c r="A77" s="547"/>
      <c r="B77" s="2"/>
      <c r="C77" s="542" t="s">
        <v>48</v>
      </c>
      <c r="D77" s="542"/>
      <c r="E77" s="9">
        <f>ESF!E43</f>
        <v>81460204</v>
      </c>
    </row>
    <row r="78" spans="1:5">
      <c r="A78" s="547" t="s">
        <v>70</v>
      </c>
      <c r="B78" s="545" t="s">
        <v>9</v>
      </c>
      <c r="C78" s="541" t="s">
        <v>11</v>
      </c>
      <c r="D78" s="541"/>
      <c r="E78" s="8">
        <f>ESF!J18</f>
        <v>11415668</v>
      </c>
    </row>
    <row r="79" spans="1:5">
      <c r="A79" s="547"/>
      <c r="B79" s="545"/>
      <c r="C79" s="541" t="s">
        <v>13</v>
      </c>
      <c r="D79" s="541"/>
      <c r="E79" s="8">
        <f>ESF!J19</f>
        <v>0</v>
      </c>
    </row>
    <row r="80" spans="1:5">
      <c r="A80" s="547"/>
      <c r="B80" s="545"/>
      <c r="C80" s="541" t="s">
        <v>15</v>
      </c>
      <c r="D80" s="541"/>
      <c r="E80" s="8">
        <f>ESF!J20</f>
        <v>0</v>
      </c>
    </row>
    <row r="81" spans="1:5">
      <c r="A81" s="547"/>
      <c r="B81" s="545"/>
      <c r="C81" s="541" t="s">
        <v>17</v>
      </c>
      <c r="D81" s="541"/>
      <c r="E81" s="8">
        <f>ESF!J21</f>
        <v>0</v>
      </c>
    </row>
    <row r="82" spans="1:5">
      <c r="A82" s="547"/>
      <c r="B82" s="545"/>
      <c r="C82" s="541" t="s">
        <v>19</v>
      </c>
      <c r="D82" s="541"/>
      <c r="E82" s="8">
        <f>ESF!J22</f>
        <v>0</v>
      </c>
    </row>
    <row r="83" spans="1:5">
      <c r="A83" s="547"/>
      <c r="B83" s="545"/>
      <c r="C83" s="541" t="s">
        <v>21</v>
      </c>
      <c r="D83" s="541"/>
      <c r="E83" s="8">
        <f>ESF!J23</f>
        <v>0</v>
      </c>
    </row>
    <row r="84" spans="1:5">
      <c r="A84" s="547"/>
      <c r="B84" s="545"/>
      <c r="C84" s="541" t="s">
        <v>23</v>
      </c>
      <c r="D84" s="541"/>
      <c r="E84" s="8">
        <f>ESF!J24</f>
        <v>0</v>
      </c>
    </row>
    <row r="85" spans="1:5">
      <c r="A85" s="547"/>
      <c r="B85" s="545"/>
      <c r="C85" s="541" t="s">
        <v>24</v>
      </c>
      <c r="D85" s="541"/>
      <c r="E85" s="8">
        <f>ESF!J25</f>
        <v>0</v>
      </c>
    </row>
    <row r="86" spans="1:5" ht="15.75" thickBot="1">
      <c r="A86" s="547"/>
      <c r="B86" s="4"/>
      <c r="C86" s="542" t="s">
        <v>26</v>
      </c>
      <c r="D86" s="542"/>
      <c r="E86" s="9">
        <f>ESF!J27</f>
        <v>11415668</v>
      </c>
    </row>
    <row r="87" spans="1:5">
      <c r="A87" s="547"/>
      <c r="B87" s="545" t="s">
        <v>28</v>
      </c>
      <c r="C87" s="541" t="s">
        <v>30</v>
      </c>
      <c r="D87" s="541"/>
      <c r="E87" s="8">
        <f>ESF!J31</f>
        <v>0</v>
      </c>
    </row>
    <row r="88" spans="1:5">
      <c r="A88" s="547"/>
      <c r="B88" s="545"/>
      <c r="C88" s="541" t="s">
        <v>32</v>
      </c>
      <c r="D88" s="541"/>
      <c r="E88" s="8">
        <f>ESF!J32</f>
        <v>0</v>
      </c>
    </row>
    <row r="89" spans="1:5">
      <c r="A89" s="547"/>
      <c r="B89" s="545"/>
      <c r="C89" s="541" t="s">
        <v>34</v>
      </c>
      <c r="D89" s="541"/>
      <c r="E89" s="8">
        <f>ESF!J33</f>
        <v>0</v>
      </c>
    </row>
    <row r="90" spans="1:5">
      <c r="A90" s="547"/>
      <c r="B90" s="545"/>
      <c r="C90" s="541" t="s">
        <v>36</v>
      </c>
      <c r="D90" s="541"/>
      <c r="E90" s="8">
        <f>ESF!J34</f>
        <v>0</v>
      </c>
    </row>
    <row r="91" spans="1:5">
      <c r="A91" s="547"/>
      <c r="B91" s="545"/>
      <c r="C91" s="541" t="s">
        <v>38</v>
      </c>
      <c r="D91" s="541"/>
      <c r="E91" s="8">
        <f>ESF!J35</f>
        <v>0</v>
      </c>
    </row>
    <row r="92" spans="1:5">
      <c r="A92" s="547"/>
      <c r="B92" s="545"/>
      <c r="C92" s="541" t="s">
        <v>40</v>
      </c>
      <c r="D92" s="541"/>
      <c r="E92" s="8">
        <f>ESF!J36</f>
        <v>0</v>
      </c>
    </row>
    <row r="93" spans="1:5" ht="15.75" thickBot="1">
      <c r="A93" s="547"/>
      <c r="B93" s="2"/>
      <c r="C93" s="542" t="s">
        <v>43</v>
      </c>
      <c r="D93" s="542"/>
      <c r="E93" s="9">
        <f>ESF!J38</f>
        <v>0</v>
      </c>
    </row>
    <row r="94" spans="1:5" ht="15.75" thickBot="1">
      <c r="A94" s="547"/>
      <c r="B94" s="2"/>
      <c r="C94" s="542" t="s">
        <v>45</v>
      </c>
      <c r="D94" s="542"/>
      <c r="E94" s="9">
        <f>ESF!J40</f>
        <v>11415668</v>
      </c>
    </row>
    <row r="95" spans="1:5">
      <c r="A95" s="3"/>
      <c r="B95" s="545" t="s">
        <v>47</v>
      </c>
      <c r="C95" s="543" t="s">
        <v>49</v>
      </c>
      <c r="D95" s="543"/>
      <c r="E95" s="10">
        <f>ESF!J44</f>
        <v>52955599</v>
      </c>
    </row>
    <row r="96" spans="1:5">
      <c r="A96" s="3"/>
      <c r="B96" s="545"/>
      <c r="C96" s="541" t="s">
        <v>50</v>
      </c>
      <c r="D96" s="541"/>
      <c r="E96" s="8">
        <f>ESF!J46</f>
        <v>52955599</v>
      </c>
    </row>
    <row r="97" spans="1:5">
      <c r="A97" s="3"/>
      <c r="B97" s="545"/>
      <c r="C97" s="541" t="s">
        <v>51</v>
      </c>
      <c r="D97" s="541"/>
      <c r="E97" s="8">
        <f>ESF!J47</f>
        <v>0</v>
      </c>
    </row>
    <row r="98" spans="1:5">
      <c r="A98" s="3"/>
      <c r="B98" s="545"/>
      <c r="C98" s="541" t="s">
        <v>52</v>
      </c>
      <c r="D98" s="541"/>
      <c r="E98" s="8">
        <f>ESF!J48</f>
        <v>0</v>
      </c>
    </row>
    <row r="99" spans="1:5">
      <c r="A99" s="3"/>
      <c r="B99" s="545"/>
      <c r="C99" s="543" t="s">
        <v>53</v>
      </c>
      <c r="D99" s="543"/>
      <c r="E99" s="10">
        <f>ESF!J50</f>
        <v>17088937</v>
      </c>
    </row>
    <row r="100" spans="1:5">
      <c r="A100" s="3"/>
      <c r="B100" s="545"/>
      <c r="C100" s="541" t="s">
        <v>54</v>
      </c>
      <c r="D100" s="541"/>
      <c r="E100" s="8">
        <f>ESF!J52</f>
        <v>17088944</v>
      </c>
    </row>
    <row r="101" spans="1:5">
      <c r="A101" s="3"/>
      <c r="B101" s="545"/>
      <c r="C101" s="541" t="s">
        <v>55</v>
      </c>
      <c r="D101" s="541"/>
      <c r="E101" s="8">
        <f>ESF!J53</f>
        <v>-7</v>
      </c>
    </row>
    <row r="102" spans="1:5">
      <c r="A102" s="3"/>
      <c r="B102" s="545"/>
      <c r="C102" s="541" t="s">
        <v>56</v>
      </c>
      <c r="D102" s="541"/>
      <c r="E102" s="8">
        <f>ESF!J54</f>
        <v>0</v>
      </c>
    </row>
    <row r="103" spans="1:5">
      <c r="A103" s="3"/>
      <c r="B103" s="545"/>
      <c r="C103" s="541" t="s">
        <v>57</v>
      </c>
      <c r="D103" s="541"/>
      <c r="E103" s="8">
        <f>ESF!J55</f>
        <v>0</v>
      </c>
    </row>
    <row r="104" spans="1:5">
      <c r="A104" s="3"/>
      <c r="B104" s="545"/>
      <c r="C104" s="541" t="s">
        <v>58</v>
      </c>
      <c r="D104" s="541"/>
      <c r="E104" s="8">
        <f>ESF!J56</f>
        <v>0</v>
      </c>
    </row>
    <row r="105" spans="1:5">
      <c r="A105" s="3"/>
      <c r="B105" s="545"/>
      <c r="C105" s="543" t="s">
        <v>59</v>
      </c>
      <c r="D105" s="543"/>
      <c r="E105" s="10">
        <f>ESF!J58</f>
        <v>0</v>
      </c>
    </row>
    <row r="106" spans="1:5">
      <c r="A106" s="3"/>
      <c r="B106" s="545"/>
      <c r="C106" s="541" t="s">
        <v>60</v>
      </c>
      <c r="D106" s="541"/>
      <c r="E106" s="8">
        <f>ESF!J60</f>
        <v>0</v>
      </c>
    </row>
    <row r="107" spans="1:5">
      <c r="A107" s="3"/>
      <c r="B107" s="545"/>
      <c r="C107" s="541" t="s">
        <v>61</v>
      </c>
      <c r="D107" s="541"/>
      <c r="E107" s="8">
        <f>ESF!J61</f>
        <v>0</v>
      </c>
    </row>
    <row r="108" spans="1:5" ht="15.75" thickBot="1">
      <c r="A108" s="3"/>
      <c r="B108" s="545"/>
      <c r="C108" s="542" t="s">
        <v>62</v>
      </c>
      <c r="D108" s="542"/>
      <c r="E108" s="9">
        <f>ESF!J63</f>
        <v>70044536</v>
      </c>
    </row>
    <row r="109" spans="1:5" ht="15.75" thickBot="1">
      <c r="A109" s="3"/>
      <c r="B109" s="2"/>
      <c r="C109" s="542" t="s">
        <v>63</v>
      </c>
      <c r="D109" s="542"/>
      <c r="E109" s="9">
        <f>ESF!J65</f>
        <v>81460204</v>
      </c>
    </row>
    <row r="110" spans="1:5">
      <c r="A110" s="3"/>
      <c r="B110" s="2"/>
      <c r="C110" s="544" t="s">
        <v>75</v>
      </c>
      <c r="D110" s="5" t="s">
        <v>64</v>
      </c>
      <c r="E110" s="10" t="str">
        <f>ESF!C73</f>
        <v>Lic. y  C.P.C. Luciano Crispín Corona Gutiérrez</v>
      </c>
    </row>
    <row r="111" spans="1:5">
      <c r="A111" s="3"/>
      <c r="B111" s="2"/>
      <c r="C111" s="540"/>
      <c r="D111" s="5" t="s">
        <v>65</v>
      </c>
      <c r="E111" s="10" t="str">
        <f>ESF!C74</f>
        <v>Auditor Superior</v>
      </c>
    </row>
    <row r="112" spans="1:5">
      <c r="A112" s="3"/>
      <c r="B112" s="2"/>
      <c r="C112" s="540" t="s">
        <v>74</v>
      </c>
      <c r="D112" s="5" t="s">
        <v>64</v>
      </c>
      <c r="E112" s="10" t="str">
        <f>ESF!G73</f>
        <v>Lic. María de los Ángeles Martínez Nava</v>
      </c>
    </row>
    <row r="113" spans="1:5">
      <c r="A113" s="3"/>
      <c r="B113" s="2"/>
      <c r="C113" s="540"/>
      <c r="D113" s="5" t="s">
        <v>65</v>
      </c>
      <c r="E113" s="10" t="str">
        <f>ESF!G74</f>
        <v>Directora Administrativa</v>
      </c>
    </row>
    <row r="114" spans="1:5">
      <c r="A114" s="546" t="s">
        <v>2</v>
      </c>
      <c r="B114" s="546"/>
      <c r="C114" s="546"/>
      <c r="D114" s="546"/>
      <c r="E114" s="13" t="e">
        <f>ECSF!#REF!</f>
        <v>#REF!</v>
      </c>
    </row>
    <row r="115" spans="1:5">
      <c r="A115" s="546" t="s">
        <v>4</v>
      </c>
      <c r="B115" s="546"/>
      <c r="C115" s="546"/>
      <c r="D115" s="546"/>
      <c r="E115" s="13">
        <f>ECSF!E7</f>
        <v>0</v>
      </c>
    </row>
    <row r="116" spans="1:5">
      <c r="A116" s="546" t="s">
        <v>3</v>
      </c>
      <c r="B116" s="546"/>
      <c r="C116" s="546"/>
      <c r="D116" s="546"/>
      <c r="E116" s="14"/>
    </row>
    <row r="117" spans="1:5">
      <c r="A117" s="546" t="s">
        <v>73</v>
      </c>
      <c r="B117" s="546"/>
      <c r="C117" s="546"/>
      <c r="D117" s="546"/>
      <c r="E117" t="s">
        <v>72</v>
      </c>
    </row>
    <row r="118" spans="1:5">
      <c r="B118" s="548" t="s">
        <v>67</v>
      </c>
      <c r="C118" s="543" t="s">
        <v>6</v>
      </c>
      <c r="D118" s="543"/>
      <c r="E118" s="11">
        <f>ECSF!D14</f>
        <v>9872548</v>
      </c>
    </row>
    <row r="119" spans="1:5">
      <c r="B119" s="548"/>
      <c r="C119" s="543" t="s">
        <v>8</v>
      </c>
      <c r="D119" s="543"/>
      <c r="E119" s="11">
        <f>ECSF!D16</f>
        <v>9872548</v>
      </c>
    </row>
    <row r="120" spans="1:5">
      <c r="B120" s="548"/>
      <c r="C120" s="541" t="s">
        <v>10</v>
      </c>
      <c r="D120" s="541"/>
      <c r="E120" s="12">
        <f>ECSF!D18</f>
        <v>9872548</v>
      </c>
    </row>
    <row r="121" spans="1:5">
      <c r="B121" s="548"/>
      <c r="C121" s="541" t="s">
        <v>12</v>
      </c>
      <c r="D121" s="541"/>
      <c r="E121" s="12">
        <f>ECSF!D19</f>
        <v>0</v>
      </c>
    </row>
    <row r="122" spans="1:5">
      <c r="B122" s="548"/>
      <c r="C122" s="541" t="s">
        <v>14</v>
      </c>
      <c r="D122" s="541"/>
      <c r="E122" s="12">
        <f>ECSF!D20</f>
        <v>0</v>
      </c>
    </row>
    <row r="123" spans="1:5">
      <c r="B123" s="548"/>
      <c r="C123" s="541" t="s">
        <v>16</v>
      </c>
      <c r="D123" s="541"/>
      <c r="E123" s="12">
        <f>ECSF!D21</f>
        <v>0</v>
      </c>
    </row>
    <row r="124" spans="1:5">
      <c r="B124" s="548"/>
      <c r="C124" s="541" t="s">
        <v>18</v>
      </c>
      <c r="D124" s="541"/>
      <c r="E124" s="12">
        <f>ECSF!D22</f>
        <v>0</v>
      </c>
    </row>
    <row r="125" spans="1:5">
      <c r="B125" s="548"/>
      <c r="C125" s="541" t="s">
        <v>20</v>
      </c>
      <c r="D125" s="541"/>
      <c r="E125" s="12">
        <f>ECSF!D23</f>
        <v>0</v>
      </c>
    </row>
    <row r="126" spans="1:5">
      <c r="B126" s="548"/>
      <c r="C126" s="541" t="s">
        <v>22</v>
      </c>
      <c r="D126" s="541"/>
      <c r="E126" s="12">
        <f>ECSF!D24</f>
        <v>0</v>
      </c>
    </row>
    <row r="127" spans="1:5">
      <c r="B127" s="548"/>
      <c r="C127" s="543" t="s">
        <v>27</v>
      </c>
      <c r="D127" s="543"/>
      <c r="E127" s="11">
        <f>ECSF!D26</f>
        <v>0</v>
      </c>
    </row>
    <row r="128" spans="1:5">
      <c r="B128" s="548"/>
      <c r="C128" s="541" t="s">
        <v>29</v>
      </c>
      <c r="D128" s="541"/>
      <c r="E128" s="12">
        <f>ECSF!D28</f>
        <v>0</v>
      </c>
    </row>
    <row r="129" spans="2:5">
      <c r="B129" s="548"/>
      <c r="C129" s="541" t="s">
        <v>31</v>
      </c>
      <c r="D129" s="541"/>
      <c r="E129" s="12">
        <f>ECSF!D29</f>
        <v>0</v>
      </c>
    </row>
    <row r="130" spans="2:5">
      <c r="B130" s="548"/>
      <c r="C130" s="541" t="s">
        <v>33</v>
      </c>
      <c r="D130" s="541"/>
      <c r="E130" s="12">
        <f>ECSF!D30</f>
        <v>0</v>
      </c>
    </row>
    <row r="131" spans="2:5">
      <c r="B131" s="548"/>
      <c r="C131" s="541" t="s">
        <v>35</v>
      </c>
      <c r="D131" s="541"/>
      <c r="E131" s="12">
        <f>ECSF!D31</f>
        <v>0</v>
      </c>
    </row>
    <row r="132" spans="2:5">
      <c r="B132" s="548"/>
      <c r="C132" s="541" t="s">
        <v>37</v>
      </c>
      <c r="D132" s="541"/>
      <c r="E132" s="12">
        <f>ECSF!D32</f>
        <v>0</v>
      </c>
    </row>
    <row r="133" spans="2:5">
      <c r="B133" s="548"/>
      <c r="C133" s="541" t="s">
        <v>39</v>
      </c>
      <c r="D133" s="541"/>
      <c r="E133" s="12">
        <f>ECSF!D33</f>
        <v>0</v>
      </c>
    </row>
    <row r="134" spans="2:5">
      <c r="B134" s="548"/>
      <c r="C134" s="541" t="s">
        <v>41</v>
      </c>
      <c r="D134" s="541"/>
      <c r="E134" s="12">
        <f>ECSF!D34</f>
        <v>0</v>
      </c>
    </row>
    <row r="135" spans="2:5">
      <c r="B135" s="548"/>
      <c r="C135" s="541" t="s">
        <v>42</v>
      </c>
      <c r="D135" s="541"/>
      <c r="E135" s="12">
        <f>ECSF!D35</f>
        <v>0</v>
      </c>
    </row>
    <row r="136" spans="2:5">
      <c r="B136" s="548"/>
      <c r="C136" s="541" t="s">
        <v>44</v>
      </c>
      <c r="D136" s="541"/>
      <c r="E136" s="12">
        <f>ECSF!D36</f>
        <v>0</v>
      </c>
    </row>
    <row r="137" spans="2:5">
      <c r="B137" s="548"/>
      <c r="C137" s="543" t="s">
        <v>7</v>
      </c>
      <c r="D137" s="543"/>
      <c r="E137" s="11">
        <f>ECSF!I14</f>
        <v>0</v>
      </c>
    </row>
    <row r="138" spans="2:5">
      <c r="B138" s="548"/>
      <c r="C138" s="543" t="s">
        <v>9</v>
      </c>
      <c r="D138" s="543"/>
      <c r="E138" s="11">
        <f>ECSF!I16</f>
        <v>0</v>
      </c>
    </row>
    <row r="139" spans="2:5">
      <c r="B139" s="548"/>
      <c r="C139" s="541" t="s">
        <v>11</v>
      </c>
      <c r="D139" s="541"/>
      <c r="E139" s="12">
        <f>ECSF!I18</f>
        <v>0</v>
      </c>
    </row>
    <row r="140" spans="2:5">
      <c r="B140" s="548"/>
      <c r="C140" s="541" t="s">
        <v>13</v>
      </c>
      <c r="D140" s="541"/>
      <c r="E140" s="12">
        <f>ECSF!I19</f>
        <v>0</v>
      </c>
    </row>
    <row r="141" spans="2:5">
      <c r="B141" s="548"/>
      <c r="C141" s="541" t="s">
        <v>15</v>
      </c>
      <c r="D141" s="541"/>
      <c r="E141" s="12">
        <f>ECSF!I20</f>
        <v>0</v>
      </c>
    </row>
    <row r="142" spans="2:5">
      <c r="B142" s="548"/>
      <c r="C142" s="541" t="s">
        <v>17</v>
      </c>
      <c r="D142" s="541"/>
      <c r="E142" s="12">
        <f>ECSF!I21</f>
        <v>0</v>
      </c>
    </row>
    <row r="143" spans="2:5">
      <c r="B143" s="548"/>
      <c r="C143" s="541" t="s">
        <v>19</v>
      </c>
      <c r="D143" s="541"/>
      <c r="E143" s="12">
        <f>ECSF!I22</f>
        <v>0</v>
      </c>
    </row>
    <row r="144" spans="2:5">
      <c r="B144" s="548"/>
      <c r="C144" s="541" t="s">
        <v>21</v>
      </c>
      <c r="D144" s="541"/>
      <c r="E144" s="12">
        <f>ECSF!I23</f>
        <v>0</v>
      </c>
    </row>
    <row r="145" spans="2:5">
      <c r="B145" s="548"/>
      <c r="C145" s="541" t="s">
        <v>23</v>
      </c>
      <c r="D145" s="541"/>
      <c r="E145" s="12">
        <f>ECSF!I24</f>
        <v>0</v>
      </c>
    </row>
    <row r="146" spans="2:5">
      <c r="B146" s="548"/>
      <c r="C146" s="541" t="s">
        <v>24</v>
      </c>
      <c r="D146" s="541"/>
      <c r="E146" s="12">
        <f>ECSF!I25</f>
        <v>0</v>
      </c>
    </row>
    <row r="147" spans="2:5">
      <c r="B147" s="548"/>
      <c r="C147" s="550" t="s">
        <v>28</v>
      </c>
      <c r="D147" s="550"/>
      <c r="E147" s="11">
        <f>ECSF!I27</f>
        <v>0</v>
      </c>
    </row>
    <row r="148" spans="2:5">
      <c r="B148" s="548"/>
      <c r="C148" s="541" t="s">
        <v>30</v>
      </c>
      <c r="D148" s="541"/>
      <c r="E148" s="12">
        <f>ECSF!I29</f>
        <v>0</v>
      </c>
    </row>
    <row r="149" spans="2:5">
      <c r="B149" s="548"/>
      <c r="C149" s="541" t="s">
        <v>32</v>
      </c>
      <c r="D149" s="541"/>
      <c r="E149" s="12">
        <f>ECSF!I30</f>
        <v>0</v>
      </c>
    </row>
    <row r="150" spans="2:5">
      <c r="B150" s="548"/>
      <c r="C150" s="541" t="s">
        <v>34</v>
      </c>
      <c r="D150" s="541"/>
      <c r="E150" s="12">
        <f>ECSF!I31</f>
        <v>0</v>
      </c>
    </row>
    <row r="151" spans="2:5">
      <c r="B151" s="548"/>
      <c r="C151" s="541" t="s">
        <v>36</v>
      </c>
      <c r="D151" s="541"/>
      <c r="E151" s="12">
        <f>ECSF!I32</f>
        <v>0</v>
      </c>
    </row>
    <row r="152" spans="2:5">
      <c r="B152" s="548"/>
      <c r="C152" s="541" t="s">
        <v>38</v>
      </c>
      <c r="D152" s="541"/>
      <c r="E152" s="12">
        <f>ECSF!I33</f>
        <v>0</v>
      </c>
    </row>
    <row r="153" spans="2:5">
      <c r="B153" s="548"/>
      <c r="C153" s="541" t="s">
        <v>40</v>
      </c>
      <c r="D153" s="541"/>
      <c r="E153" s="12">
        <f>ECSF!I34</f>
        <v>0</v>
      </c>
    </row>
    <row r="154" spans="2:5">
      <c r="B154" s="548"/>
      <c r="C154" s="543" t="s">
        <v>47</v>
      </c>
      <c r="D154" s="543"/>
      <c r="E154" s="11">
        <f>ECSF!I36</f>
        <v>26035047</v>
      </c>
    </row>
    <row r="155" spans="2:5">
      <c r="B155" s="548"/>
      <c r="C155" s="543" t="s">
        <v>49</v>
      </c>
      <c r="D155" s="543"/>
      <c r="E155" s="11">
        <f>ECSF!I38</f>
        <v>26035047</v>
      </c>
    </row>
    <row r="156" spans="2:5">
      <c r="B156" s="548"/>
      <c r="C156" s="541" t="s">
        <v>50</v>
      </c>
      <c r="D156" s="541"/>
      <c r="E156" s="12">
        <f>ECSF!I40</f>
        <v>26035047</v>
      </c>
    </row>
    <row r="157" spans="2:5">
      <c r="B157" s="548"/>
      <c r="C157" s="541" t="s">
        <v>51</v>
      </c>
      <c r="D157" s="541"/>
      <c r="E157" s="12">
        <f>ECSF!I41</f>
        <v>0</v>
      </c>
    </row>
    <row r="158" spans="2:5">
      <c r="B158" s="548"/>
      <c r="C158" s="541" t="s">
        <v>52</v>
      </c>
      <c r="D158" s="541"/>
      <c r="E158" s="12">
        <f>ECSF!I42</f>
        <v>0</v>
      </c>
    </row>
    <row r="159" spans="2:5">
      <c r="B159" s="548"/>
      <c r="C159" s="543" t="s">
        <v>53</v>
      </c>
      <c r="D159" s="543"/>
      <c r="E159" s="11">
        <f>ECSF!I44</f>
        <v>0</v>
      </c>
    </row>
    <row r="160" spans="2:5">
      <c r="B160" s="548"/>
      <c r="C160" s="541" t="s">
        <v>54</v>
      </c>
      <c r="D160" s="541"/>
      <c r="E160" s="12">
        <f>ECSF!I46</f>
        <v>0</v>
      </c>
    </row>
    <row r="161" spans="2:5">
      <c r="B161" s="548"/>
      <c r="C161" s="541" t="s">
        <v>55</v>
      </c>
      <c r="D161" s="541"/>
      <c r="E161" s="12">
        <f>ECSF!I47</f>
        <v>0</v>
      </c>
    </row>
    <row r="162" spans="2:5">
      <c r="B162" s="548"/>
      <c r="C162" s="541" t="s">
        <v>56</v>
      </c>
      <c r="D162" s="541"/>
      <c r="E162" s="12">
        <f>ECSF!I48</f>
        <v>0</v>
      </c>
    </row>
    <row r="163" spans="2:5">
      <c r="B163" s="548"/>
      <c r="C163" s="541" t="s">
        <v>57</v>
      </c>
      <c r="D163" s="541"/>
      <c r="E163" s="12">
        <f>ECSF!I49</f>
        <v>0</v>
      </c>
    </row>
    <row r="164" spans="2:5">
      <c r="B164" s="548"/>
      <c r="C164" s="541" t="s">
        <v>58</v>
      </c>
      <c r="D164" s="541"/>
      <c r="E164" s="12">
        <f>ECSF!I50</f>
        <v>0</v>
      </c>
    </row>
    <row r="165" spans="2:5">
      <c r="B165" s="548"/>
      <c r="C165" s="543" t="s">
        <v>59</v>
      </c>
      <c r="D165" s="543"/>
      <c r="E165" s="11">
        <f>ECSF!I52</f>
        <v>0</v>
      </c>
    </row>
    <row r="166" spans="2:5">
      <c r="B166" s="548"/>
      <c r="C166" s="541" t="s">
        <v>60</v>
      </c>
      <c r="D166" s="541"/>
      <c r="E166" s="12">
        <f>ECSF!I54</f>
        <v>0</v>
      </c>
    </row>
    <row r="167" spans="2:5" ht="15" customHeight="1" thickBot="1">
      <c r="B167" s="549"/>
      <c r="C167" s="541" t="s">
        <v>61</v>
      </c>
      <c r="D167" s="541"/>
      <c r="E167" s="12">
        <f>ECSF!I55</f>
        <v>0</v>
      </c>
    </row>
    <row r="168" spans="2:5">
      <c r="B168" s="548" t="s">
        <v>68</v>
      </c>
      <c r="C168" s="543" t="s">
        <v>6</v>
      </c>
      <c r="D168" s="543"/>
      <c r="E168" s="11">
        <f>ECSF!E14</f>
        <v>8946104</v>
      </c>
    </row>
    <row r="169" spans="2:5" ht="15" customHeight="1">
      <c r="B169" s="548"/>
      <c r="C169" s="543" t="s">
        <v>8</v>
      </c>
      <c r="D169" s="543"/>
      <c r="E169" s="11">
        <f>ECSF!E16</f>
        <v>0</v>
      </c>
    </row>
    <row r="170" spans="2:5" ht="15" customHeight="1">
      <c r="B170" s="548"/>
      <c r="C170" s="541" t="s">
        <v>10</v>
      </c>
      <c r="D170" s="541"/>
      <c r="E170" s="12">
        <f>ECSF!E18</f>
        <v>0</v>
      </c>
    </row>
    <row r="171" spans="2:5" ht="15" customHeight="1">
      <c r="B171" s="548"/>
      <c r="C171" s="541" t="s">
        <v>12</v>
      </c>
      <c r="D171" s="541"/>
      <c r="E171" s="12">
        <f>ECSF!E19</f>
        <v>0</v>
      </c>
    </row>
    <row r="172" spans="2:5">
      <c r="B172" s="548"/>
      <c r="C172" s="541" t="s">
        <v>14</v>
      </c>
      <c r="D172" s="541"/>
      <c r="E172" s="12">
        <f>ECSF!E20</f>
        <v>0</v>
      </c>
    </row>
    <row r="173" spans="2:5">
      <c r="B173" s="548"/>
      <c r="C173" s="541" t="s">
        <v>16</v>
      </c>
      <c r="D173" s="541"/>
      <c r="E173" s="12">
        <f>ECSF!E21</f>
        <v>0</v>
      </c>
    </row>
    <row r="174" spans="2:5" ht="15" customHeight="1">
      <c r="B174" s="548"/>
      <c r="C174" s="541" t="s">
        <v>18</v>
      </c>
      <c r="D174" s="541"/>
      <c r="E174" s="12">
        <f>ECSF!E22</f>
        <v>0</v>
      </c>
    </row>
    <row r="175" spans="2:5" ht="15" customHeight="1">
      <c r="B175" s="548"/>
      <c r="C175" s="541" t="s">
        <v>20</v>
      </c>
      <c r="D175" s="541"/>
      <c r="E175" s="12">
        <f>ECSF!E23</f>
        <v>0</v>
      </c>
    </row>
    <row r="176" spans="2:5">
      <c r="B176" s="548"/>
      <c r="C176" s="541" t="s">
        <v>22</v>
      </c>
      <c r="D176" s="541"/>
      <c r="E176" s="12">
        <f>ECSF!E24</f>
        <v>0</v>
      </c>
    </row>
    <row r="177" spans="2:5" ht="15" customHeight="1">
      <c r="B177" s="548"/>
      <c r="C177" s="543" t="s">
        <v>27</v>
      </c>
      <c r="D177" s="543"/>
      <c r="E177" s="11">
        <f>ECSF!E26</f>
        <v>8946104</v>
      </c>
    </row>
    <row r="178" spans="2:5">
      <c r="B178" s="548"/>
      <c r="C178" s="541" t="s">
        <v>29</v>
      </c>
      <c r="D178" s="541"/>
      <c r="E178" s="12">
        <f>ECSF!E28</f>
        <v>0</v>
      </c>
    </row>
    <row r="179" spans="2:5" ht="15" customHeight="1">
      <c r="B179" s="548"/>
      <c r="C179" s="541" t="s">
        <v>31</v>
      </c>
      <c r="D179" s="541"/>
      <c r="E179" s="12">
        <f>ECSF!E29</f>
        <v>0</v>
      </c>
    </row>
    <row r="180" spans="2:5" ht="15" customHeight="1">
      <c r="B180" s="548"/>
      <c r="C180" s="541" t="s">
        <v>33</v>
      </c>
      <c r="D180" s="541"/>
      <c r="E180" s="12">
        <f>ECSF!E30</f>
        <v>4232571</v>
      </c>
    </row>
    <row r="181" spans="2:5" ht="15" customHeight="1">
      <c r="B181" s="548"/>
      <c r="C181" s="541" t="s">
        <v>35</v>
      </c>
      <c r="D181" s="541"/>
      <c r="E181" s="12">
        <f>ECSF!E31</f>
        <v>4713533</v>
      </c>
    </row>
    <row r="182" spans="2:5" ht="15" customHeight="1">
      <c r="B182" s="548"/>
      <c r="C182" s="541" t="s">
        <v>37</v>
      </c>
      <c r="D182" s="541"/>
      <c r="E182" s="12">
        <f>ECSF!E32</f>
        <v>0</v>
      </c>
    </row>
    <row r="183" spans="2:5" ht="15" customHeight="1">
      <c r="B183" s="548"/>
      <c r="C183" s="541" t="s">
        <v>39</v>
      </c>
      <c r="D183" s="541"/>
      <c r="E183" s="12">
        <f>ECSF!E33</f>
        <v>0</v>
      </c>
    </row>
    <row r="184" spans="2:5" ht="15" customHeight="1">
      <c r="B184" s="548"/>
      <c r="C184" s="541" t="s">
        <v>41</v>
      </c>
      <c r="D184" s="541"/>
      <c r="E184" s="12">
        <f>ECSF!E34</f>
        <v>0</v>
      </c>
    </row>
    <row r="185" spans="2:5" ht="15" customHeight="1">
      <c r="B185" s="548"/>
      <c r="C185" s="541" t="s">
        <v>42</v>
      </c>
      <c r="D185" s="541"/>
      <c r="E185" s="12">
        <f>ECSF!E35</f>
        <v>0</v>
      </c>
    </row>
    <row r="186" spans="2:5" ht="15" customHeight="1">
      <c r="B186" s="548"/>
      <c r="C186" s="541" t="s">
        <v>44</v>
      </c>
      <c r="D186" s="541"/>
      <c r="E186" s="12">
        <f>ECSF!E36</f>
        <v>0</v>
      </c>
    </row>
    <row r="187" spans="2:5" ht="15" customHeight="1">
      <c r="B187" s="548"/>
      <c r="C187" s="543" t="s">
        <v>7</v>
      </c>
      <c r="D187" s="543"/>
      <c r="E187" s="11">
        <f>ECSF!J14</f>
        <v>9872544</v>
      </c>
    </row>
    <row r="188" spans="2:5">
      <c r="B188" s="548"/>
      <c r="C188" s="543" t="s">
        <v>9</v>
      </c>
      <c r="D188" s="543"/>
      <c r="E188" s="11">
        <f>ECSF!J16</f>
        <v>9872544</v>
      </c>
    </row>
    <row r="189" spans="2:5">
      <c r="B189" s="548"/>
      <c r="C189" s="541" t="s">
        <v>11</v>
      </c>
      <c r="D189" s="541"/>
      <c r="E189" s="12">
        <f>ECSF!J18</f>
        <v>9872544</v>
      </c>
    </row>
    <row r="190" spans="2:5">
      <c r="B190" s="548"/>
      <c r="C190" s="541" t="s">
        <v>13</v>
      </c>
      <c r="D190" s="541"/>
      <c r="E190" s="12">
        <f>ECSF!J19</f>
        <v>0</v>
      </c>
    </row>
    <row r="191" spans="2:5" ht="15" customHeight="1">
      <c r="B191" s="548"/>
      <c r="C191" s="541" t="s">
        <v>15</v>
      </c>
      <c r="D191" s="541"/>
      <c r="E191" s="12">
        <f>ECSF!J20</f>
        <v>0</v>
      </c>
    </row>
    <row r="192" spans="2:5">
      <c r="B192" s="548"/>
      <c r="C192" s="541" t="s">
        <v>17</v>
      </c>
      <c r="D192" s="541"/>
      <c r="E192" s="12">
        <f>ECSF!J21</f>
        <v>0</v>
      </c>
    </row>
    <row r="193" spans="2:5" ht="15" customHeight="1">
      <c r="B193" s="548"/>
      <c r="C193" s="541" t="s">
        <v>19</v>
      </c>
      <c r="D193" s="541"/>
      <c r="E193" s="12">
        <f>ECSF!J22</f>
        <v>0</v>
      </c>
    </row>
    <row r="194" spans="2:5" ht="15" customHeight="1">
      <c r="B194" s="548"/>
      <c r="C194" s="541" t="s">
        <v>21</v>
      </c>
      <c r="D194" s="541"/>
      <c r="E194" s="12">
        <f>ECSF!J23</f>
        <v>0</v>
      </c>
    </row>
    <row r="195" spans="2:5" ht="15" customHeight="1">
      <c r="B195" s="548"/>
      <c r="C195" s="541" t="s">
        <v>23</v>
      </c>
      <c r="D195" s="541"/>
      <c r="E195" s="12">
        <f>ECSF!J24</f>
        <v>0</v>
      </c>
    </row>
    <row r="196" spans="2:5" ht="15" customHeight="1">
      <c r="B196" s="548"/>
      <c r="C196" s="541" t="s">
        <v>24</v>
      </c>
      <c r="D196" s="541"/>
      <c r="E196" s="12">
        <f>ECSF!J25</f>
        <v>0</v>
      </c>
    </row>
    <row r="197" spans="2:5" ht="15" customHeight="1">
      <c r="B197" s="548"/>
      <c r="C197" s="550" t="s">
        <v>28</v>
      </c>
      <c r="D197" s="550"/>
      <c r="E197" s="11">
        <f>ECSF!J27</f>
        <v>0</v>
      </c>
    </row>
    <row r="198" spans="2:5" ht="15" customHeight="1">
      <c r="B198" s="548"/>
      <c r="C198" s="541" t="s">
        <v>30</v>
      </c>
      <c r="D198" s="541"/>
      <c r="E198" s="12">
        <f>ECSF!J29</f>
        <v>0</v>
      </c>
    </row>
    <row r="199" spans="2:5" ht="15" customHeight="1">
      <c r="B199" s="548"/>
      <c r="C199" s="541" t="s">
        <v>32</v>
      </c>
      <c r="D199" s="541"/>
      <c r="E199" s="12">
        <f>ECSF!J30</f>
        <v>0</v>
      </c>
    </row>
    <row r="200" spans="2:5" ht="15" customHeight="1">
      <c r="B200" s="548"/>
      <c r="C200" s="541" t="s">
        <v>34</v>
      </c>
      <c r="D200" s="541"/>
      <c r="E200" s="12">
        <f>ECSF!J31</f>
        <v>0</v>
      </c>
    </row>
    <row r="201" spans="2:5">
      <c r="B201" s="548"/>
      <c r="C201" s="541" t="s">
        <v>36</v>
      </c>
      <c r="D201" s="541"/>
      <c r="E201" s="12">
        <f>ECSF!J32</f>
        <v>0</v>
      </c>
    </row>
    <row r="202" spans="2:5" ht="15" customHeight="1">
      <c r="B202" s="548"/>
      <c r="C202" s="541" t="s">
        <v>38</v>
      </c>
      <c r="D202" s="541"/>
      <c r="E202" s="12">
        <f>ECSF!J33</f>
        <v>0</v>
      </c>
    </row>
    <row r="203" spans="2:5">
      <c r="B203" s="548"/>
      <c r="C203" s="541" t="s">
        <v>40</v>
      </c>
      <c r="D203" s="541"/>
      <c r="E203" s="12">
        <f>ECSF!J34</f>
        <v>0</v>
      </c>
    </row>
    <row r="204" spans="2:5" ht="15" customHeight="1">
      <c r="B204" s="548"/>
      <c r="C204" s="543" t="s">
        <v>47</v>
      </c>
      <c r="D204" s="543"/>
      <c r="E204" s="11">
        <f>ECSF!J36</f>
        <v>17088947</v>
      </c>
    </row>
    <row r="205" spans="2:5" ht="15" customHeight="1">
      <c r="B205" s="548"/>
      <c r="C205" s="543" t="s">
        <v>49</v>
      </c>
      <c r="D205" s="543"/>
      <c r="E205" s="11">
        <f>ECSF!J38</f>
        <v>0</v>
      </c>
    </row>
    <row r="206" spans="2:5" ht="15" customHeight="1">
      <c r="B206" s="548"/>
      <c r="C206" s="541" t="s">
        <v>50</v>
      </c>
      <c r="D206" s="541"/>
      <c r="E206" s="12">
        <f>ECSF!J40</f>
        <v>0</v>
      </c>
    </row>
    <row r="207" spans="2:5" ht="15" customHeight="1">
      <c r="B207" s="548"/>
      <c r="C207" s="541" t="s">
        <v>51</v>
      </c>
      <c r="D207" s="541"/>
      <c r="E207" s="12">
        <f>ECSF!J41</f>
        <v>0</v>
      </c>
    </row>
    <row r="208" spans="2:5" ht="15" customHeight="1">
      <c r="B208" s="548"/>
      <c r="C208" s="541" t="s">
        <v>52</v>
      </c>
      <c r="D208" s="541"/>
      <c r="E208" s="12">
        <f>ECSF!J42</f>
        <v>0</v>
      </c>
    </row>
    <row r="209" spans="2:5" ht="15" customHeight="1">
      <c r="B209" s="548"/>
      <c r="C209" s="543" t="s">
        <v>53</v>
      </c>
      <c r="D209" s="543"/>
      <c r="E209" s="11">
        <f>ECSF!J44</f>
        <v>17088947</v>
      </c>
    </row>
    <row r="210" spans="2:5">
      <c r="B210" s="548"/>
      <c r="C210" s="541" t="s">
        <v>54</v>
      </c>
      <c r="D210" s="541"/>
      <c r="E210" s="12">
        <f>ECSF!J46</f>
        <v>17088945</v>
      </c>
    </row>
    <row r="211" spans="2:5" ht="15" customHeight="1">
      <c r="B211" s="548"/>
      <c r="C211" s="541" t="s">
        <v>55</v>
      </c>
      <c r="D211" s="541"/>
      <c r="E211" s="12">
        <f>ECSF!J47</f>
        <v>2</v>
      </c>
    </row>
    <row r="212" spans="2:5">
      <c r="B212" s="548"/>
      <c r="C212" s="541" t="s">
        <v>56</v>
      </c>
      <c r="D212" s="541"/>
      <c r="E212" s="12">
        <f>ECSF!J48</f>
        <v>0</v>
      </c>
    </row>
    <row r="213" spans="2:5" ht="15" customHeight="1">
      <c r="B213" s="548"/>
      <c r="C213" s="541" t="s">
        <v>57</v>
      </c>
      <c r="D213" s="541"/>
      <c r="E213" s="12">
        <f>ECSF!J49</f>
        <v>0</v>
      </c>
    </row>
    <row r="214" spans="2:5">
      <c r="B214" s="548"/>
      <c r="C214" s="541" t="s">
        <v>58</v>
      </c>
      <c r="D214" s="541"/>
      <c r="E214" s="12">
        <f>ECSF!J50</f>
        <v>0</v>
      </c>
    </row>
    <row r="215" spans="2:5">
      <c r="B215" s="548"/>
      <c r="C215" s="543" t="s">
        <v>59</v>
      </c>
      <c r="D215" s="543"/>
      <c r="E215" s="11">
        <f>ECSF!J52</f>
        <v>0</v>
      </c>
    </row>
    <row r="216" spans="2:5">
      <c r="B216" s="548"/>
      <c r="C216" s="541" t="s">
        <v>60</v>
      </c>
      <c r="D216" s="541"/>
      <c r="E216" s="12">
        <f>ECSF!J54</f>
        <v>0</v>
      </c>
    </row>
    <row r="217" spans="2:5" ht="15.75" thickBot="1">
      <c r="B217" s="549"/>
      <c r="C217" s="541" t="s">
        <v>61</v>
      </c>
      <c r="D217" s="541"/>
      <c r="E217" s="12">
        <f>ECSF!J55</f>
        <v>0</v>
      </c>
    </row>
    <row r="218" spans="2:5">
      <c r="C218" s="544" t="s">
        <v>75</v>
      </c>
      <c r="D218" s="5" t="s">
        <v>64</v>
      </c>
      <c r="E218" s="15" t="str">
        <f>ECSF!C62</f>
        <v>Lic. y  C.P.C. Luciano Crispín Corona Gutiérrez</v>
      </c>
    </row>
    <row r="219" spans="2:5">
      <c r="C219" s="540"/>
      <c r="D219" s="5" t="s">
        <v>65</v>
      </c>
      <c r="E219" s="15" t="str">
        <f>ECSF!C63</f>
        <v>Auditor Superior</v>
      </c>
    </row>
    <row r="220" spans="2:5">
      <c r="C220" s="540" t="s">
        <v>74</v>
      </c>
      <c r="D220" s="5" t="s">
        <v>64</v>
      </c>
      <c r="E220" s="15" t="str">
        <f>ECSF!G62</f>
        <v>Lic. María de los Ángeles Martínez Nava</v>
      </c>
    </row>
    <row r="221" spans="2:5">
      <c r="C221" s="540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6"/>
  <sheetViews>
    <sheetView view="pageBreakPreview" zoomScale="80" zoomScaleNormal="110" zoomScaleSheetLayoutView="80" workbookViewId="0">
      <selection activeCell="C3" sqref="C3:I7"/>
    </sheetView>
  </sheetViews>
  <sheetFormatPr baseColWidth="10" defaultRowHeight="12"/>
  <cols>
    <col min="1" max="1" width="1.140625" style="174" customWidth="1"/>
    <col min="2" max="2" width="14.42578125" style="174" customWidth="1"/>
    <col min="3" max="3" width="54.42578125" style="174" customWidth="1"/>
    <col min="4" max="4" width="19.140625" style="314" customWidth="1"/>
    <col min="5" max="5" width="19.28515625" style="174" customWidth="1"/>
    <col min="6" max="6" width="19" style="174" customWidth="1"/>
    <col min="7" max="7" width="21.28515625" style="174" customWidth="1"/>
    <col min="8" max="8" width="18.7109375" style="174" customWidth="1"/>
    <col min="9" max="9" width="1.140625" style="174" customWidth="1"/>
    <col min="10" max="16384" width="11.42578125" style="174"/>
  </cols>
  <sheetData>
    <row r="1" spans="1:17" s="215" customFormat="1" ht="6" customHeight="1">
      <c r="B1" s="216"/>
      <c r="C1" s="569"/>
      <c r="D1" s="569"/>
      <c r="E1" s="569"/>
      <c r="F1" s="570"/>
      <c r="G1" s="570"/>
      <c r="H1" s="570"/>
      <c r="I1" s="296"/>
      <c r="J1" s="265"/>
      <c r="K1" s="265"/>
    </row>
    <row r="2" spans="1:17" s="215" customFormat="1" ht="6" customHeight="1">
      <c r="B2" s="216"/>
    </row>
    <row r="3" spans="1:17" s="215" customFormat="1" ht="14.1" customHeight="1">
      <c r="B3" s="218"/>
      <c r="C3" s="535" t="s">
        <v>426</v>
      </c>
      <c r="D3" s="535"/>
      <c r="E3" s="535"/>
      <c r="F3" s="535"/>
      <c r="G3" s="535"/>
      <c r="H3" s="218"/>
      <c r="I3" s="218"/>
      <c r="J3" s="174"/>
      <c r="K3" s="174"/>
    </row>
    <row r="4" spans="1:17" s="215" customFormat="1" ht="14.1" customHeight="1">
      <c r="B4" s="218"/>
      <c r="C4" s="535" t="s">
        <v>146</v>
      </c>
      <c r="D4" s="535"/>
      <c r="E4" s="535"/>
      <c r="F4" s="535"/>
      <c r="G4" s="535"/>
      <c r="H4" s="218"/>
      <c r="I4" s="218"/>
      <c r="J4" s="174"/>
      <c r="K4" s="174"/>
    </row>
    <row r="5" spans="1:17" s="215" customFormat="1" ht="14.1" customHeight="1">
      <c r="B5" s="218"/>
      <c r="C5" s="535" t="s">
        <v>442</v>
      </c>
      <c r="D5" s="535"/>
      <c r="E5" s="535"/>
      <c r="F5" s="535"/>
      <c r="G5" s="535"/>
      <c r="H5" s="218"/>
      <c r="I5" s="218"/>
      <c r="J5" s="174"/>
      <c r="K5" s="174"/>
    </row>
    <row r="6" spans="1:17" s="215" customFormat="1" ht="14.1" customHeight="1">
      <c r="B6" s="218"/>
      <c r="C6" s="535" t="s">
        <v>1</v>
      </c>
      <c r="D6" s="535"/>
      <c r="E6" s="535"/>
      <c r="F6" s="535"/>
      <c r="G6" s="535"/>
      <c r="H6" s="218"/>
      <c r="I6" s="218"/>
      <c r="J6" s="174"/>
      <c r="K6" s="174"/>
    </row>
    <row r="7" spans="1:17" s="215" customFormat="1" ht="20.100000000000001" customHeight="1">
      <c r="A7" s="220"/>
      <c r="B7" s="433" t="s">
        <v>440</v>
      </c>
      <c r="C7" s="526" t="s">
        <v>443</v>
      </c>
      <c r="D7" s="526"/>
      <c r="E7" s="526"/>
      <c r="F7" s="526"/>
      <c r="G7" s="526"/>
      <c r="H7" s="526"/>
      <c r="I7" s="526"/>
      <c r="J7" s="435"/>
      <c r="K7" s="435"/>
      <c r="L7" s="297"/>
      <c r="M7" s="297"/>
    </row>
    <row r="8" spans="1:17" s="215" customFormat="1" ht="6.75" customHeight="1">
      <c r="A8" s="536"/>
      <c r="B8" s="536"/>
      <c r="C8" s="536"/>
      <c r="D8" s="536"/>
      <c r="E8" s="536"/>
      <c r="F8" s="536"/>
      <c r="G8" s="536"/>
      <c r="H8" s="536"/>
      <c r="I8" s="536"/>
    </row>
    <row r="9" spans="1:17" s="215" customFormat="1" ht="3" customHeight="1">
      <c r="A9" s="536"/>
      <c r="B9" s="536"/>
      <c r="C9" s="536"/>
      <c r="D9" s="536"/>
      <c r="E9" s="536"/>
      <c r="F9" s="536"/>
      <c r="G9" s="536"/>
      <c r="H9" s="536"/>
      <c r="I9" s="536"/>
    </row>
    <row r="10" spans="1:17" s="298" customFormat="1">
      <c r="A10" s="474"/>
      <c r="B10" s="561" t="s">
        <v>76</v>
      </c>
      <c r="C10" s="561"/>
      <c r="D10" s="475" t="s">
        <v>147</v>
      </c>
      <c r="E10" s="475" t="s">
        <v>148</v>
      </c>
      <c r="F10" s="476" t="s">
        <v>149</v>
      </c>
      <c r="G10" s="476" t="s">
        <v>150</v>
      </c>
      <c r="H10" s="476" t="s">
        <v>151</v>
      </c>
      <c r="I10" s="477"/>
      <c r="O10" s="552" t="s">
        <v>427</v>
      </c>
      <c r="P10" s="552" t="s">
        <v>428</v>
      </c>
      <c r="Q10" s="552" t="s">
        <v>207</v>
      </c>
    </row>
    <row r="11" spans="1:17" s="298" customFormat="1">
      <c r="A11" s="478"/>
      <c r="B11" s="562"/>
      <c r="C11" s="562"/>
      <c r="D11" s="479">
        <v>1</v>
      </c>
      <c r="E11" s="479">
        <v>2</v>
      </c>
      <c r="F11" s="480">
        <v>3</v>
      </c>
      <c r="G11" s="480" t="s">
        <v>152</v>
      </c>
      <c r="H11" s="480" t="s">
        <v>153</v>
      </c>
      <c r="I11" s="481"/>
      <c r="O11" s="552"/>
      <c r="P11" s="552"/>
      <c r="Q11" s="552"/>
    </row>
    <row r="12" spans="1:17" s="215" customFormat="1" ht="3" customHeight="1">
      <c r="A12" s="563"/>
      <c r="B12" s="536"/>
      <c r="C12" s="536"/>
      <c r="D12" s="536"/>
      <c r="E12" s="536"/>
      <c r="F12" s="536"/>
      <c r="G12" s="536"/>
      <c r="H12" s="536"/>
      <c r="I12" s="564"/>
    </row>
    <row r="13" spans="1:17" s="215" customFormat="1" ht="3" customHeight="1">
      <c r="A13" s="565"/>
      <c r="B13" s="566"/>
      <c r="C13" s="566"/>
      <c r="D13" s="566"/>
      <c r="E13" s="566"/>
      <c r="F13" s="566"/>
      <c r="G13" s="566"/>
      <c r="H13" s="566"/>
      <c r="I13" s="567"/>
      <c r="J13" s="174"/>
      <c r="K13" s="174"/>
    </row>
    <row r="14" spans="1:17" s="215" customFormat="1">
      <c r="A14" s="239"/>
      <c r="B14" s="568" t="s">
        <v>6</v>
      </c>
      <c r="C14" s="568"/>
      <c r="D14" s="299">
        <f>+D16+D26</f>
        <v>81460204</v>
      </c>
      <c r="E14" s="299">
        <f>+E16+E26</f>
        <v>229930517</v>
      </c>
      <c r="F14" s="299">
        <f>+F16+F26</f>
        <v>230856961</v>
      </c>
      <c r="G14" s="299">
        <f>+G16+G26</f>
        <v>80533760</v>
      </c>
      <c r="H14" s="299">
        <f>+H16+H26</f>
        <v>-926444</v>
      </c>
      <c r="I14" s="300"/>
      <c r="J14" s="174"/>
      <c r="K14" s="174"/>
    </row>
    <row r="15" spans="1:17" s="215" customFormat="1" ht="5.0999999999999996" customHeight="1">
      <c r="A15" s="239"/>
      <c r="B15" s="301"/>
      <c r="C15" s="301"/>
      <c r="D15" s="299"/>
      <c r="E15" s="299"/>
      <c r="F15" s="299"/>
      <c r="G15" s="299"/>
      <c r="H15" s="299"/>
      <c r="I15" s="300"/>
      <c r="J15" s="174"/>
      <c r="K15" s="174"/>
    </row>
    <row r="16" spans="1:17" s="215" customFormat="1" ht="20.25">
      <c r="A16" s="302"/>
      <c r="B16" s="528" t="s">
        <v>8</v>
      </c>
      <c r="C16" s="528"/>
      <c r="D16" s="303">
        <f>SUM(D18:D24)</f>
        <v>11415662</v>
      </c>
      <c r="E16" s="303">
        <f>SUM(E18:E24)</f>
        <v>217370753</v>
      </c>
      <c r="F16" s="303">
        <f>SUM(F18:F24)</f>
        <v>227243301</v>
      </c>
      <c r="G16" s="303">
        <f>D16+E16-F16</f>
        <v>1543114</v>
      </c>
      <c r="H16" s="303">
        <f>G16-D16</f>
        <v>-9872548</v>
      </c>
      <c r="I16" s="304"/>
      <c r="J16" s="174"/>
      <c r="K16" s="305"/>
    </row>
    <row r="17" spans="1:19" s="215" customFormat="1" ht="5.0999999999999996" customHeight="1">
      <c r="A17" s="227"/>
      <c r="B17" s="216"/>
      <c r="C17" s="216"/>
      <c r="D17" s="306"/>
      <c r="E17" s="306"/>
      <c r="F17" s="306"/>
      <c r="G17" s="306"/>
      <c r="H17" s="306"/>
      <c r="I17" s="307"/>
      <c r="J17" s="174"/>
      <c r="K17" s="305"/>
    </row>
    <row r="18" spans="1:19" s="215" customFormat="1" ht="19.5" customHeight="1">
      <c r="A18" s="227"/>
      <c r="B18" s="553" t="s">
        <v>10</v>
      </c>
      <c r="C18" s="553"/>
      <c r="D18" s="308">
        <f>+ESF!E18</f>
        <v>11415662</v>
      </c>
      <c r="E18" s="308">
        <f>18170682+12384996+14199695+42252+24920+53742+17358753+56576+20675185+88976+18103581+80283+14334642+58066+24570865+61090+12399145+65827+13085930+44352+17628503+31391+30022563+56853</f>
        <v>213598868</v>
      </c>
      <c r="F18" s="308">
        <f>17251617+12333357+17123296+42252+24920+53742+435774+20509350+56576+19825248+88976+19598298+80283+1+17262936+58066+24502870+61090+12892149+65827+12610728+44352+18722624+31391+29738841+56853-1</f>
        <v>223471416</v>
      </c>
      <c r="G18" s="238">
        <f>D18+E18-F18</f>
        <v>1543114</v>
      </c>
      <c r="H18" s="238">
        <f>G18-D18</f>
        <v>-9872548</v>
      </c>
      <c r="I18" s="307"/>
      <c r="J18" s="174"/>
      <c r="K18" s="305" t="str">
        <f>IF(G18=ESF!D18," ","Error")</f>
        <v xml:space="preserve"> </v>
      </c>
      <c r="L18" s="443">
        <f>+ESF!D18</f>
        <v>1543114</v>
      </c>
      <c r="M18" s="443">
        <f>+G18-L18</f>
        <v>0</v>
      </c>
      <c r="O18" s="444">
        <v>9462765</v>
      </c>
      <c r="P18" s="444">
        <v>9026991</v>
      </c>
      <c r="Q18" s="444">
        <f>+O18-P18</f>
        <v>435774</v>
      </c>
    </row>
    <row r="19" spans="1:19" s="215" customFormat="1" ht="19.5" customHeight="1">
      <c r="A19" s="227"/>
      <c r="B19" s="553" t="s">
        <v>12</v>
      </c>
      <c r="C19" s="553"/>
      <c r="D19" s="308">
        <f>+ESF!E19</f>
        <v>0</v>
      </c>
      <c r="E19" s="308">
        <f>22232+28267+92117+7979+9152+0+136556+125271+35000+10000+58462+128375</f>
        <v>653411</v>
      </c>
      <c r="F19" s="308">
        <f>2232+12560+30253+62749+10452+11300+1+63856+143821+57750+34000+65062+159375</f>
        <v>653411</v>
      </c>
      <c r="G19" s="238">
        <f t="shared" ref="G19:G24" si="0">D19+E19-F19</f>
        <v>0</v>
      </c>
      <c r="H19" s="238">
        <f t="shared" ref="H19:H24" si="1">G19-D19</f>
        <v>0</v>
      </c>
      <c r="I19" s="307"/>
      <c r="J19" s="174"/>
      <c r="K19" s="305" t="str">
        <f>IF(G19=ESF!D19," ","Error")</f>
        <v xml:space="preserve"> </v>
      </c>
      <c r="L19" s="443">
        <f>+ESF!D19</f>
        <v>0</v>
      </c>
      <c r="M19" s="443">
        <f>+G19-L19</f>
        <v>0</v>
      </c>
    </row>
    <row r="20" spans="1:19" s="215" customFormat="1" ht="19.5" customHeight="1">
      <c r="A20" s="227"/>
      <c r="B20" s="553" t="s">
        <v>14</v>
      </c>
      <c r="C20" s="553"/>
      <c r="D20" s="308">
        <f>+ESF!E20</f>
        <v>0</v>
      </c>
      <c r="E20" s="308">
        <f>68170+105900+61400+167454+545131+238052+49122+1155845+200000+65000+356400+106000</f>
        <v>3118474</v>
      </c>
      <c r="F20" s="308">
        <f>0+174070+0+0+278854+60000+71022+688730+0+0+0+1845798</f>
        <v>3118474</v>
      </c>
      <c r="G20" s="238">
        <f t="shared" si="0"/>
        <v>0</v>
      </c>
      <c r="H20" s="238">
        <f t="shared" si="1"/>
        <v>0</v>
      </c>
      <c r="I20" s="307"/>
      <c r="J20" s="174"/>
      <c r="K20" s="305" t="str">
        <f>IF(G20=ESF!D20," ","Error")</f>
        <v xml:space="preserve"> </v>
      </c>
      <c r="L20" s="443">
        <f>+ESF!D20</f>
        <v>0</v>
      </c>
      <c r="M20" s="443">
        <f>+G20-L20</f>
        <v>0</v>
      </c>
    </row>
    <row r="21" spans="1:19" s="215" customFormat="1" ht="19.5" customHeight="1">
      <c r="A21" s="227"/>
      <c r="B21" s="553" t="s">
        <v>16</v>
      </c>
      <c r="C21" s="553"/>
      <c r="D21" s="308">
        <f>+ESF!E21</f>
        <v>0</v>
      </c>
      <c r="E21" s="308">
        <v>0</v>
      </c>
      <c r="F21" s="308">
        <v>0</v>
      </c>
      <c r="G21" s="238">
        <f t="shared" si="0"/>
        <v>0</v>
      </c>
      <c r="H21" s="238">
        <f t="shared" si="1"/>
        <v>0</v>
      </c>
      <c r="I21" s="307"/>
      <c r="J21" s="174"/>
      <c r="K21" s="305" t="str">
        <f>IF(G21=ESF!D21," ","Error")</f>
        <v xml:space="preserve"> </v>
      </c>
      <c r="N21" s="215" t="s">
        <v>135</v>
      </c>
    </row>
    <row r="22" spans="1:19" s="215" customFormat="1" ht="19.5" customHeight="1">
      <c r="A22" s="227"/>
      <c r="B22" s="553" t="s">
        <v>18</v>
      </c>
      <c r="C22" s="553"/>
      <c r="D22" s="308">
        <f>+ESF!E22</f>
        <v>0</v>
      </c>
      <c r="E22" s="308">
        <v>0</v>
      </c>
      <c r="F22" s="308">
        <v>0</v>
      </c>
      <c r="G22" s="238">
        <f t="shared" si="0"/>
        <v>0</v>
      </c>
      <c r="H22" s="238">
        <f t="shared" si="1"/>
        <v>0</v>
      </c>
      <c r="I22" s="307"/>
      <c r="J22" s="174"/>
      <c r="K22" s="305" t="str">
        <f>IF(G22=ESF!D22," ","Error")</f>
        <v xml:space="preserve"> </v>
      </c>
    </row>
    <row r="23" spans="1:19" s="215" customFormat="1" ht="19.5" customHeight="1">
      <c r="A23" s="227"/>
      <c r="B23" s="553" t="s">
        <v>20</v>
      </c>
      <c r="C23" s="553"/>
      <c r="D23" s="308">
        <f>+ESF!E23</f>
        <v>0</v>
      </c>
      <c r="E23" s="308">
        <v>0</v>
      </c>
      <c r="F23" s="308">
        <v>0</v>
      </c>
      <c r="G23" s="238">
        <f t="shared" si="0"/>
        <v>0</v>
      </c>
      <c r="H23" s="238">
        <f t="shared" si="1"/>
        <v>0</v>
      </c>
      <c r="I23" s="307"/>
      <c r="J23" s="174"/>
      <c r="K23" s="305" t="str">
        <f>IF(G23=ESF!D23," ","Error")</f>
        <v xml:space="preserve"> </v>
      </c>
      <c r="L23" s="215" t="s">
        <v>135</v>
      </c>
    </row>
    <row r="24" spans="1:19" ht="19.5" customHeight="1">
      <c r="A24" s="227"/>
      <c r="B24" s="553" t="s">
        <v>22</v>
      </c>
      <c r="C24" s="553"/>
      <c r="D24" s="308">
        <f>+ESF!E24</f>
        <v>0</v>
      </c>
      <c r="E24" s="308">
        <v>0</v>
      </c>
      <c r="F24" s="308">
        <v>0</v>
      </c>
      <c r="G24" s="238">
        <f t="shared" si="0"/>
        <v>0</v>
      </c>
      <c r="H24" s="238">
        <f t="shared" si="1"/>
        <v>0</v>
      </c>
      <c r="I24" s="307"/>
      <c r="K24" s="305" t="str">
        <f>IF(G24=ESF!D24," ","Error")</f>
        <v xml:space="preserve"> </v>
      </c>
    </row>
    <row r="25" spans="1:19" ht="20.25">
      <c r="A25" s="227"/>
      <c r="B25" s="309"/>
      <c r="C25" s="309"/>
      <c r="D25" s="310"/>
      <c r="E25" s="310"/>
      <c r="F25" s="310"/>
      <c r="G25" s="310"/>
      <c r="H25" s="310"/>
      <c r="I25" s="307"/>
      <c r="K25" s="305"/>
    </row>
    <row r="26" spans="1:19" ht="20.25">
      <c r="A26" s="302"/>
      <c r="B26" s="528" t="s">
        <v>27</v>
      </c>
      <c r="C26" s="528"/>
      <c r="D26" s="303">
        <f>SUM(D28:D36)</f>
        <v>70044542</v>
      </c>
      <c r="E26" s="303">
        <f>SUM(E28:E36)</f>
        <v>12559764</v>
      </c>
      <c r="F26" s="303">
        <f>SUM(F28:F36)</f>
        <v>3613660</v>
      </c>
      <c r="G26" s="303">
        <f>D26+E26-F26</f>
        <v>78990646</v>
      </c>
      <c r="H26" s="303">
        <f>G26-D26</f>
        <v>8946104</v>
      </c>
      <c r="I26" s="304"/>
      <c r="K26" s="305"/>
    </row>
    <row r="27" spans="1:19" ht="5.0999999999999996" customHeight="1">
      <c r="A27" s="227"/>
      <c r="B27" s="216"/>
      <c r="C27" s="309"/>
      <c r="D27" s="306"/>
      <c r="E27" s="306"/>
      <c r="F27" s="306"/>
      <c r="G27" s="306"/>
      <c r="H27" s="306"/>
      <c r="I27" s="307"/>
      <c r="K27" s="305"/>
    </row>
    <row r="28" spans="1:19" ht="19.5" customHeight="1">
      <c r="A28" s="227"/>
      <c r="B28" s="553" t="s">
        <v>29</v>
      </c>
      <c r="C28" s="553"/>
      <c r="D28" s="308">
        <f>+ESF!E31</f>
        <v>0</v>
      </c>
      <c r="E28" s="308">
        <v>0</v>
      </c>
      <c r="F28" s="308">
        <v>0</v>
      </c>
      <c r="G28" s="238">
        <f>D28+E28-F28</f>
        <v>0</v>
      </c>
      <c r="H28" s="238">
        <f>G28-D28</f>
        <v>0</v>
      </c>
      <c r="I28" s="307"/>
      <c r="K28" s="305" t="str">
        <f>IF(G28=ESF!D31," ","error")</f>
        <v xml:space="preserve"> </v>
      </c>
    </row>
    <row r="29" spans="1:19" ht="19.5" customHeight="1">
      <c r="A29" s="227"/>
      <c r="B29" s="553" t="s">
        <v>31</v>
      </c>
      <c r="C29" s="553"/>
      <c r="D29" s="308">
        <f>+ESF!E32</f>
        <v>0</v>
      </c>
      <c r="E29" s="308">
        <v>0</v>
      </c>
      <c r="F29" s="308">
        <v>0</v>
      </c>
      <c r="G29" s="238">
        <f t="shared" ref="G29:G36" si="2">D29+E29-F29</f>
        <v>0</v>
      </c>
      <c r="H29" s="238">
        <f t="shared" ref="H29:H36" si="3">G29-D29</f>
        <v>0</v>
      </c>
      <c r="I29" s="307"/>
      <c r="K29" s="305" t="str">
        <f>IF(G29=ESF!D32," ","error")</f>
        <v xml:space="preserve"> </v>
      </c>
    </row>
    <row r="30" spans="1:19" ht="19.5" customHeight="1">
      <c r="A30" s="227"/>
      <c r="B30" s="553" t="s">
        <v>33</v>
      </c>
      <c r="C30" s="553"/>
      <c r="D30" s="308">
        <f>+ESF!E33</f>
        <v>54526267</v>
      </c>
      <c r="E30" s="308">
        <f>310256+197796+619786+413252+600578+1659246+535632+168786+0+2540262-1</f>
        <v>7045593</v>
      </c>
      <c r="F30" s="308">
        <f>2813018+0+0+0+4+0+0+0</f>
        <v>2813022</v>
      </c>
      <c r="G30" s="238">
        <f t="shared" si="2"/>
        <v>58758838</v>
      </c>
      <c r="H30" s="238">
        <f t="shared" si="3"/>
        <v>4232571</v>
      </c>
      <c r="I30" s="307"/>
      <c r="K30" s="305" t="str">
        <f>IF(G30=ESF!D33," ","error")</f>
        <v xml:space="preserve"> </v>
      </c>
      <c r="L30" s="443">
        <f>+ESF!D33</f>
        <v>58758838</v>
      </c>
      <c r="M30" s="443">
        <f>+G30-L30</f>
        <v>0</v>
      </c>
      <c r="O30" s="444">
        <v>54836523</v>
      </c>
      <c r="P30" s="444">
        <f>48436157+3587348</f>
        <v>52023505</v>
      </c>
      <c r="Q30" s="444">
        <f>+O30-P30</f>
        <v>2813018</v>
      </c>
    </row>
    <row r="31" spans="1:19" ht="19.5" customHeight="1">
      <c r="A31" s="227"/>
      <c r="B31" s="553" t="s">
        <v>154</v>
      </c>
      <c r="C31" s="553"/>
      <c r="D31" s="308">
        <f>+ESF!E34</f>
        <v>15518275</v>
      </c>
      <c r="E31" s="308">
        <f>1050+184980+2999999+0+207576+239069+1+814736+571600+306499+6640+28232+8+73461+6699+54621+19000</f>
        <v>5514171</v>
      </c>
      <c r="F31" s="308">
        <f>114856+114268+228536+228536+174+0+114268</f>
        <v>800638</v>
      </c>
      <c r="G31" s="238">
        <f>D31+E31-F31</f>
        <v>20231808</v>
      </c>
      <c r="H31" s="238">
        <f>G31-D31</f>
        <v>4713533</v>
      </c>
      <c r="I31" s="307"/>
      <c r="K31" s="305" t="str">
        <f>IF(G31=ESF!D34," ","error")</f>
        <v xml:space="preserve"> </v>
      </c>
      <c r="L31" s="408">
        <f>+ESF!D34</f>
        <v>20231808</v>
      </c>
      <c r="M31" s="443">
        <f>+G31-L31</f>
        <v>0</v>
      </c>
      <c r="O31" s="444">
        <v>15518275</v>
      </c>
      <c r="P31" s="444">
        <v>18704304</v>
      </c>
      <c r="Q31" s="444">
        <f>+O31-P31</f>
        <v>-3186029</v>
      </c>
      <c r="R31" s="408">
        <v>-2999999</v>
      </c>
      <c r="S31" s="174" t="s">
        <v>429</v>
      </c>
    </row>
    <row r="32" spans="1:19" ht="19.5" customHeight="1">
      <c r="A32" s="227"/>
      <c r="B32" s="553" t="s">
        <v>37</v>
      </c>
      <c r="C32" s="553"/>
      <c r="D32" s="308">
        <f>+ESF!E35</f>
        <v>0</v>
      </c>
      <c r="E32" s="308">
        <v>0</v>
      </c>
      <c r="F32" s="308">
        <v>0</v>
      </c>
      <c r="G32" s="238">
        <f t="shared" si="2"/>
        <v>0</v>
      </c>
      <c r="H32" s="238">
        <f t="shared" si="3"/>
        <v>0</v>
      </c>
      <c r="I32" s="307"/>
      <c r="K32" s="305" t="str">
        <f>IF(G32=ESF!D35," ","error")</f>
        <v xml:space="preserve"> </v>
      </c>
    </row>
    <row r="33" spans="1:17" ht="19.5" customHeight="1">
      <c r="A33" s="227"/>
      <c r="B33" s="553" t="s">
        <v>39</v>
      </c>
      <c r="C33" s="553"/>
      <c r="D33" s="308">
        <f>+ESF!E36</f>
        <v>0</v>
      </c>
      <c r="E33" s="308">
        <v>0</v>
      </c>
      <c r="F33" s="308">
        <v>0</v>
      </c>
      <c r="G33" s="238">
        <f t="shared" si="2"/>
        <v>0</v>
      </c>
      <c r="H33" s="238">
        <f t="shared" si="3"/>
        <v>0</v>
      </c>
      <c r="I33" s="307"/>
      <c r="K33" s="305" t="str">
        <f>IF(G33=ESF!D36," ","error")</f>
        <v xml:space="preserve"> </v>
      </c>
    </row>
    <row r="34" spans="1:17" ht="19.5" customHeight="1">
      <c r="A34" s="227"/>
      <c r="B34" s="553" t="s">
        <v>41</v>
      </c>
      <c r="C34" s="553"/>
      <c r="D34" s="308">
        <f>+ESF!E37</f>
        <v>0</v>
      </c>
      <c r="E34" s="308">
        <v>0</v>
      </c>
      <c r="F34" s="308">
        <v>0</v>
      </c>
      <c r="G34" s="238">
        <f t="shared" si="2"/>
        <v>0</v>
      </c>
      <c r="H34" s="238">
        <f t="shared" si="3"/>
        <v>0</v>
      </c>
      <c r="I34" s="307"/>
      <c r="K34" s="305" t="str">
        <f>IF(G34=ESF!D37," ","error")</f>
        <v xml:space="preserve"> </v>
      </c>
    </row>
    <row r="35" spans="1:17" ht="19.5" customHeight="1">
      <c r="A35" s="227"/>
      <c r="B35" s="553" t="s">
        <v>42</v>
      </c>
      <c r="C35" s="553"/>
      <c r="D35" s="308">
        <f>+ESF!E38</f>
        <v>0</v>
      </c>
      <c r="E35" s="308">
        <v>0</v>
      </c>
      <c r="F35" s="308">
        <v>0</v>
      </c>
      <c r="G35" s="238">
        <f t="shared" si="2"/>
        <v>0</v>
      </c>
      <c r="H35" s="238">
        <f t="shared" si="3"/>
        <v>0</v>
      </c>
      <c r="I35" s="307"/>
      <c r="K35" s="305" t="str">
        <f>IF(G35=ESF!D38," ","error")</f>
        <v xml:space="preserve"> </v>
      </c>
    </row>
    <row r="36" spans="1:17" ht="19.5" customHeight="1">
      <c r="A36" s="227"/>
      <c r="B36" s="553" t="s">
        <v>44</v>
      </c>
      <c r="C36" s="553"/>
      <c r="D36" s="308">
        <f>+ESF!E39</f>
        <v>0</v>
      </c>
      <c r="E36" s="308">
        <v>0</v>
      </c>
      <c r="F36" s="308">
        <v>0</v>
      </c>
      <c r="G36" s="238">
        <f t="shared" si="2"/>
        <v>0</v>
      </c>
      <c r="H36" s="238">
        <f t="shared" si="3"/>
        <v>0</v>
      </c>
      <c r="I36" s="307"/>
      <c r="K36" s="305" t="str">
        <f>IF(G36=ESF!D39," ","error")</f>
        <v xml:space="preserve"> </v>
      </c>
    </row>
    <row r="37" spans="1:17" ht="20.25">
      <c r="A37" s="227"/>
      <c r="B37" s="309"/>
      <c r="C37" s="309"/>
      <c r="D37" s="310"/>
      <c r="E37" s="306"/>
      <c r="F37" s="306"/>
      <c r="G37" s="306"/>
      <c r="H37" s="306"/>
      <c r="I37" s="307"/>
      <c r="K37" s="305"/>
    </row>
    <row r="38" spans="1:17" ht="6" customHeight="1">
      <c r="A38" s="554"/>
      <c r="B38" s="555"/>
      <c r="C38" s="555"/>
      <c r="D38" s="555"/>
      <c r="E38" s="555"/>
      <c r="F38" s="555"/>
      <c r="G38" s="555"/>
      <c r="H38" s="555"/>
      <c r="I38" s="556"/>
    </row>
    <row r="39" spans="1:17" ht="6" customHeight="1">
      <c r="A39" s="311"/>
      <c r="B39" s="312"/>
      <c r="C39" s="313"/>
      <c r="E39" s="311"/>
      <c r="F39" s="311"/>
      <c r="G39" s="311"/>
      <c r="H39" s="311"/>
      <c r="I39" s="311"/>
    </row>
    <row r="40" spans="1:17" ht="15" customHeight="1">
      <c r="A40" s="215"/>
      <c r="B40" s="527" t="s">
        <v>78</v>
      </c>
      <c r="C40" s="527"/>
      <c r="D40" s="527"/>
      <c r="E40" s="527"/>
      <c r="F40" s="527"/>
      <c r="G40" s="527"/>
      <c r="H40" s="527"/>
      <c r="I40" s="229"/>
      <c r="J40" s="229"/>
      <c r="K40" s="215"/>
      <c r="L40" s="215"/>
      <c r="M40" s="215"/>
      <c r="N40" s="215"/>
      <c r="O40" s="215"/>
      <c r="P40" s="215"/>
      <c r="Q40" s="215"/>
    </row>
    <row r="41" spans="1:17" ht="9.75" customHeight="1">
      <c r="A41" s="215"/>
      <c r="B41" s="229"/>
      <c r="C41" s="251"/>
      <c r="D41" s="252"/>
      <c r="E41" s="252"/>
      <c r="F41" s="215"/>
      <c r="G41" s="253"/>
      <c r="H41" s="251"/>
      <c r="I41" s="252"/>
      <c r="J41" s="252"/>
      <c r="K41" s="215"/>
      <c r="L41" s="215"/>
      <c r="M41" s="215"/>
      <c r="N41" s="215"/>
      <c r="O41" s="215"/>
      <c r="P41" s="215"/>
      <c r="Q41" s="215"/>
    </row>
    <row r="42" spans="1:17" ht="50.1" customHeight="1">
      <c r="A42" s="215"/>
      <c r="B42" s="557"/>
      <c r="C42" s="557"/>
      <c r="D42" s="252"/>
      <c r="E42" s="558"/>
      <c r="F42" s="558"/>
      <c r="G42" s="559"/>
      <c r="H42" s="559"/>
      <c r="I42" s="252"/>
      <c r="J42" s="252"/>
      <c r="K42" s="215"/>
      <c r="L42" s="215"/>
      <c r="M42" s="215"/>
      <c r="N42" s="215"/>
      <c r="O42" s="215"/>
      <c r="P42" s="215"/>
      <c r="Q42" s="215"/>
    </row>
    <row r="43" spans="1:17" ht="14.1" customHeight="1">
      <c r="A43" s="215"/>
      <c r="B43" s="512" t="s">
        <v>436</v>
      </c>
      <c r="C43" s="512"/>
      <c r="D43" s="265"/>
      <c r="E43" s="512" t="s">
        <v>437</v>
      </c>
      <c r="F43" s="512"/>
      <c r="G43" s="560"/>
      <c r="H43" s="560"/>
      <c r="I43" s="230"/>
      <c r="J43" s="215"/>
      <c r="P43" s="215"/>
      <c r="Q43" s="215"/>
    </row>
    <row r="44" spans="1:17" ht="14.1" customHeight="1">
      <c r="A44" s="215"/>
      <c r="B44" s="507" t="s">
        <v>435</v>
      </c>
      <c r="C44" s="507"/>
      <c r="D44" s="237"/>
      <c r="E44" s="507" t="s">
        <v>438</v>
      </c>
      <c r="F44" s="507"/>
      <c r="G44" s="507"/>
      <c r="H44" s="507"/>
      <c r="I44" s="230"/>
      <c r="J44" s="215"/>
      <c r="P44" s="215"/>
      <c r="Q44" s="215"/>
    </row>
    <row r="45" spans="1:17">
      <c r="B45" s="215"/>
      <c r="C45" s="215"/>
      <c r="D45" s="274"/>
      <c r="E45" s="215"/>
      <c r="F45" s="215"/>
      <c r="G45" s="215"/>
    </row>
    <row r="46" spans="1:17">
      <c r="B46" s="215"/>
      <c r="C46" s="215"/>
      <c r="D46" s="274"/>
      <c r="E46" s="215"/>
      <c r="F46" s="215"/>
      <c r="G46" s="215"/>
    </row>
  </sheetData>
  <sheetProtection formatCells="0" selectLockedCells="1"/>
  <mergeCells count="44">
    <mergeCell ref="C7:I7"/>
    <mergeCell ref="C1:E1"/>
    <mergeCell ref="F1:H1"/>
    <mergeCell ref="C3:G3"/>
    <mergeCell ref="C4:G4"/>
    <mergeCell ref="C5:G5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6:C26"/>
    <mergeCell ref="O10:O11"/>
    <mergeCell ref="P10:P11"/>
    <mergeCell ref="Q10:Q11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</mergeCells>
  <printOptions horizontalCentered="1"/>
  <pageMargins left="0.9055118110236221" right="0.39370078740157483" top="0.98425196850393704" bottom="0.59055118110236227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3"/>
  <sheetViews>
    <sheetView view="pageBreakPreview" topLeftCell="A10" zoomScale="80" zoomScaleNormal="100" zoomScaleSheetLayoutView="80" workbookViewId="0">
      <selection activeCell="H17" sqref="H17:I46"/>
    </sheetView>
  </sheetViews>
  <sheetFormatPr baseColWidth="10" defaultRowHeight="12"/>
  <cols>
    <col min="1" max="1" width="4.85546875" style="316" customWidth="1"/>
    <col min="2" max="2" width="14.5703125" style="316" customWidth="1"/>
    <col min="3" max="3" width="18.85546875" style="316" customWidth="1"/>
    <col min="4" max="4" width="21.85546875" style="316" customWidth="1"/>
    <col min="5" max="5" width="3.42578125" style="316" customWidth="1"/>
    <col min="6" max="6" width="22.28515625" style="316" customWidth="1"/>
    <col min="7" max="7" width="29.7109375" style="316" customWidth="1"/>
    <col min="8" max="8" width="20.7109375" style="316" customWidth="1"/>
    <col min="9" max="9" width="20.85546875" style="316" customWidth="1"/>
    <col min="10" max="10" width="3.7109375" style="316" customWidth="1"/>
    <col min="11" max="16384" width="11.42578125" style="190"/>
  </cols>
  <sheetData>
    <row r="1" spans="1:17" s="183" customFormat="1" ht="6" customHeight="1">
      <c r="A1" s="189"/>
      <c r="B1" s="315"/>
      <c r="C1" s="186"/>
      <c r="D1" s="208"/>
      <c r="E1" s="208"/>
      <c r="F1" s="208"/>
      <c r="G1" s="208"/>
      <c r="H1" s="208"/>
      <c r="I1" s="208"/>
      <c r="J1" s="208"/>
      <c r="K1" s="316"/>
      <c r="P1" s="190"/>
      <c r="Q1" s="190"/>
    </row>
    <row r="2" spans="1:17" ht="6" customHeight="1">
      <c r="A2" s="190"/>
      <c r="B2" s="317"/>
      <c r="C2" s="190"/>
      <c r="D2" s="190"/>
      <c r="E2" s="190"/>
      <c r="F2" s="190"/>
      <c r="G2" s="190"/>
      <c r="H2" s="190"/>
      <c r="I2" s="190"/>
      <c r="J2" s="190"/>
    </row>
    <row r="3" spans="1:17" ht="6" customHeight="1"/>
    <row r="4" spans="1:17" ht="14.1" customHeight="1">
      <c r="B4" s="318"/>
      <c r="C4" s="578" t="s">
        <v>426</v>
      </c>
      <c r="D4" s="578"/>
      <c r="E4" s="578"/>
      <c r="F4" s="578"/>
      <c r="G4" s="578"/>
      <c r="H4" s="578"/>
      <c r="I4" s="318"/>
      <c r="J4" s="318"/>
    </row>
    <row r="5" spans="1:17" ht="14.1" customHeight="1">
      <c r="B5" s="318"/>
      <c r="C5" s="578" t="s">
        <v>155</v>
      </c>
      <c r="D5" s="578"/>
      <c r="E5" s="578"/>
      <c r="F5" s="578"/>
      <c r="G5" s="578"/>
      <c r="H5" s="578"/>
      <c r="I5" s="318"/>
      <c r="J5" s="318"/>
    </row>
    <row r="6" spans="1:17" ht="14.1" customHeight="1">
      <c r="B6" s="318"/>
      <c r="C6" s="578" t="s">
        <v>442</v>
      </c>
      <c r="D6" s="578"/>
      <c r="E6" s="578"/>
      <c r="F6" s="578"/>
      <c r="G6" s="578"/>
      <c r="H6" s="578"/>
      <c r="I6" s="318"/>
      <c r="J6" s="318"/>
    </row>
    <row r="7" spans="1:17" ht="14.1" customHeight="1">
      <c r="B7" s="318"/>
      <c r="C7" s="578" t="s">
        <v>1</v>
      </c>
      <c r="D7" s="578"/>
      <c r="E7" s="578"/>
      <c r="F7" s="578"/>
      <c r="G7" s="578"/>
      <c r="H7" s="578"/>
      <c r="I7" s="318"/>
      <c r="J7" s="318"/>
    </row>
    <row r="8" spans="1:17" ht="6" customHeight="1">
      <c r="A8" s="319"/>
      <c r="B8" s="579"/>
      <c r="C8" s="579"/>
      <c r="D8" s="580"/>
      <c r="E8" s="580"/>
      <c r="F8" s="580"/>
      <c r="G8" s="580"/>
      <c r="H8" s="580"/>
      <c r="I8" s="580"/>
      <c r="J8" s="320"/>
    </row>
    <row r="9" spans="1:17" ht="20.100000000000001" customHeight="1">
      <c r="A9" s="319"/>
      <c r="B9" s="433" t="s">
        <v>440</v>
      </c>
      <c r="C9" s="526" t="s">
        <v>443</v>
      </c>
      <c r="D9" s="526"/>
      <c r="E9" s="526"/>
      <c r="F9" s="526"/>
      <c r="G9" s="526"/>
      <c r="H9" s="526"/>
      <c r="I9" s="526"/>
      <c r="J9" s="210"/>
      <c r="K9" s="435"/>
      <c r="L9" s="435"/>
      <c r="M9" s="435"/>
    </row>
    <row r="10" spans="1:17" ht="5.0999999999999996" customHeight="1">
      <c r="A10" s="321"/>
      <c r="B10" s="581"/>
      <c r="C10" s="581"/>
      <c r="D10" s="581"/>
      <c r="E10" s="581"/>
      <c r="F10" s="581"/>
      <c r="G10" s="581"/>
      <c r="H10" s="581"/>
      <c r="I10" s="581"/>
      <c r="J10" s="581"/>
    </row>
    <row r="11" spans="1:17" ht="3" customHeight="1">
      <c r="A11" s="321"/>
      <c r="B11" s="581"/>
      <c r="C11" s="581"/>
      <c r="D11" s="581"/>
      <c r="E11" s="581"/>
      <c r="F11" s="581"/>
      <c r="G11" s="581"/>
      <c r="H11" s="581"/>
      <c r="I11" s="581"/>
      <c r="J11" s="581"/>
    </row>
    <row r="12" spans="1:17" ht="30" customHeight="1">
      <c r="A12" s="482"/>
      <c r="B12" s="582" t="s">
        <v>156</v>
      </c>
      <c r="C12" s="582"/>
      <c r="D12" s="582"/>
      <c r="E12" s="483"/>
      <c r="F12" s="484" t="s">
        <v>157</v>
      </c>
      <c r="G12" s="484" t="s">
        <v>158</v>
      </c>
      <c r="H12" s="483" t="s">
        <v>159</v>
      </c>
      <c r="I12" s="483" t="s">
        <v>160</v>
      </c>
      <c r="J12" s="485"/>
    </row>
    <row r="13" spans="1:17" ht="3" customHeight="1">
      <c r="A13" s="322"/>
      <c r="B13" s="581"/>
      <c r="C13" s="581"/>
      <c r="D13" s="581"/>
      <c r="E13" s="581"/>
      <c r="F13" s="581"/>
      <c r="G13" s="581"/>
      <c r="H13" s="581"/>
      <c r="I13" s="581"/>
      <c r="J13" s="583"/>
    </row>
    <row r="14" spans="1:17" ht="9.9499999999999993" customHeight="1">
      <c r="A14" s="323"/>
      <c r="B14" s="576"/>
      <c r="C14" s="576"/>
      <c r="D14" s="576"/>
      <c r="E14" s="576"/>
      <c r="F14" s="576"/>
      <c r="G14" s="576"/>
      <c r="H14" s="576"/>
      <c r="I14" s="576"/>
      <c r="J14" s="577"/>
    </row>
    <row r="15" spans="1:17">
      <c r="A15" s="323"/>
      <c r="B15" s="574" t="s">
        <v>161</v>
      </c>
      <c r="C15" s="574"/>
      <c r="D15" s="574"/>
      <c r="E15" s="324"/>
      <c r="F15" s="324"/>
      <c r="G15" s="324"/>
      <c r="H15" s="324"/>
      <c r="I15" s="324"/>
      <c r="J15" s="325"/>
    </row>
    <row r="16" spans="1:17">
      <c r="A16" s="326"/>
      <c r="B16" s="572" t="s">
        <v>162</v>
      </c>
      <c r="C16" s="572"/>
      <c r="D16" s="572"/>
      <c r="E16" s="327"/>
      <c r="F16" s="327"/>
      <c r="G16" s="327"/>
      <c r="H16" s="327"/>
      <c r="I16" s="327"/>
      <c r="J16" s="328"/>
    </row>
    <row r="17" spans="1:10">
      <c r="A17" s="326"/>
      <c r="B17" s="574" t="s">
        <v>163</v>
      </c>
      <c r="C17" s="574"/>
      <c r="D17" s="574"/>
      <c r="E17" s="327"/>
      <c r="F17" s="329"/>
      <c r="G17" s="329"/>
      <c r="H17" s="281">
        <f>SUM(H18:H20)</f>
        <v>0</v>
      </c>
      <c r="I17" s="281">
        <f>SUM(I18:I20)</f>
        <v>0</v>
      </c>
      <c r="J17" s="330"/>
    </row>
    <row r="18" spans="1:10">
      <c r="A18" s="331"/>
      <c r="B18" s="332"/>
      <c r="C18" s="573" t="s">
        <v>164</v>
      </c>
      <c r="D18" s="573"/>
      <c r="E18" s="327"/>
      <c r="F18" s="333"/>
      <c r="G18" s="333"/>
      <c r="H18" s="334">
        <v>0</v>
      </c>
      <c r="I18" s="334">
        <v>0</v>
      </c>
      <c r="J18" s="335"/>
    </row>
    <row r="19" spans="1:10">
      <c r="A19" s="331"/>
      <c r="B19" s="332"/>
      <c r="C19" s="573" t="s">
        <v>165</v>
      </c>
      <c r="D19" s="573"/>
      <c r="E19" s="327"/>
      <c r="F19" s="333"/>
      <c r="G19" s="333"/>
      <c r="H19" s="334">
        <v>0</v>
      </c>
      <c r="I19" s="334">
        <v>0</v>
      </c>
      <c r="J19" s="335"/>
    </row>
    <row r="20" spans="1:10">
      <c r="A20" s="331"/>
      <c r="B20" s="332"/>
      <c r="C20" s="573" t="s">
        <v>166</v>
      </c>
      <c r="D20" s="573"/>
      <c r="E20" s="327"/>
      <c r="F20" s="333"/>
      <c r="G20" s="333"/>
      <c r="H20" s="334">
        <v>0</v>
      </c>
      <c r="I20" s="334">
        <v>0</v>
      </c>
      <c r="J20" s="335"/>
    </row>
    <row r="21" spans="1:10" ht="9.9499999999999993" customHeight="1">
      <c r="A21" s="331"/>
      <c r="B21" s="332"/>
      <c r="C21" s="332"/>
      <c r="D21" s="336"/>
      <c r="E21" s="327"/>
      <c r="F21" s="337"/>
      <c r="G21" s="337"/>
      <c r="H21" s="338"/>
      <c r="I21" s="338"/>
      <c r="J21" s="335"/>
    </row>
    <row r="22" spans="1:10">
      <c r="A22" s="326"/>
      <c r="B22" s="574" t="s">
        <v>167</v>
      </c>
      <c r="C22" s="574"/>
      <c r="D22" s="574"/>
      <c r="E22" s="327"/>
      <c r="F22" s="329"/>
      <c r="G22" s="329"/>
      <c r="H22" s="281">
        <f>SUM(H23:H26)</f>
        <v>0</v>
      </c>
      <c r="I22" s="281">
        <f>SUM(I23:I26)</f>
        <v>0</v>
      </c>
      <c r="J22" s="330"/>
    </row>
    <row r="23" spans="1:10">
      <c r="A23" s="331"/>
      <c r="B23" s="332"/>
      <c r="C23" s="573" t="s">
        <v>168</v>
      </c>
      <c r="D23" s="573"/>
      <c r="E23" s="327"/>
      <c r="F23" s="333"/>
      <c r="G23" s="333"/>
      <c r="H23" s="334">
        <v>0</v>
      </c>
      <c r="I23" s="334">
        <v>0</v>
      </c>
      <c r="J23" s="335"/>
    </row>
    <row r="24" spans="1:10">
      <c r="A24" s="331"/>
      <c r="B24" s="332"/>
      <c r="C24" s="573" t="s">
        <v>169</v>
      </c>
      <c r="D24" s="573"/>
      <c r="E24" s="327"/>
      <c r="F24" s="333"/>
      <c r="G24" s="333"/>
      <c r="H24" s="334">
        <v>0</v>
      </c>
      <c r="I24" s="334">
        <v>0</v>
      </c>
      <c r="J24" s="335"/>
    </row>
    <row r="25" spans="1:10">
      <c r="A25" s="331"/>
      <c r="B25" s="332"/>
      <c r="C25" s="573" t="s">
        <v>165</v>
      </c>
      <c r="D25" s="573"/>
      <c r="E25" s="327"/>
      <c r="F25" s="333"/>
      <c r="G25" s="333"/>
      <c r="H25" s="334">
        <v>0</v>
      </c>
      <c r="I25" s="334">
        <v>0</v>
      </c>
      <c r="J25" s="335"/>
    </row>
    <row r="26" spans="1:10">
      <c r="A26" s="331"/>
      <c r="B26" s="317"/>
      <c r="C26" s="573" t="s">
        <v>166</v>
      </c>
      <c r="D26" s="573"/>
      <c r="E26" s="327"/>
      <c r="F26" s="333"/>
      <c r="G26" s="333"/>
      <c r="H26" s="339">
        <v>0</v>
      </c>
      <c r="I26" s="339">
        <v>0</v>
      </c>
      <c r="J26" s="335"/>
    </row>
    <row r="27" spans="1:10" ht="9.9499999999999993" customHeight="1">
      <c r="A27" s="331"/>
      <c r="B27" s="332"/>
      <c r="C27" s="332"/>
      <c r="D27" s="336"/>
      <c r="E27" s="327"/>
      <c r="F27" s="340"/>
      <c r="G27" s="340"/>
      <c r="H27" s="341"/>
      <c r="I27" s="341"/>
      <c r="J27" s="335"/>
    </row>
    <row r="28" spans="1:10">
      <c r="A28" s="342"/>
      <c r="B28" s="575" t="s">
        <v>170</v>
      </c>
      <c r="C28" s="575"/>
      <c r="D28" s="575"/>
      <c r="E28" s="343"/>
      <c r="F28" s="344"/>
      <c r="G28" s="344"/>
      <c r="H28" s="345">
        <f>H17+H22</f>
        <v>0</v>
      </c>
      <c r="I28" s="345">
        <f>I17+I22</f>
        <v>0</v>
      </c>
      <c r="J28" s="346"/>
    </row>
    <row r="29" spans="1:10">
      <c r="A29" s="326"/>
      <c r="B29" s="332"/>
      <c r="C29" s="332"/>
      <c r="D29" s="347"/>
      <c r="E29" s="327"/>
      <c r="F29" s="340"/>
      <c r="G29" s="340"/>
      <c r="H29" s="341"/>
      <c r="I29" s="341"/>
      <c r="J29" s="330"/>
    </row>
    <row r="30" spans="1:10">
      <c r="A30" s="326"/>
      <c r="B30" s="572" t="s">
        <v>171</v>
      </c>
      <c r="C30" s="572"/>
      <c r="D30" s="572"/>
      <c r="E30" s="327"/>
      <c r="F30" s="340"/>
      <c r="G30" s="340"/>
      <c r="H30" s="341"/>
      <c r="I30" s="341"/>
      <c r="J30" s="330"/>
    </row>
    <row r="31" spans="1:10">
      <c r="A31" s="326"/>
      <c r="B31" s="574" t="s">
        <v>163</v>
      </c>
      <c r="C31" s="574"/>
      <c r="D31" s="574"/>
      <c r="E31" s="327"/>
      <c r="F31" s="329"/>
      <c r="G31" s="329"/>
      <c r="H31" s="281">
        <f>SUM(H32:H34)</f>
        <v>0</v>
      </c>
      <c r="I31" s="281">
        <f>SUM(I32:I34)</f>
        <v>0</v>
      </c>
      <c r="J31" s="330"/>
    </row>
    <row r="32" spans="1:10">
      <c r="A32" s="331"/>
      <c r="B32" s="332"/>
      <c r="C32" s="573" t="s">
        <v>164</v>
      </c>
      <c r="D32" s="573"/>
      <c r="E32" s="327"/>
      <c r="F32" s="333"/>
      <c r="G32" s="333"/>
      <c r="H32" s="334">
        <v>0</v>
      </c>
      <c r="I32" s="334">
        <v>0</v>
      </c>
      <c r="J32" s="335"/>
    </row>
    <row r="33" spans="1:10">
      <c r="A33" s="331"/>
      <c r="B33" s="317"/>
      <c r="C33" s="573" t="s">
        <v>165</v>
      </c>
      <c r="D33" s="573"/>
      <c r="E33" s="317"/>
      <c r="F33" s="348"/>
      <c r="G33" s="348"/>
      <c r="H33" s="334">
        <v>0</v>
      </c>
      <c r="I33" s="334">
        <v>0</v>
      </c>
      <c r="J33" s="335"/>
    </row>
    <row r="34" spans="1:10">
      <c r="A34" s="331"/>
      <c r="B34" s="317"/>
      <c r="C34" s="573" t="s">
        <v>166</v>
      </c>
      <c r="D34" s="573"/>
      <c r="E34" s="317"/>
      <c r="F34" s="348"/>
      <c r="G34" s="348"/>
      <c r="H34" s="334">
        <v>0</v>
      </c>
      <c r="I34" s="334">
        <v>0</v>
      </c>
      <c r="J34" s="335"/>
    </row>
    <row r="35" spans="1:10" ht="9.9499999999999993" customHeight="1">
      <c r="A35" s="331"/>
      <c r="B35" s="332"/>
      <c r="C35" s="332"/>
      <c r="D35" s="336"/>
      <c r="E35" s="327"/>
      <c r="F35" s="340"/>
      <c r="G35" s="340"/>
      <c r="H35" s="341"/>
      <c r="I35" s="341"/>
      <c r="J35" s="335"/>
    </row>
    <row r="36" spans="1:10">
      <c r="A36" s="326"/>
      <c r="B36" s="574" t="s">
        <v>167</v>
      </c>
      <c r="C36" s="574"/>
      <c r="D36" s="574"/>
      <c r="E36" s="327"/>
      <c r="F36" s="329"/>
      <c r="G36" s="329"/>
      <c r="H36" s="281">
        <f>SUM(H37:H40)</f>
        <v>0</v>
      </c>
      <c r="I36" s="281">
        <f>SUM(I37:I40)</f>
        <v>0</v>
      </c>
      <c r="J36" s="330"/>
    </row>
    <row r="37" spans="1:10">
      <c r="A37" s="331"/>
      <c r="B37" s="332"/>
      <c r="C37" s="573" t="s">
        <v>168</v>
      </c>
      <c r="D37" s="573"/>
      <c r="E37" s="327"/>
      <c r="F37" s="333"/>
      <c r="G37" s="333"/>
      <c r="H37" s="334">
        <v>0</v>
      </c>
      <c r="I37" s="334">
        <v>0</v>
      </c>
      <c r="J37" s="335"/>
    </row>
    <row r="38" spans="1:10">
      <c r="A38" s="331"/>
      <c r="B38" s="332"/>
      <c r="C38" s="573" t="s">
        <v>169</v>
      </c>
      <c r="D38" s="573"/>
      <c r="E38" s="327"/>
      <c r="F38" s="333"/>
      <c r="G38" s="333"/>
      <c r="H38" s="334">
        <v>0</v>
      </c>
      <c r="I38" s="334">
        <v>0</v>
      </c>
      <c r="J38" s="335"/>
    </row>
    <row r="39" spans="1:10">
      <c r="A39" s="331"/>
      <c r="B39" s="332"/>
      <c r="C39" s="573" t="s">
        <v>165</v>
      </c>
      <c r="D39" s="573"/>
      <c r="E39" s="327"/>
      <c r="F39" s="333"/>
      <c r="G39" s="333"/>
      <c r="H39" s="334">
        <v>0</v>
      </c>
      <c r="I39" s="334">
        <v>0</v>
      </c>
      <c r="J39" s="335"/>
    </row>
    <row r="40" spans="1:10">
      <c r="A40" s="331"/>
      <c r="B40" s="327"/>
      <c r="C40" s="573" t="s">
        <v>166</v>
      </c>
      <c r="D40" s="573"/>
      <c r="E40" s="327"/>
      <c r="F40" s="333"/>
      <c r="G40" s="333"/>
      <c r="H40" s="334">
        <v>0</v>
      </c>
      <c r="I40" s="334">
        <v>0</v>
      </c>
      <c r="J40" s="335"/>
    </row>
    <row r="41" spans="1:10" ht="9.9499999999999993" customHeight="1">
      <c r="A41" s="331"/>
      <c r="B41" s="327"/>
      <c r="C41" s="327"/>
      <c r="D41" s="336"/>
      <c r="E41" s="327"/>
      <c r="F41" s="340"/>
      <c r="G41" s="340"/>
      <c r="H41" s="341"/>
      <c r="I41" s="341"/>
      <c r="J41" s="335"/>
    </row>
    <row r="42" spans="1:10">
      <c r="A42" s="342"/>
      <c r="B42" s="575" t="s">
        <v>172</v>
      </c>
      <c r="C42" s="575"/>
      <c r="D42" s="575"/>
      <c r="E42" s="343"/>
      <c r="F42" s="349"/>
      <c r="G42" s="349"/>
      <c r="H42" s="345">
        <f>+H31+H36</f>
        <v>0</v>
      </c>
      <c r="I42" s="345">
        <f>+I31+I36</f>
        <v>0</v>
      </c>
      <c r="J42" s="346"/>
    </row>
    <row r="43" spans="1:10">
      <c r="A43" s="331"/>
      <c r="B43" s="332"/>
      <c r="C43" s="332"/>
      <c r="D43" s="336"/>
      <c r="E43" s="327"/>
      <c r="F43" s="340"/>
      <c r="G43" s="340"/>
      <c r="H43" s="341"/>
      <c r="I43" s="341"/>
      <c r="J43" s="335"/>
    </row>
    <row r="44" spans="1:10">
      <c r="A44" s="331"/>
      <c r="B44" s="574" t="s">
        <v>173</v>
      </c>
      <c r="C44" s="574"/>
      <c r="D44" s="574"/>
      <c r="E44" s="327"/>
      <c r="F44" s="333"/>
      <c r="G44" s="333"/>
      <c r="H44" s="350">
        <f>10006499+1409169</f>
        <v>11415668</v>
      </c>
      <c r="I44" s="350">
        <f>476339+1066785</f>
        <v>1543124</v>
      </c>
      <c r="J44" s="335"/>
    </row>
    <row r="45" spans="1:10">
      <c r="A45" s="331"/>
      <c r="B45" s="332"/>
      <c r="C45" s="332"/>
      <c r="D45" s="336"/>
      <c r="E45" s="327"/>
      <c r="F45" s="340"/>
      <c r="G45" s="340"/>
      <c r="H45" s="341"/>
      <c r="I45" s="341"/>
      <c r="J45" s="335"/>
    </row>
    <row r="46" spans="1:10">
      <c r="A46" s="351"/>
      <c r="B46" s="571" t="s">
        <v>174</v>
      </c>
      <c r="C46" s="571"/>
      <c r="D46" s="571"/>
      <c r="E46" s="352"/>
      <c r="F46" s="353"/>
      <c r="G46" s="353"/>
      <c r="H46" s="354">
        <f>H28+H42+H44</f>
        <v>11415668</v>
      </c>
      <c r="I46" s="354">
        <f>I28+I42+I44</f>
        <v>1543124</v>
      </c>
      <c r="J46" s="355"/>
    </row>
    <row r="47" spans="1:10" ht="6" customHeight="1">
      <c r="B47" s="572"/>
      <c r="C47" s="572"/>
      <c r="D47" s="572"/>
      <c r="E47" s="572"/>
      <c r="F47" s="572"/>
      <c r="G47" s="572"/>
      <c r="H47" s="572"/>
      <c r="I47" s="572"/>
      <c r="J47" s="572"/>
    </row>
    <row r="48" spans="1:10" ht="6" customHeight="1">
      <c r="B48" s="356"/>
      <c r="C48" s="356"/>
      <c r="D48" s="357"/>
      <c r="E48" s="358"/>
      <c r="F48" s="357"/>
      <c r="G48" s="358"/>
      <c r="H48" s="358"/>
      <c r="I48" s="358"/>
    </row>
    <row r="49" spans="1:10" s="183" customFormat="1" ht="15" customHeight="1">
      <c r="A49" s="190"/>
      <c r="B49" s="573" t="s">
        <v>78</v>
      </c>
      <c r="C49" s="573"/>
      <c r="D49" s="573"/>
      <c r="E49" s="573"/>
      <c r="F49" s="573"/>
      <c r="G49" s="573"/>
      <c r="H49" s="573"/>
      <c r="I49" s="573"/>
      <c r="J49" s="573"/>
    </row>
    <row r="50" spans="1:10" s="183" customFormat="1" ht="28.5" customHeight="1">
      <c r="A50" s="190"/>
      <c r="B50" s="336"/>
      <c r="C50" s="359"/>
      <c r="D50" s="360"/>
      <c r="E50" s="360"/>
      <c r="F50" s="190"/>
      <c r="G50" s="361"/>
      <c r="H50" s="362" t="str">
        <f>IF(H46=ESF!J40," ","ERROR")</f>
        <v xml:space="preserve"> </v>
      </c>
      <c r="I50" s="362" t="str">
        <f>IF(I46=ESF!I40," ","ERROR")</f>
        <v xml:space="preserve"> </v>
      </c>
      <c r="J50" s="360"/>
    </row>
    <row r="51" spans="1:10" s="183" customFormat="1" ht="25.5" customHeight="1">
      <c r="A51" s="190"/>
      <c r="B51" s="336"/>
      <c r="C51" s="533"/>
      <c r="D51" s="533"/>
      <c r="E51" s="360"/>
      <c r="F51" s="190"/>
      <c r="G51" s="532"/>
      <c r="H51" s="532"/>
      <c r="I51" s="360"/>
      <c r="J51" s="360"/>
    </row>
    <row r="52" spans="1:10" s="183" customFormat="1" ht="14.1" customHeight="1">
      <c r="A52" s="190"/>
      <c r="B52" s="341"/>
      <c r="C52" s="512" t="s">
        <v>436</v>
      </c>
      <c r="D52" s="512"/>
      <c r="E52" s="360"/>
      <c r="F52" s="360"/>
      <c r="G52" s="512" t="s">
        <v>437</v>
      </c>
      <c r="H52" s="512"/>
      <c r="I52" s="327"/>
      <c r="J52" s="360"/>
    </row>
    <row r="53" spans="1:10" s="183" customFormat="1" ht="14.1" customHeight="1">
      <c r="A53" s="190"/>
      <c r="B53" s="363"/>
      <c r="C53" s="507" t="s">
        <v>435</v>
      </c>
      <c r="D53" s="507"/>
      <c r="E53" s="364"/>
      <c r="F53" s="364"/>
      <c r="G53" s="507" t="s">
        <v>438</v>
      </c>
      <c r="H53" s="507"/>
      <c r="I53" s="327"/>
      <c r="J53" s="360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I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horizontalCentered="1"/>
  <pageMargins left="0.9055118110236221" right="0.39370078740157483" top="0.94488188976377963" bottom="0.59055118110236227" header="0" footer="0"/>
  <pageSetup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7"/>
  <sheetViews>
    <sheetView view="pageBreakPreview" topLeftCell="A6" zoomScale="80" zoomScaleNormal="100" zoomScaleSheetLayoutView="80" workbookViewId="0">
      <selection activeCell="D14" sqref="D14:H40"/>
    </sheetView>
  </sheetViews>
  <sheetFormatPr baseColWidth="10" defaultRowHeight="12"/>
  <cols>
    <col min="1" max="1" width="3.7109375" style="365" customWidth="1"/>
    <col min="2" max="2" width="14.42578125" style="383" customWidth="1"/>
    <col min="3" max="3" width="57.42578125" style="383" customWidth="1"/>
    <col min="4" max="6" width="18.7109375" style="384" customWidth="1"/>
    <col min="7" max="7" width="15.85546875" style="384" customWidth="1"/>
    <col min="8" max="8" width="16.140625" style="384" customWidth="1"/>
    <col min="9" max="9" width="3.28515625" style="365" customWidth="1"/>
    <col min="10" max="16384" width="11.42578125" style="174"/>
  </cols>
  <sheetData>
    <row r="1" spans="1:9" ht="6" customHeight="1">
      <c r="A1" s="186"/>
      <c r="B1" s="211"/>
      <c r="C1" s="186"/>
      <c r="D1" s="588"/>
      <c r="E1" s="588"/>
      <c r="F1" s="589"/>
      <c r="G1" s="589"/>
      <c r="H1" s="589"/>
      <c r="I1" s="589"/>
    </row>
    <row r="2" spans="1:9" s="215" customFormat="1" ht="6" customHeight="1">
      <c r="B2" s="216"/>
    </row>
    <row r="3" spans="1:9" s="215" customFormat="1" ht="14.1" customHeight="1">
      <c r="B3" s="218"/>
      <c r="C3" s="535" t="s">
        <v>426</v>
      </c>
      <c r="D3" s="535"/>
      <c r="E3" s="535"/>
      <c r="F3" s="535"/>
      <c r="G3" s="535"/>
      <c r="H3" s="218"/>
      <c r="I3" s="218"/>
    </row>
    <row r="4" spans="1:9" ht="14.1" customHeight="1">
      <c r="B4" s="218"/>
      <c r="C4" s="535" t="s">
        <v>133</v>
      </c>
      <c r="D4" s="535"/>
      <c r="E4" s="535"/>
      <c r="F4" s="535"/>
      <c r="G4" s="535"/>
      <c r="H4" s="218"/>
      <c r="I4" s="218"/>
    </row>
    <row r="5" spans="1:9" ht="14.1" customHeight="1">
      <c r="B5" s="218"/>
      <c r="C5" s="535" t="s">
        <v>442</v>
      </c>
      <c r="D5" s="535"/>
      <c r="E5" s="535"/>
      <c r="F5" s="535"/>
      <c r="G5" s="535"/>
      <c r="H5" s="218"/>
      <c r="I5" s="218"/>
    </row>
    <row r="6" spans="1:9" ht="14.1" customHeight="1">
      <c r="B6" s="218"/>
      <c r="C6" s="535" t="s">
        <v>134</v>
      </c>
      <c r="D6" s="535"/>
      <c r="E6" s="535"/>
      <c r="F6" s="535"/>
      <c r="G6" s="535"/>
      <c r="H6" s="218"/>
      <c r="I6" s="218"/>
    </row>
    <row r="7" spans="1:9" s="215" customFormat="1" ht="3" customHeight="1">
      <c r="A7" s="220"/>
      <c r="B7" s="221"/>
      <c r="C7" s="587"/>
      <c r="D7" s="587"/>
      <c r="E7" s="587"/>
      <c r="F7" s="587"/>
      <c r="G7" s="587"/>
      <c r="H7" s="587"/>
      <c r="I7" s="587"/>
    </row>
    <row r="8" spans="1:9" ht="20.100000000000001" customHeight="1">
      <c r="A8" s="220"/>
      <c r="B8" s="433" t="s">
        <v>440</v>
      </c>
      <c r="C8" s="526" t="s">
        <v>443</v>
      </c>
      <c r="D8" s="526"/>
      <c r="E8" s="526"/>
      <c r="F8" s="526"/>
      <c r="G8" s="526"/>
      <c r="H8" s="526"/>
      <c r="I8" s="526"/>
    </row>
    <row r="9" spans="1:9" ht="3" customHeight="1">
      <c r="A9" s="220"/>
      <c r="B9" s="220"/>
      <c r="C9" s="220" t="s">
        <v>135</v>
      </c>
      <c r="D9" s="220"/>
      <c r="E9" s="220"/>
      <c r="F9" s="220"/>
      <c r="G9" s="220"/>
      <c r="H9" s="220"/>
      <c r="I9" s="220"/>
    </row>
    <row r="10" spans="1:9" s="215" customFormat="1" ht="3" customHeight="1">
      <c r="A10" s="220"/>
      <c r="B10" s="220"/>
      <c r="C10" s="220"/>
      <c r="D10" s="220"/>
      <c r="E10" s="220"/>
      <c r="F10" s="220"/>
      <c r="G10" s="220"/>
      <c r="H10" s="220"/>
      <c r="I10" s="220"/>
    </row>
    <row r="11" spans="1:9" s="215" customFormat="1" ht="48">
      <c r="A11" s="486"/>
      <c r="B11" s="537" t="s">
        <v>76</v>
      </c>
      <c r="C11" s="537"/>
      <c r="D11" s="487" t="s">
        <v>49</v>
      </c>
      <c r="E11" s="487" t="s">
        <v>136</v>
      </c>
      <c r="F11" s="487" t="s">
        <v>137</v>
      </c>
      <c r="G11" s="487" t="s">
        <v>138</v>
      </c>
      <c r="H11" s="487" t="s">
        <v>139</v>
      </c>
      <c r="I11" s="488"/>
    </row>
    <row r="12" spans="1:9" s="215" customFormat="1" ht="3" customHeight="1">
      <c r="A12" s="366"/>
      <c r="B12" s="220"/>
      <c r="C12" s="220"/>
      <c r="D12" s="220"/>
      <c r="E12" s="220"/>
      <c r="F12" s="220"/>
      <c r="G12" s="220"/>
      <c r="H12" s="220"/>
      <c r="I12" s="367"/>
    </row>
    <row r="13" spans="1:9" s="215" customFormat="1" ht="3" customHeight="1">
      <c r="A13" s="227"/>
      <c r="B13" s="368"/>
      <c r="C13" s="231"/>
      <c r="D13" s="230"/>
      <c r="E13" s="228"/>
      <c r="F13" s="229"/>
      <c r="G13" s="216"/>
      <c r="H13" s="368"/>
      <c r="I13" s="369"/>
    </row>
    <row r="14" spans="1:9">
      <c r="A14" s="239"/>
      <c r="B14" s="528" t="s">
        <v>58</v>
      </c>
      <c r="C14" s="528"/>
      <c r="D14" s="370">
        <v>0</v>
      </c>
      <c r="E14" s="370">
        <v>0</v>
      </c>
      <c r="F14" s="370">
        <v>0</v>
      </c>
      <c r="G14" s="370">
        <v>0</v>
      </c>
      <c r="H14" s="371">
        <f>SUM(D14:G14)</f>
        <v>0</v>
      </c>
      <c r="I14" s="369"/>
    </row>
    <row r="15" spans="1:9" ht="9.9499999999999993" customHeight="1">
      <c r="A15" s="239"/>
      <c r="B15" s="372"/>
      <c r="C15" s="230"/>
      <c r="D15" s="373"/>
      <c r="E15" s="373"/>
      <c r="F15" s="373"/>
      <c r="G15" s="373"/>
      <c r="H15" s="373"/>
      <c r="I15" s="369"/>
    </row>
    <row r="16" spans="1:9">
      <c r="A16" s="239"/>
      <c r="B16" s="586" t="s">
        <v>140</v>
      </c>
      <c r="C16" s="586"/>
      <c r="D16" s="374">
        <f>SUM(D17:D19)</f>
        <v>52955599</v>
      </c>
      <c r="E16" s="374">
        <f>SUM(E17:E19)</f>
        <v>0</v>
      </c>
      <c r="F16" s="374">
        <f>SUM(F17:F19)</f>
        <v>0</v>
      </c>
      <c r="G16" s="374">
        <f>SUM(G17:G19)</f>
        <v>0</v>
      </c>
      <c r="H16" s="374">
        <f>SUM(D16:G16)</f>
        <v>52955599</v>
      </c>
      <c r="I16" s="369"/>
    </row>
    <row r="17" spans="1:11">
      <c r="A17" s="227"/>
      <c r="B17" s="527" t="s">
        <v>141</v>
      </c>
      <c r="C17" s="527"/>
      <c r="D17" s="375">
        <f>+ESF!J46</f>
        <v>52955599</v>
      </c>
      <c r="E17" s="375">
        <v>0</v>
      </c>
      <c r="F17" s="375">
        <v>0</v>
      </c>
      <c r="G17" s="375">
        <v>0</v>
      </c>
      <c r="H17" s="373">
        <f t="shared" ref="H17:H25" si="0">SUM(D17:G17)</f>
        <v>52955599</v>
      </c>
      <c r="I17" s="369"/>
    </row>
    <row r="18" spans="1:11">
      <c r="A18" s="227"/>
      <c r="B18" s="527" t="s">
        <v>51</v>
      </c>
      <c r="C18" s="527"/>
      <c r="D18" s="375">
        <v>0</v>
      </c>
      <c r="E18" s="375">
        <v>0</v>
      </c>
      <c r="F18" s="375">
        <v>0</v>
      </c>
      <c r="G18" s="375">
        <v>0</v>
      </c>
      <c r="H18" s="373">
        <f t="shared" si="0"/>
        <v>0</v>
      </c>
      <c r="I18" s="369"/>
    </row>
    <row r="19" spans="1:11">
      <c r="A19" s="227"/>
      <c r="B19" s="527" t="s">
        <v>142</v>
      </c>
      <c r="C19" s="527"/>
      <c r="D19" s="375">
        <v>0</v>
      </c>
      <c r="E19" s="375">
        <v>0</v>
      </c>
      <c r="F19" s="375">
        <v>0</v>
      </c>
      <c r="G19" s="375">
        <v>0</v>
      </c>
      <c r="H19" s="373">
        <f t="shared" si="0"/>
        <v>0</v>
      </c>
      <c r="I19" s="369"/>
    </row>
    <row r="20" spans="1:11" ht="9.9499999999999993" customHeight="1">
      <c r="A20" s="239"/>
      <c r="B20" s="372"/>
      <c r="C20" s="230"/>
      <c r="D20" s="373"/>
      <c r="E20" s="373"/>
      <c r="F20" s="373"/>
      <c r="G20" s="373"/>
      <c r="H20" s="373"/>
      <c r="I20" s="369"/>
    </row>
    <row r="21" spans="1:11">
      <c r="A21" s="239"/>
      <c r="B21" s="586" t="s">
        <v>143</v>
      </c>
      <c r="C21" s="586"/>
      <c r="D21" s="374">
        <f>SUM(D22:D25)</f>
        <v>0</v>
      </c>
      <c r="E21" s="374">
        <f>SUM(E22:E25)</f>
        <v>-7</v>
      </c>
      <c r="F21" s="374">
        <f>SUM(F22:F25)</f>
        <v>17088944</v>
      </c>
      <c r="G21" s="374">
        <f>SUM(G22:G25)</f>
        <v>0</v>
      </c>
      <c r="H21" s="374">
        <f t="shared" si="0"/>
        <v>17088937</v>
      </c>
      <c r="I21" s="369"/>
    </row>
    <row r="22" spans="1:11">
      <c r="A22" s="227"/>
      <c r="B22" s="527" t="s">
        <v>144</v>
      </c>
      <c r="C22" s="527"/>
      <c r="D22" s="375">
        <v>0</v>
      </c>
      <c r="E22" s="375">
        <v>0</v>
      </c>
      <c r="F22" s="375">
        <f>+ESF!J52</f>
        <v>17088944</v>
      </c>
      <c r="G22" s="375">
        <v>0</v>
      </c>
      <c r="H22" s="373">
        <f t="shared" si="0"/>
        <v>17088944</v>
      </c>
      <c r="I22" s="369"/>
      <c r="K22" s="408"/>
    </row>
    <row r="23" spans="1:11">
      <c r="A23" s="227"/>
      <c r="B23" s="527" t="s">
        <v>55</v>
      </c>
      <c r="C23" s="527"/>
      <c r="D23" s="375">
        <v>0</v>
      </c>
      <c r="E23" s="375">
        <f>+ESF!J53</f>
        <v>-7</v>
      </c>
      <c r="F23" s="375">
        <v>0</v>
      </c>
      <c r="G23" s="375">
        <v>0</v>
      </c>
      <c r="H23" s="373">
        <f t="shared" si="0"/>
        <v>-7</v>
      </c>
      <c r="I23" s="369"/>
    </row>
    <row r="24" spans="1:11">
      <c r="A24" s="227"/>
      <c r="B24" s="527" t="s">
        <v>145</v>
      </c>
      <c r="C24" s="527"/>
      <c r="D24" s="375">
        <v>0</v>
      </c>
      <c r="E24" s="375">
        <v>0</v>
      </c>
      <c r="F24" s="375">
        <v>0</v>
      </c>
      <c r="G24" s="375">
        <v>0</v>
      </c>
      <c r="H24" s="373">
        <f t="shared" si="0"/>
        <v>0</v>
      </c>
      <c r="I24" s="369"/>
    </row>
    <row r="25" spans="1:11">
      <c r="A25" s="227"/>
      <c r="B25" s="527" t="s">
        <v>57</v>
      </c>
      <c r="C25" s="527"/>
      <c r="D25" s="375">
        <v>0</v>
      </c>
      <c r="E25" s="375">
        <v>0</v>
      </c>
      <c r="F25" s="375">
        <v>0</v>
      </c>
      <c r="G25" s="375">
        <v>0</v>
      </c>
      <c r="H25" s="373">
        <f t="shared" si="0"/>
        <v>0</v>
      </c>
      <c r="I25" s="369"/>
    </row>
    <row r="26" spans="1:11" ht="9.9499999999999993" customHeight="1">
      <c r="A26" s="239"/>
      <c r="B26" s="372"/>
      <c r="C26" s="230"/>
      <c r="D26" s="373"/>
      <c r="E26" s="373"/>
      <c r="F26" s="373"/>
      <c r="G26" s="373"/>
      <c r="H26" s="373"/>
      <c r="I26" s="369"/>
    </row>
    <row r="27" spans="1:11" ht="18.75" thickBot="1">
      <c r="A27" s="239"/>
      <c r="B27" s="585" t="s">
        <v>430</v>
      </c>
      <c r="C27" s="585"/>
      <c r="D27" s="376">
        <f>D14+D16+D21</f>
        <v>52955599</v>
      </c>
      <c r="E27" s="376">
        <f>E14+E16+E21</f>
        <v>-7</v>
      </c>
      <c r="F27" s="376">
        <f>F14+F16+F21</f>
        <v>17088944</v>
      </c>
      <c r="G27" s="376">
        <f>G14+G16+G21</f>
        <v>0</v>
      </c>
      <c r="H27" s="376">
        <f>SUM(D27:G27)</f>
        <v>70044536</v>
      </c>
      <c r="I27" s="369"/>
      <c r="K27" s="377" t="str">
        <f>IF(H27=ESF!J63," ","ERROR")</f>
        <v xml:space="preserve"> </v>
      </c>
    </row>
    <row r="28" spans="1:11">
      <c r="A28" s="227"/>
      <c r="B28" s="230"/>
      <c r="C28" s="229"/>
      <c r="D28" s="373"/>
      <c r="E28" s="373"/>
      <c r="F28" s="373"/>
      <c r="G28" s="373"/>
      <c r="H28" s="373"/>
      <c r="I28" s="369"/>
    </row>
    <row r="29" spans="1:11">
      <c r="A29" s="239"/>
      <c r="B29" s="586" t="s">
        <v>431</v>
      </c>
      <c r="C29" s="586"/>
      <c r="D29" s="374">
        <f>SUM(D30:D32)</f>
        <v>0</v>
      </c>
      <c r="E29" s="374">
        <f>SUM(E30:E32)</f>
        <v>0</v>
      </c>
      <c r="F29" s="374">
        <f>SUM(F30:F32)</f>
        <v>0</v>
      </c>
      <c r="G29" s="374">
        <f>SUM(G30:G32)</f>
        <v>0</v>
      </c>
      <c r="H29" s="374">
        <f>SUM(D29:G29)</f>
        <v>0</v>
      </c>
      <c r="I29" s="369"/>
    </row>
    <row r="30" spans="1:11">
      <c r="A30" s="227"/>
      <c r="B30" s="527" t="s">
        <v>50</v>
      </c>
      <c r="C30" s="527"/>
      <c r="D30" s="375">
        <v>0</v>
      </c>
      <c r="E30" s="375">
        <v>0</v>
      </c>
      <c r="F30" s="375">
        <v>0</v>
      </c>
      <c r="G30" s="375">
        <v>0</v>
      </c>
      <c r="H30" s="373">
        <f>SUM(D30:G30)</f>
        <v>0</v>
      </c>
      <c r="I30" s="369"/>
    </row>
    <row r="31" spans="1:11">
      <c r="A31" s="227"/>
      <c r="B31" s="527" t="s">
        <v>51</v>
      </c>
      <c r="C31" s="527"/>
      <c r="D31" s="375">
        <v>0</v>
      </c>
      <c r="E31" s="375">
        <v>0</v>
      </c>
      <c r="F31" s="375">
        <v>0</v>
      </c>
      <c r="G31" s="375">
        <v>0</v>
      </c>
      <c r="H31" s="373">
        <f>SUM(D31:G31)</f>
        <v>0</v>
      </c>
      <c r="I31" s="369"/>
    </row>
    <row r="32" spans="1:11">
      <c r="A32" s="227"/>
      <c r="B32" s="527" t="s">
        <v>142</v>
      </c>
      <c r="C32" s="527"/>
      <c r="D32" s="375">
        <v>0</v>
      </c>
      <c r="E32" s="375">
        <v>0</v>
      </c>
      <c r="F32" s="375">
        <v>0</v>
      </c>
      <c r="G32" s="375">
        <v>0</v>
      </c>
      <c r="H32" s="373">
        <f>SUM(D32:G32)</f>
        <v>0</v>
      </c>
      <c r="I32" s="369"/>
    </row>
    <row r="33" spans="1:12" ht="9.9499999999999993" customHeight="1">
      <c r="A33" s="239"/>
      <c r="B33" s="372"/>
      <c r="C33" s="230"/>
      <c r="D33" s="373"/>
      <c r="E33" s="373"/>
      <c r="F33" s="373"/>
      <c r="G33" s="373"/>
      <c r="H33" s="373"/>
      <c r="I33" s="369"/>
    </row>
    <row r="34" spans="1:12">
      <c r="A34" s="239" t="s">
        <v>135</v>
      </c>
      <c r="B34" s="586" t="s">
        <v>143</v>
      </c>
      <c r="C34" s="586"/>
      <c r="D34" s="374">
        <f>SUM(D35:D38)</f>
        <v>26035047</v>
      </c>
      <c r="E34" s="374">
        <f>SUM(E35:E38)</f>
        <v>-2</v>
      </c>
      <c r="F34" s="374">
        <f>SUM(F35:F38)</f>
        <v>-1</v>
      </c>
      <c r="G34" s="374">
        <f>SUM(G35:G38)</f>
        <v>0</v>
      </c>
      <c r="H34" s="374">
        <f>SUM(D34:G34)</f>
        <v>26035044</v>
      </c>
      <c r="I34" s="369"/>
    </row>
    <row r="35" spans="1:12">
      <c r="A35" s="227"/>
      <c r="B35" s="527" t="s">
        <v>144</v>
      </c>
      <c r="C35" s="527"/>
      <c r="D35" s="375">
        <v>0</v>
      </c>
      <c r="E35" s="375">
        <v>0</v>
      </c>
      <c r="F35" s="375">
        <f>+ESF!I52</f>
        <v>-1</v>
      </c>
      <c r="G35" s="375">
        <v>0</v>
      </c>
      <c r="H35" s="373">
        <f>SUM(D35:G35)</f>
        <v>-1</v>
      </c>
      <c r="I35" s="369"/>
    </row>
    <row r="36" spans="1:12">
      <c r="A36" s="227"/>
      <c r="B36" s="527" t="s">
        <v>55</v>
      </c>
      <c r="C36" s="527"/>
      <c r="D36" s="440">
        <f>+ECSF!I40</f>
        <v>26035047</v>
      </c>
      <c r="E36" s="375">
        <f>+ESF!I53-E23</f>
        <v>-2</v>
      </c>
      <c r="F36" s="375">
        <v>0</v>
      </c>
      <c r="G36" s="375">
        <v>0</v>
      </c>
      <c r="H36" s="373">
        <f>SUM(D36:G36)</f>
        <v>26035045</v>
      </c>
      <c r="I36" s="369"/>
    </row>
    <row r="37" spans="1:12">
      <c r="A37" s="227"/>
      <c r="B37" s="527" t="s">
        <v>145</v>
      </c>
      <c r="C37" s="527"/>
      <c r="D37" s="375">
        <v>0</v>
      </c>
      <c r="E37" s="375">
        <v>0</v>
      </c>
      <c r="F37" s="375">
        <v>0</v>
      </c>
      <c r="G37" s="375">
        <v>0</v>
      </c>
      <c r="H37" s="373">
        <f>SUM(D37:G37)</f>
        <v>0</v>
      </c>
      <c r="I37" s="369"/>
    </row>
    <row r="38" spans="1:12">
      <c r="A38" s="227"/>
      <c r="B38" s="527" t="s">
        <v>57</v>
      </c>
      <c r="C38" s="527"/>
      <c r="D38" s="375">
        <v>0</v>
      </c>
      <c r="E38" s="375">
        <v>0</v>
      </c>
      <c r="F38" s="375">
        <v>0</v>
      </c>
      <c r="G38" s="375">
        <v>0</v>
      </c>
      <c r="H38" s="373">
        <f>SUM(D38:G38)</f>
        <v>0</v>
      </c>
      <c r="I38" s="369"/>
    </row>
    <row r="39" spans="1:12" ht="9.9499999999999993" customHeight="1">
      <c r="A39" s="239"/>
      <c r="B39" s="372"/>
      <c r="C39" s="230"/>
      <c r="D39" s="373"/>
      <c r="E39" s="373"/>
      <c r="F39" s="373"/>
      <c r="G39" s="373"/>
      <c r="H39" s="373"/>
      <c r="I39" s="369"/>
    </row>
    <row r="40" spans="1:12" ht="18">
      <c r="A40" s="378"/>
      <c r="B40" s="584" t="s">
        <v>432</v>
      </c>
      <c r="C40" s="584"/>
      <c r="D40" s="379">
        <f>D27+D29+D34</f>
        <v>78990646</v>
      </c>
      <c r="E40" s="379">
        <f>E27+E29+E34</f>
        <v>-9</v>
      </c>
      <c r="F40" s="379">
        <f>F29+F34</f>
        <v>-1</v>
      </c>
      <c r="G40" s="379">
        <f>G27+G29+G34</f>
        <v>0</v>
      </c>
      <c r="H40" s="379">
        <f>SUM(D40:G40)</f>
        <v>78990636</v>
      </c>
      <c r="I40" s="380"/>
      <c r="K40" s="377" t="str">
        <f>IF(H40=ESF!I63," ","ERROR")</f>
        <v xml:space="preserve"> </v>
      </c>
    </row>
    <row r="41" spans="1:12" ht="6" customHeight="1">
      <c r="A41" s="381"/>
      <c r="B41" s="381"/>
      <c r="C41" s="381"/>
      <c r="D41" s="381"/>
      <c r="E41" s="381"/>
      <c r="F41" s="381"/>
      <c r="G41" s="381"/>
      <c r="H41" s="381"/>
      <c r="I41" s="382"/>
    </row>
    <row r="42" spans="1:12" ht="6" customHeight="1">
      <c r="D42" s="383"/>
      <c r="E42" s="383"/>
      <c r="I42" s="231"/>
    </row>
    <row r="43" spans="1:12" ht="15" customHeight="1">
      <c r="A43" s="215"/>
      <c r="B43" s="534" t="s">
        <v>78</v>
      </c>
      <c r="C43" s="534"/>
      <c r="D43" s="534"/>
      <c r="E43" s="534"/>
      <c r="F43" s="534"/>
      <c r="G43" s="534"/>
      <c r="H43" s="534"/>
      <c r="I43" s="534"/>
      <c r="J43" s="229"/>
      <c r="L43" s="408"/>
    </row>
    <row r="44" spans="1:12" ht="9.75" customHeight="1">
      <c r="A44" s="215"/>
      <c r="B44" s="229"/>
      <c r="C44" s="251"/>
      <c r="D44" s="252"/>
      <c r="E44" s="252"/>
      <c r="F44" s="215"/>
      <c r="G44" s="253"/>
      <c r="H44" s="251"/>
      <c r="I44" s="252"/>
      <c r="J44" s="252"/>
    </row>
    <row r="45" spans="1:12" ht="50.1" customHeight="1">
      <c r="A45" s="215"/>
      <c r="B45" s="229"/>
      <c r="C45" s="533"/>
      <c r="D45" s="533"/>
      <c r="E45" s="252"/>
      <c r="F45" s="254"/>
      <c r="G45" s="441"/>
      <c r="H45" s="441"/>
      <c r="I45" s="252"/>
      <c r="J45" s="252"/>
      <c r="L45" s="408"/>
    </row>
    <row r="46" spans="1:12" ht="14.1" customHeight="1">
      <c r="A46" s="215"/>
      <c r="B46" s="259"/>
      <c r="C46" s="512" t="s">
        <v>436</v>
      </c>
      <c r="D46" s="512"/>
      <c r="E46" s="252"/>
      <c r="F46" s="512" t="s">
        <v>437</v>
      </c>
      <c r="G46" s="512"/>
      <c r="H46" s="512"/>
      <c r="I46" s="230"/>
      <c r="J46" s="252"/>
    </row>
    <row r="47" spans="1:12" ht="14.1" customHeight="1">
      <c r="A47" s="215"/>
      <c r="B47" s="260"/>
      <c r="C47" s="507" t="s">
        <v>435</v>
      </c>
      <c r="D47" s="507"/>
      <c r="E47" s="261"/>
      <c r="F47" s="507" t="s">
        <v>438</v>
      </c>
      <c r="G47" s="507"/>
      <c r="H47" s="507"/>
      <c r="I47" s="230"/>
      <c r="J47" s="252"/>
    </row>
  </sheetData>
  <sheetProtection formatCells="0" selectLockedCells="1"/>
  <mergeCells count="37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C46:D46"/>
    <mergeCell ref="F46:H46"/>
    <mergeCell ref="F47:H47"/>
  </mergeCells>
  <printOptions horizontalCentered="1"/>
  <pageMargins left="0.6692913385826772" right="0.62992125984251968" top="0.94488188976377963" bottom="0.59055118110236227" header="0" footer="0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7"/>
  <sheetViews>
    <sheetView tabSelected="1" showWhiteSpace="0" view="pageBreakPreview" topLeftCell="E18" zoomScale="80" zoomScaleNormal="100" zoomScaleSheetLayoutView="80" workbookViewId="0">
      <selection activeCell="H43" sqref="H43"/>
    </sheetView>
  </sheetViews>
  <sheetFormatPr baseColWidth="10" defaultRowHeight="12"/>
  <cols>
    <col min="1" max="1" width="1.28515625" style="265" customWidth="1"/>
    <col min="2" max="3" width="3.7109375" style="265" customWidth="1"/>
    <col min="4" max="4" width="23.85546875" style="265" customWidth="1"/>
    <col min="5" max="5" width="21.42578125" style="265" customWidth="1"/>
    <col min="6" max="6" width="17.28515625" style="265" customWidth="1"/>
    <col min="7" max="8" width="18.7109375" style="216" customWidth="1"/>
    <col min="9" max="9" width="7.7109375" style="265" customWidth="1"/>
    <col min="10" max="11" width="3.7109375" style="174" customWidth="1"/>
    <col min="12" max="16" width="18.7109375" style="174" customWidth="1"/>
    <col min="17" max="17" width="1.85546875" style="174" customWidth="1"/>
    <col min="18" max="18" width="12.42578125" style="174" bestFit="1" customWidth="1"/>
    <col min="19" max="16384" width="11.42578125" style="174"/>
  </cols>
  <sheetData>
    <row r="1" spans="1:17" s="215" customFormat="1" ht="16.5" customHeight="1">
      <c r="B1" s="266"/>
      <c r="C1" s="266"/>
      <c r="D1" s="266"/>
      <c r="E1" s="539" t="s">
        <v>426</v>
      </c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266"/>
      <c r="Q1" s="266"/>
    </row>
    <row r="2" spans="1:17" ht="15" customHeight="1">
      <c r="B2" s="266"/>
      <c r="C2" s="266"/>
      <c r="D2" s="266"/>
      <c r="E2" s="539" t="s">
        <v>175</v>
      </c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266"/>
      <c r="Q2" s="266"/>
    </row>
    <row r="3" spans="1:17" ht="15" customHeight="1">
      <c r="B3" s="266"/>
      <c r="C3" s="266"/>
      <c r="D3" s="266"/>
      <c r="E3" s="539" t="s">
        <v>434</v>
      </c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266"/>
      <c r="Q3" s="266"/>
    </row>
    <row r="4" spans="1:17" ht="16.5" customHeight="1">
      <c r="B4" s="266"/>
      <c r="C4" s="266"/>
      <c r="D4" s="266"/>
      <c r="E4" s="539" t="s">
        <v>1</v>
      </c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266"/>
      <c r="Q4" s="266"/>
    </row>
    <row r="5" spans="1:17" ht="3" customHeight="1">
      <c r="C5" s="270"/>
      <c r="D5" s="385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6"/>
      <c r="P5" s="215"/>
      <c r="Q5" s="215"/>
    </row>
    <row r="6" spans="1:17" ht="19.5" customHeight="1">
      <c r="A6" s="220"/>
      <c r="B6" s="218" t="s">
        <v>4</v>
      </c>
      <c r="C6" s="218"/>
      <c r="D6" s="435"/>
      <c r="E6" s="526" t="s">
        <v>443</v>
      </c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215"/>
    </row>
    <row r="7" spans="1:17" s="215" customFormat="1" ht="5.0999999999999996" customHeight="1">
      <c r="A7" s="265"/>
      <c r="B7" s="270"/>
      <c r="C7" s="270"/>
      <c r="D7" s="385"/>
      <c r="E7" s="270"/>
      <c r="F7" s="270"/>
      <c r="G7" s="386"/>
      <c r="H7" s="386"/>
      <c r="I7" s="385"/>
    </row>
    <row r="8" spans="1:17" s="215" customFormat="1" ht="3" customHeight="1">
      <c r="A8" s="265"/>
      <c r="B8" s="265"/>
      <c r="C8" s="387"/>
      <c r="D8" s="385"/>
      <c r="E8" s="387"/>
      <c r="F8" s="387"/>
      <c r="G8" s="388"/>
      <c r="H8" s="388"/>
      <c r="I8" s="385"/>
    </row>
    <row r="9" spans="1:17" s="215" customFormat="1" ht="31.5" customHeight="1">
      <c r="A9" s="459"/>
      <c r="B9" s="596" t="s">
        <v>76</v>
      </c>
      <c r="C9" s="596"/>
      <c r="D9" s="596"/>
      <c r="E9" s="596"/>
      <c r="F9" s="460"/>
      <c r="G9" s="461">
        <v>2015</v>
      </c>
      <c r="H9" s="461">
        <v>2014</v>
      </c>
      <c r="I9" s="462"/>
      <c r="J9" s="596" t="s">
        <v>76</v>
      </c>
      <c r="K9" s="596"/>
      <c r="L9" s="596"/>
      <c r="M9" s="596"/>
      <c r="N9" s="460"/>
      <c r="O9" s="461">
        <v>2015</v>
      </c>
      <c r="P9" s="461">
        <v>2014</v>
      </c>
      <c r="Q9" s="463"/>
    </row>
    <row r="10" spans="1:17" s="215" customFormat="1" ht="3" customHeight="1">
      <c r="A10" s="275"/>
      <c r="B10" s="265"/>
      <c r="C10" s="265"/>
      <c r="D10" s="276"/>
      <c r="E10" s="276"/>
      <c r="F10" s="276"/>
      <c r="G10" s="389"/>
      <c r="H10" s="389"/>
      <c r="I10" s="265"/>
      <c r="Q10" s="226"/>
    </row>
    <row r="11" spans="1:17" s="215" customFormat="1">
      <c r="A11" s="227"/>
      <c r="B11" s="216"/>
      <c r="C11" s="278"/>
      <c r="D11" s="278"/>
      <c r="E11" s="278"/>
      <c r="F11" s="278"/>
      <c r="G11" s="389"/>
      <c r="H11" s="389"/>
      <c r="I11" s="216"/>
      <c r="Q11" s="226"/>
    </row>
    <row r="12" spans="1:17" ht="17.25" customHeight="1">
      <c r="A12" s="227"/>
      <c r="B12" s="591" t="s">
        <v>176</v>
      </c>
      <c r="C12" s="591"/>
      <c r="D12" s="591"/>
      <c r="E12" s="591"/>
      <c r="F12" s="591"/>
      <c r="G12" s="389"/>
      <c r="H12" s="389"/>
      <c r="I12" s="216"/>
      <c r="J12" s="591" t="s">
        <v>177</v>
      </c>
      <c r="K12" s="591"/>
      <c r="L12" s="591"/>
      <c r="M12" s="591"/>
      <c r="N12" s="591"/>
      <c r="O12" s="390"/>
      <c r="P12" s="390"/>
      <c r="Q12" s="226"/>
    </row>
    <row r="13" spans="1:17" ht="17.25" customHeight="1">
      <c r="A13" s="227"/>
      <c r="B13" s="216"/>
      <c r="C13" s="278"/>
      <c r="D13" s="216"/>
      <c r="E13" s="278"/>
      <c r="F13" s="278"/>
      <c r="G13" s="389"/>
      <c r="H13" s="389"/>
      <c r="I13" s="216"/>
      <c r="J13" s="216"/>
      <c r="K13" s="278"/>
      <c r="L13" s="278"/>
      <c r="M13" s="278"/>
      <c r="N13" s="278"/>
      <c r="O13" s="390"/>
      <c r="P13" s="390"/>
      <c r="Q13" s="226"/>
    </row>
    <row r="14" spans="1:17" ht="17.25" customHeight="1">
      <c r="A14" s="227"/>
      <c r="B14" s="216"/>
      <c r="C14" s="591" t="s">
        <v>67</v>
      </c>
      <c r="D14" s="591"/>
      <c r="E14" s="591"/>
      <c r="F14" s="591"/>
      <c r="G14" s="391">
        <f>SUM(G15:G25)</f>
        <v>59067746</v>
      </c>
      <c r="H14" s="391">
        <f>SUM(H15:H25)</f>
        <v>60738252</v>
      </c>
      <c r="I14" s="216"/>
      <c r="J14" s="216"/>
      <c r="K14" s="591" t="s">
        <v>67</v>
      </c>
      <c r="L14" s="591"/>
      <c r="M14" s="591"/>
      <c r="N14" s="591"/>
      <c r="O14" s="391">
        <f>SUM(O15:O17)</f>
        <v>0</v>
      </c>
      <c r="P14" s="391">
        <f>SUM(P15:P17)</f>
        <v>0</v>
      </c>
      <c r="Q14" s="226"/>
    </row>
    <row r="15" spans="1:17" ht="15" customHeight="1">
      <c r="A15" s="227"/>
      <c r="B15" s="216"/>
      <c r="C15" s="278"/>
      <c r="D15" s="590" t="s">
        <v>86</v>
      </c>
      <c r="E15" s="590"/>
      <c r="F15" s="590"/>
      <c r="G15" s="392">
        <v>0</v>
      </c>
      <c r="H15" s="392">
        <v>0</v>
      </c>
      <c r="I15" s="216"/>
      <c r="J15" s="216"/>
      <c r="K15" s="215"/>
      <c r="L15" s="592" t="s">
        <v>33</v>
      </c>
      <c r="M15" s="592"/>
      <c r="N15" s="592"/>
      <c r="O15" s="392">
        <f>+ECSF!D30</f>
        <v>0</v>
      </c>
      <c r="P15" s="392">
        <v>0</v>
      </c>
      <c r="Q15" s="226"/>
    </row>
    <row r="16" spans="1:17" ht="15" customHeight="1">
      <c r="A16" s="227"/>
      <c r="B16" s="216"/>
      <c r="C16" s="278"/>
      <c r="D16" s="590" t="s">
        <v>198</v>
      </c>
      <c r="E16" s="590"/>
      <c r="F16" s="590"/>
      <c r="G16" s="392"/>
      <c r="H16" s="392"/>
      <c r="I16" s="216"/>
      <c r="J16" s="216"/>
      <c r="K16" s="215"/>
      <c r="L16" s="592" t="s">
        <v>35</v>
      </c>
      <c r="M16" s="592"/>
      <c r="N16" s="592"/>
      <c r="O16" s="392">
        <f>+ECSF!D31</f>
        <v>0</v>
      </c>
      <c r="P16" s="392">
        <v>0</v>
      </c>
      <c r="Q16" s="226"/>
    </row>
    <row r="17" spans="1:20" ht="15" customHeight="1">
      <c r="A17" s="227"/>
      <c r="B17" s="216"/>
      <c r="C17" s="458"/>
      <c r="D17" s="590" t="s">
        <v>178</v>
      </c>
      <c r="E17" s="590"/>
      <c r="F17" s="590"/>
      <c r="G17" s="392">
        <v>0</v>
      </c>
      <c r="H17" s="392">
        <v>0</v>
      </c>
      <c r="I17" s="216"/>
      <c r="J17" s="216"/>
      <c r="K17" s="389"/>
      <c r="L17" s="592" t="s">
        <v>202</v>
      </c>
      <c r="M17" s="592"/>
      <c r="N17" s="592"/>
      <c r="O17" s="392">
        <v>0</v>
      </c>
      <c r="P17" s="392">
        <v>0</v>
      </c>
      <c r="Q17" s="226"/>
    </row>
    <row r="18" spans="1:20" ht="15" customHeight="1">
      <c r="A18" s="227"/>
      <c r="B18" s="216"/>
      <c r="C18" s="458"/>
      <c r="D18" s="590" t="s">
        <v>92</v>
      </c>
      <c r="E18" s="590"/>
      <c r="F18" s="590"/>
      <c r="G18" s="392">
        <v>0</v>
      </c>
      <c r="H18" s="392">
        <v>0</v>
      </c>
      <c r="I18" s="216"/>
      <c r="J18" s="216"/>
      <c r="K18" s="389"/>
      <c r="Q18" s="226"/>
    </row>
    <row r="19" spans="1:20" ht="15" customHeight="1">
      <c r="A19" s="227"/>
      <c r="B19" s="216"/>
      <c r="C19" s="458"/>
      <c r="D19" s="590" t="s">
        <v>93</v>
      </c>
      <c r="E19" s="590"/>
      <c r="F19" s="590"/>
      <c r="G19" s="392">
        <f>+EA!D17</f>
        <v>121123</v>
      </c>
      <c r="H19" s="392">
        <f>+EA!E17</f>
        <v>295200</v>
      </c>
      <c r="I19" s="216"/>
      <c r="J19" s="216"/>
      <c r="K19" s="457" t="s">
        <v>68</v>
      </c>
      <c r="L19" s="457"/>
      <c r="M19" s="457"/>
      <c r="N19" s="457"/>
      <c r="O19" s="391">
        <f>SUM(O20:O22)</f>
        <v>20312882</v>
      </c>
      <c r="P19" s="391">
        <f>SUM(P20:P22)</f>
        <v>12341470</v>
      </c>
      <c r="Q19" s="226"/>
    </row>
    <row r="20" spans="1:20" ht="15" customHeight="1">
      <c r="A20" s="227"/>
      <c r="B20" s="216"/>
      <c r="C20" s="458"/>
      <c r="D20" s="590" t="s">
        <v>94</v>
      </c>
      <c r="E20" s="590"/>
      <c r="F20" s="590"/>
      <c r="G20" s="392">
        <v>0</v>
      </c>
      <c r="H20" s="392">
        <v>0</v>
      </c>
      <c r="I20" s="216"/>
      <c r="J20" s="216"/>
      <c r="K20" s="389"/>
      <c r="L20" s="458" t="s">
        <v>33</v>
      </c>
      <c r="M20" s="458"/>
      <c r="N20" s="458"/>
      <c r="O20" s="392">
        <f>11042743+6859560+50196</f>
        <v>17952499</v>
      </c>
      <c r="P20" s="392">
        <f>16403424-6617128+460485+1409169</f>
        <v>11655950</v>
      </c>
      <c r="Q20" s="226"/>
      <c r="R20" s="411"/>
      <c r="S20" s="174">
        <v>5580099</v>
      </c>
      <c r="T20" s="408">
        <f>+S20-O20</f>
        <v>-12372400</v>
      </c>
    </row>
    <row r="21" spans="1:20" ht="15" customHeight="1">
      <c r="A21" s="227"/>
      <c r="B21" s="216"/>
      <c r="C21" s="458"/>
      <c r="D21" s="590" t="s">
        <v>96</v>
      </c>
      <c r="E21" s="590"/>
      <c r="F21" s="590"/>
      <c r="G21" s="392">
        <v>0</v>
      </c>
      <c r="H21" s="392">
        <v>0</v>
      </c>
      <c r="I21" s="216"/>
      <c r="J21" s="216"/>
      <c r="K21" s="389"/>
      <c r="L21" s="592" t="s">
        <v>35</v>
      </c>
      <c r="M21" s="592"/>
      <c r="N21" s="592"/>
      <c r="O21" s="392">
        <v>2360383</v>
      </c>
      <c r="P21" s="392">
        <v>685520</v>
      </c>
      <c r="Q21" s="226"/>
    </row>
    <row r="22" spans="1:20" ht="28.5" customHeight="1">
      <c r="A22" s="227"/>
      <c r="B22" s="216"/>
      <c r="C22" s="458"/>
      <c r="D22" s="590" t="s">
        <v>98</v>
      </c>
      <c r="E22" s="590"/>
      <c r="F22" s="590"/>
      <c r="G22" s="392">
        <v>0</v>
      </c>
      <c r="H22" s="392">
        <v>0</v>
      </c>
      <c r="I22" s="216"/>
      <c r="J22" s="216"/>
      <c r="K22" s="215"/>
      <c r="L22" s="592" t="s">
        <v>203</v>
      </c>
      <c r="M22" s="592"/>
      <c r="N22" s="592"/>
      <c r="O22" s="392"/>
      <c r="P22" s="392">
        <v>0</v>
      </c>
      <c r="Q22" s="226"/>
    </row>
    <row r="23" spans="1:20" ht="15" customHeight="1">
      <c r="A23" s="227"/>
      <c r="B23" s="216"/>
      <c r="C23" s="458"/>
      <c r="D23" s="590" t="s">
        <v>103</v>
      </c>
      <c r="E23" s="590"/>
      <c r="F23" s="590"/>
      <c r="G23" s="392">
        <f>+EA!D23</f>
        <v>51885990</v>
      </c>
      <c r="H23" s="392">
        <f>+EA!E23</f>
        <v>56134587</v>
      </c>
      <c r="I23" s="216"/>
      <c r="J23" s="216"/>
      <c r="K23" s="591" t="s">
        <v>179</v>
      </c>
      <c r="L23" s="591"/>
      <c r="M23" s="591"/>
      <c r="N23" s="591"/>
      <c r="O23" s="391">
        <f>O14-O19</f>
        <v>-20312882</v>
      </c>
      <c r="P23" s="391">
        <f>P14-P19</f>
        <v>-12341470</v>
      </c>
      <c r="Q23" s="226"/>
    </row>
    <row r="24" spans="1:20" ht="15" customHeight="1">
      <c r="A24" s="227"/>
      <c r="B24" s="216"/>
      <c r="C24" s="458"/>
      <c r="D24" s="590" t="s">
        <v>199</v>
      </c>
      <c r="E24" s="590"/>
      <c r="F24" s="590"/>
      <c r="G24" s="392">
        <f>+EA!D24</f>
        <v>3948681</v>
      </c>
      <c r="H24" s="392">
        <f>+EA!E24</f>
        <v>4308465</v>
      </c>
      <c r="I24" s="216"/>
      <c r="J24" s="216"/>
      <c r="Q24" s="226"/>
    </row>
    <row r="25" spans="1:20" ht="15" customHeight="1">
      <c r="A25" s="227"/>
      <c r="B25" s="216"/>
      <c r="C25" s="458"/>
      <c r="D25" s="590" t="s">
        <v>200</v>
      </c>
      <c r="E25" s="590"/>
      <c r="F25" s="456"/>
      <c r="G25" s="392">
        <f>+EA!D31</f>
        <v>3111952</v>
      </c>
      <c r="H25" s="392">
        <v>0</v>
      </c>
      <c r="I25" s="216"/>
      <c r="J25" s="215"/>
      <c r="Q25" s="226"/>
    </row>
    <row r="26" spans="1:20" ht="15" customHeight="1">
      <c r="A26" s="227"/>
      <c r="B26" s="216"/>
      <c r="C26" s="278"/>
      <c r="D26" s="216"/>
      <c r="E26" s="278"/>
      <c r="F26" s="278"/>
      <c r="G26" s="389"/>
      <c r="H26" s="389"/>
      <c r="I26" s="216"/>
      <c r="J26" s="591" t="s">
        <v>180</v>
      </c>
      <c r="K26" s="591"/>
      <c r="L26" s="591"/>
      <c r="M26" s="591"/>
      <c r="N26" s="591"/>
      <c r="O26" s="215"/>
      <c r="P26" s="215"/>
      <c r="Q26" s="226"/>
    </row>
    <row r="27" spans="1:20" ht="15" customHeight="1">
      <c r="A27" s="227"/>
      <c r="B27" s="216"/>
      <c r="C27" s="591" t="s">
        <v>68</v>
      </c>
      <c r="D27" s="591"/>
      <c r="E27" s="591"/>
      <c r="F27" s="591"/>
      <c r="G27" s="391">
        <f>SUM(G28:G46)</f>
        <v>48627412</v>
      </c>
      <c r="H27" s="391">
        <f>SUM(H28:H46)</f>
        <v>41779654</v>
      </c>
      <c r="I27" s="216"/>
      <c r="J27" s="216"/>
      <c r="K27" s="278"/>
      <c r="L27" s="216"/>
      <c r="M27" s="456"/>
      <c r="N27" s="456"/>
      <c r="O27" s="390"/>
      <c r="P27" s="390"/>
      <c r="Q27" s="226"/>
    </row>
    <row r="28" spans="1:20" ht="15" customHeight="1">
      <c r="A28" s="227"/>
      <c r="B28" s="216"/>
      <c r="C28" s="457"/>
      <c r="D28" s="590" t="s">
        <v>181</v>
      </c>
      <c r="E28" s="590"/>
      <c r="F28" s="590"/>
      <c r="G28" s="392">
        <f>+EA!I13-1066785</f>
        <v>32760795</v>
      </c>
      <c r="H28" s="392">
        <f>+EA!J13-460485-1409169</f>
        <v>26972907</v>
      </c>
      <c r="I28" s="216"/>
      <c r="J28" s="216"/>
      <c r="K28" s="457" t="s">
        <v>67</v>
      </c>
      <c r="L28" s="457"/>
      <c r="M28" s="457"/>
      <c r="N28" s="457"/>
      <c r="O28" s="391">
        <f>O29+O32</f>
        <v>0</v>
      </c>
      <c r="P28" s="391">
        <f>P29+P32</f>
        <v>0</v>
      </c>
      <c r="Q28" s="226"/>
    </row>
    <row r="29" spans="1:20" ht="15" customHeight="1">
      <c r="A29" s="227"/>
      <c r="B29" s="216"/>
      <c r="C29" s="457"/>
      <c r="D29" s="590" t="s">
        <v>89</v>
      </c>
      <c r="E29" s="590"/>
      <c r="F29" s="590"/>
      <c r="G29" s="392">
        <f>+EA!I14</f>
        <v>1696669</v>
      </c>
      <c r="H29" s="392">
        <f>+EA!J14</f>
        <v>1907919</v>
      </c>
      <c r="I29" s="216"/>
      <c r="J29" s="215"/>
      <c r="K29" s="215"/>
      <c r="L29" s="458" t="s">
        <v>182</v>
      </c>
      <c r="M29" s="458"/>
      <c r="N29" s="458"/>
      <c r="O29" s="392">
        <f>SUM(O30:O31)</f>
        <v>0</v>
      </c>
      <c r="P29" s="392">
        <f>SUM(P30:P31)</f>
        <v>0</v>
      </c>
      <c r="Q29" s="226"/>
    </row>
    <row r="30" spans="1:20" ht="15" customHeight="1">
      <c r="A30" s="227"/>
      <c r="B30" s="216"/>
      <c r="C30" s="457"/>
      <c r="D30" s="590" t="s">
        <v>91</v>
      </c>
      <c r="E30" s="590"/>
      <c r="F30" s="590"/>
      <c r="G30" s="392">
        <f>+EA!I15</f>
        <v>6032700</v>
      </c>
      <c r="H30" s="392">
        <f>+EA!J15</f>
        <v>7998972</v>
      </c>
      <c r="I30" s="216"/>
      <c r="J30" s="216"/>
      <c r="K30" s="457"/>
      <c r="L30" s="458" t="s">
        <v>183</v>
      </c>
      <c r="M30" s="458"/>
      <c r="N30" s="458"/>
      <c r="O30" s="392">
        <v>0</v>
      </c>
      <c r="P30" s="392">
        <v>0</v>
      </c>
      <c r="Q30" s="226"/>
    </row>
    <row r="31" spans="1:20" ht="15" customHeight="1">
      <c r="A31" s="227"/>
      <c r="B31" s="216"/>
      <c r="C31" s="278"/>
      <c r="D31" s="216"/>
      <c r="E31" s="278"/>
      <c r="F31" s="278"/>
      <c r="G31" s="389"/>
      <c r="H31" s="389"/>
      <c r="I31" s="216"/>
      <c r="J31" s="216"/>
      <c r="K31" s="457"/>
      <c r="L31" s="458" t="s">
        <v>185</v>
      </c>
      <c r="M31" s="458"/>
      <c r="N31" s="458"/>
      <c r="O31" s="392">
        <v>0</v>
      </c>
      <c r="P31" s="392">
        <v>0</v>
      </c>
      <c r="Q31" s="226"/>
    </row>
    <row r="32" spans="1:20" ht="15" customHeight="1">
      <c r="A32" s="227"/>
      <c r="B32" s="216"/>
      <c r="C32" s="457"/>
      <c r="D32" s="590" t="s">
        <v>95</v>
      </c>
      <c r="E32" s="590"/>
      <c r="F32" s="590"/>
      <c r="G32" s="392">
        <f>+EA!I18</f>
        <v>8137248</v>
      </c>
      <c r="H32" s="392">
        <f>+EA!J18</f>
        <v>4899856</v>
      </c>
      <c r="I32" s="216"/>
      <c r="J32" s="216"/>
      <c r="K32" s="457"/>
      <c r="L32" s="592" t="s">
        <v>402</v>
      </c>
      <c r="M32" s="592"/>
      <c r="N32" s="592"/>
      <c r="O32" s="392">
        <v>0</v>
      </c>
      <c r="P32" s="392">
        <v>0</v>
      </c>
      <c r="Q32" s="226"/>
    </row>
    <row r="33" spans="1:18" ht="15" customHeight="1">
      <c r="A33" s="227"/>
      <c r="B33" s="216"/>
      <c r="C33" s="457"/>
      <c r="D33" s="590" t="s">
        <v>184</v>
      </c>
      <c r="E33" s="590"/>
      <c r="F33" s="590"/>
      <c r="G33" s="392">
        <v>0</v>
      </c>
      <c r="H33" s="392">
        <v>0</v>
      </c>
      <c r="I33" s="216"/>
      <c r="J33" s="216"/>
      <c r="K33" s="389"/>
      <c r="Q33" s="226"/>
    </row>
    <row r="34" spans="1:18" ht="15" customHeight="1">
      <c r="A34" s="227"/>
      <c r="B34" s="216"/>
      <c r="C34" s="457"/>
      <c r="D34" s="590" t="s">
        <v>186</v>
      </c>
      <c r="E34" s="590"/>
      <c r="F34" s="590"/>
      <c r="G34" s="392">
        <v>0</v>
      </c>
      <c r="H34" s="392">
        <v>0</v>
      </c>
      <c r="I34" s="216"/>
      <c r="J34" s="216"/>
      <c r="K34" s="457" t="s">
        <v>68</v>
      </c>
      <c r="L34" s="457"/>
      <c r="M34" s="457"/>
      <c r="N34" s="457"/>
      <c r="O34" s="391">
        <f>O35+O38</f>
        <v>0</v>
      </c>
      <c r="P34" s="391">
        <f>P35+P38</f>
        <v>0</v>
      </c>
      <c r="Q34" s="226"/>
    </row>
    <row r="35" spans="1:18" ht="15" customHeight="1">
      <c r="A35" s="227"/>
      <c r="B35" s="216"/>
      <c r="C35" s="457"/>
      <c r="D35" s="590" t="s">
        <v>100</v>
      </c>
      <c r="E35" s="590"/>
      <c r="F35" s="590"/>
      <c r="G35" s="392">
        <v>0</v>
      </c>
      <c r="H35" s="392">
        <v>0</v>
      </c>
      <c r="I35" s="216"/>
      <c r="J35" s="216"/>
      <c r="K35" s="215"/>
      <c r="L35" s="458" t="s">
        <v>187</v>
      </c>
      <c r="M35" s="458"/>
      <c r="N35" s="458"/>
      <c r="O35" s="392">
        <f>SUM(O36:O37)</f>
        <v>0</v>
      </c>
      <c r="P35" s="392">
        <f>SUM(P36:P37)</f>
        <v>0</v>
      </c>
      <c r="Q35" s="226"/>
    </row>
    <row r="36" spans="1:18" ht="15" customHeight="1">
      <c r="A36" s="227"/>
      <c r="B36" s="216"/>
      <c r="C36" s="457"/>
      <c r="D36" s="590" t="s">
        <v>102</v>
      </c>
      <c r="E36" s="590"/>
      <c r="F36" s="590"/>
      <c r="G36" s="392">
        <v>0</v>
      </c>
      <c r="H36" s="392">
        <v>0</v>
      </c>
      <c r="I36" s="216"/>
      <c r="J36" s="216"/>
      <c r="K36" s="457"/>
      <c r="L36" s="458" t="s">
        <v>183</v>
      </c>
      <c r="M36" s="458"/>
      <c r="N36" s="458"/>
      <c r="O36" s="392">
        <v>0</v>
      </c>
      <c r="P36" s="392">
        <v>0</v>
      </c>
      <c r="Q36" s="226"/>
    </row>
    <row r="37" spans="1:18" ht="15" customHeight="1">
      <c r="A37" s="227"/>
      <c r="B37" s="216"/>
      <c r="C37" s="457"/>
      <c r="D37" s="590" t="s">
        <v>104</v>
      </c>
      <c r="E37" s="590"/>
      <c r="F37" s="590"/>
      <c r="G37" s="392">
        <v>0</v>
      </c>
      <c r="H37" s="392">
        <v>0</v>
      </c>
      <c r="I37" s="216"/>
      <c r="J37" s="215"/>
      <c r="K37" s="457"/>
      <c r="L37" s="458" t="s">
        <v>185</v>
      </c>
      <c r="M37" s="458"/>
      <c r="N37" s="458"/>
      <c r="O37" s="392">
        <v>0</v>
      </c>
      <c r="P37" s="392">
        <v>0</v>
      </c>
      <c r="Q37" s="226"/>
    </row>
    <row r="38" spans="1:18" ht="15" customHeight="1">
      <c r="A38" s="227"/>
      <c r="B38" s="216"/>
      <c r="C38" s="457"/>
      <c r="D38" s="590" t="s">
        <v>105</v>
      </c>
      <c r="E38" s="590"/>
      <c r="F38" s="590"/>
      <c r="G38" s="392">
        <v>0</v>
      </c>
      <c r="H38" s="392">
        <v>0</v>
      </c>
      <c r="I38" s="216"/>
      <c r="J38" s="216"/>
      <c r="K38" s="457"/>
      <c r="L38" s="592" t="s">
        <v>403</v>
      </c>
      <c r="M38" s="592"/>
      <c r="N38" s="592"/>
      <c r="O38" s="392">
        <v>0</v>
      </c>
      <c r="P38" s="392">
        <v>0</v>
      </c>
      <c r="Q38" s="226"/>
    </row>
    <row r="39" spans="1:18" ht="15" customHeight="1">
      <c r="A39" s="227"/>
      <c r="B39" s="216"/>
      <c r="C39" s="457"/>
      <c r="D39" s="590" t="s">
        <v>106</v>
      </c>
      <c r="E39" s="590"/>
      <c r="F39" s="590"/>
      <c r="G39" s="392">
        <v>0</v>
      </c>
      <c r="H39" s="392">
        <v>0</v>
      </c>
      <c r="I39" s="216"/>
      <c r="J39" s="216"/>
      <c r="K39" s="389"/>
      <c r="Q39" s="226"/>
    </row>
    <row r="40" spans="1:18" ht="15" customHeight="1">
      <c r="A40" s="227"/>
      <c r="B40" s="216"/>
      <c r="C40" s="457"/>
      <c r="D40" s="590" t="s">
        <v>108</v>
      </c>
      <c r="E40" s="590"/>
      <c r="F40" s="590"/>
      <c r="G40" s="392">
        <v>0</v>
      </c>
      <c r="H40" s="392">
        <v>0</v>
      </c>
      <c r="I40" s="216"/>
      <c r="J40" s="216"/>
      <c r="K40" s="591" t="s">
        <v>189</v>
      </c>
      <c r="L40" s="591"/>
      <c r="M40" s="591"/>
      <c r="N40" s="591"/>
      <c r="O40" s="391">
        <f>O28-O34</f>
        <v>0</v>
      </c>
      <c r="P40" s="391">
        <f>P28-P34</f>
        <v>0</v>
      </c>
      <c r="Q40" s="226"/>
    </row>
    <row r="41" spans="1:18" ht="15" customHeight="1">
      <c r="A41" s="227"/>
      <c r="B41" s="216"/>
      <c r="C41" s="278"/>
      <c r="D41" s="216"/>
      <c r="E41" s="278"/>
      <c r="F41" s="278"/>
      <c r="G41" s="389"/>
      <c r="H41" s="389"/>
      <c r="I41" s="216"/>
      <c r="J41" s="216"/>
      <c r="Q41" s="226"/>
    </row>
    <row r="42" spans="1:18" ht="15" customHeight="1">
      <c r="A42" s="227"/>
      <c r="B42" s="216"/>
      <c r="C42" s="457"/>
      <c r="D42" s="590" t="s">
        <v>188</v>
      </c>
      <c r="E42" s="590"/>
      <c r="F42" s="590"/>
      <c r="G42" s="392">
        <v>0</v>
      </c>
      <c r="H42" s="392">
        <v>0</v>
      </c>
      <c r="I42" s="216"/>
      <c r="J42" s="216"/>
      <c r="Q42" s="226"/>
    </row>
    <row r="43" spans="1:18" ht="15" customHeight="1">
      <c r="A43" s="227"/>
      <c r="B43" s="216"/>
      <c r="C43" s="457"/>
      <c r="D43" s="590" t="s">
        <v>141</v>
      </c>
      <c r="E43" s="590"/>
      <c r="F43" s="590"/>
      <c r="G43" s="392">
        <v>0</v>
      </c>
      <c r="H43" s="392">
        <v>0</v>
      </c>
      <c r="I43" s="216"/>
      <c r="J43" s="593" t="s">
        <v>191</v>
      </c>
      <c r="K43" s="593"/>
      <c r="L43" s="593"/>
      <c r="M43" s="593"/>
      <c r="N43" s="593"/>
      <c r="O43" s="393">
        <f>G48+O23+O40</f>
        <v>-9872548</v>
      </c>
      <c r="P43" s="393">
        <f>H48+P23+P40</f>
        <v>6617128</v>
      </c>
      <c r="Q43" s="226"/>
    </row>
    <row r="44" spans="1:18" ht="15" customHeight="1">
      <c r="A44" s="227"/>
      <c r="B44" s="216"/>
      <c r="C44" s="457"/>
      <c r="D44" s="590" t="s">
        <v>115</v>
      </c>
      <c r="E44" s="590"/>
      <c r="F44" s="590"/>
      <c r="G44" s="392">
        <v>0</v>
      </c>
      <c r="H44" s="392">
        <v>0</v>
      </c>
      <c r="I44" s="216"/>
      <c r="Q44" s="226"/>
    </row>
    <row r="45" spans="1:18" ht="15" customHeight="1">
      <c r="A45" s="227"/>
      <c r="B45" s="216"/>
      <c r="C45" s="389"/>
      <c r="D45" s="389"/>
      <c r="E45" s="389"/>
      <c r="F45" s="389"/>
      <c r="G45" s="389"/>
      <c r="H45" s="389"/>
      <c r="I45" s="216"/>
      <c r="Q45" s="226"/>
    </row>
    <row r="46" spans="1:18" ht="15" customHeight="1">
      <c r="A46" s="227"/>
      <c r="B46" s="216"/>
      <c r="C46" s="457"/>
      <c r="D46" s="590" t="s">
        <v>201</v>
      </c>
      <c r="E46" s="590"/>
      <c r="F46" s="590"/>
      <c r="G46" s="392">
        <v>0</v>
      </c>
      <c r="H46" s="392">
        <v>0</v>
      </c>
      <c r="I46" s="216"/>
      <c r="Q46" s="226"/>
    </row>
    <row r="47" spans="1:18">
      <c r="A47" s="227"/>
      <c r="B47" s="216"/>
      <c r="C47" s="278"/>
      <c r="D47" s="216"/>
      <c r="E47" s="278"/>
      <c r="F47" s="278"/>
      <c r="G47" s="389"/>
      <c r="H47" s="389"/>
      <c r="I47" s="216"/>
      <c r="J47" s="593" t="s">
        <v>405</v>
      </c>
      <c r="K47" s="593"/>
      <c r="L47" s="593"/>
      <c r="M47" s="593"/>
      <c r="N47" s="593"/>
      <c r="O47" s="393">
        <f>+P48</f>
        <v>11415662</v>
      </c>
      <c r="P47" s="393">
        <v>4798534</v>
      </c>
      <c r="Q47" s="226"/>
    </row>
    <row r="48" spans="1:18" s="397" customFormat="1">
      <c r="A48" s="394"/>
      <c r="B48" s="395"/>
      <c r="C48" s="591" t="s">
        <v>190</v>
      </c>
      <c r="D48" s="591"/>
      <c r="E48" s="591"/>
      <c r="F48" s="591"/>
      <c r="G48" s="393">
        <f>G14-G27</f>
        <v>10440334</v>
      </c>
      <c r="H48" s="393">
        <f>H14-H27</f>
        <v>18958598</v>
      </c>
      <c r="I48" s="395"/>
      <c r="J48" s="593" t="s">
        <v>406</v>
      </c>
      <c r="K48" s="593"/>
      <c r="L48" s="593"/>
      <c r="M48" s="593"/>
      <c r="N48" s="593"/>
      <c r="O48" s="393">
        <f>+O47+O43</f>
        <v>1543114</v>
      </c>
      <c r="P48" s="393">
        <f>+P43+P47</f>
        <v>11415662</v>
      </c>
      <c r="Q48" s="396"/>
      <c r="R48" s="410"/>
    </row>
    <row r="49" spans="1:19" s="397" customFormat="1">
      <c r="A49" s="394"/>
      <c r="B49" s="395"/>
      <c r="C49" s="457"/>
      <c r="D49" s="457"/>
      <c r="E49" s="457"/>
      <c r="F49" s="457"/>
      <c r="G49" s="393"/>
      <c r="H49" s="393"/>
      <c r="I49" s="395"/>
      <c r="Q49" s="396"/>
    </row>
    <row r="50" spans="1:19" ht="14.25" customHeight="1">
      <c r="A50" s="247"/>
      <c r="B50" s="248"/>
      <c r="C50" s="398"/>
      <c r="D50" s="398"/>
      <c r="E50" s="398"/>
      <c r="F50" s="398"/>
      <c r="G50" s="399"/>
      <c r="H50" s="399"/>
      <c r="I50" s="248"/>
      <c r="J50" s="254"/>
      <c r="K50" s="254"/>
      <c r="L50" s="254"/>
      <c r="M50" s="254"/>
      <c r="N50" s="254"/>
      <c r="O50" s="254"/>
      <c r="P50" s="254"/>
      <c r="Q50" s="250"/>
    </row>
    <row r="51" spans="1:19" ht="14.25" customHeight="1">
      <c r="A51" s="216"/>
      <c r="I51" s="216"/>
      <c r="J51" s="216"/>
      <c r="K51" s="389"/>
      <c r="L51" s="389"/>
      <c r="M51" s="439"/>
      <c r="N51" s="389"/>
      <c r="O51" s="496">
        <f>+ESF!D18</f>
        <v>1543114</v>
      </c>
      <c r="P51" s="496">
        <f>+O48-O51</f>
        <v>0</v>
      </c>
      <c r="Q51" s="215"/>
      <c r="S51" s="408"/>
    </row>
    <row r="52" spans="1:19" ht="6" customHeight="1">
      <c r="A52" s="216"/>
      <c r="I52" s="216"/>
      <c r="J52" s="215"/>
      <c r="K52" s="215"/>
      <c r="L52" s="215"/>
      <c r="M52" s="215"/>
      <c r="N52" s="215"/>
      <c r="O52" s="215"/>
      <c r="P52" s="215"/>
      <c r="Q52" s="215"/>
    </row>
    <row r="53" spans="1:19" ht="15" customHeight="1">
      <c r="A53" s="215"/>
      <c r="B53" s="229" t="s">
        <v>78</v>
      </c>
      <c r="C53" s="229"/>
      <c r="D53" s="229"/>
      <c r="E53" s="229"/>
      <c r="F53" s="229"/>
      <c r="G53" s="229"/>
      <c r="H53" s="229"/>
      <c r="I53" s="229"/>
      <c r="J53" s="229"/>
      <c r="K53" s="215"/>
      <c r="L53" s="215"/>
      <c r="M53" s="409"/>
      <c r="N53" s="215"/>
      <c r="O53" s="377" t="str">
        <f>IF(O47=ESF!E18," ","ERROR SALDO FINAL 2013")</f>
        <v xml:space="preserve"> </v>
      </c>
      <c r="P53" s="215"/>
      <c r="Q53" s="215"/>
    </row>
    <row r="54" spans="1:19" ht="22.5" customHeight="1">
      <c r="A54" s="215"/>
      <c r="B54" s="229"/>
      <c r="C54" s="251"/>
      <c r="D54" s="252"/>
      <c r="E54" s="252"/>
      <c r="F54" s="215"/>
      <c r="G54" s="253"/>
      <c r="H54" s="251"/>
      <c r="I54" s="252"/>
      <c r="J54" s="252"/>
      <c r="K54" s="215"/>
      <c r="L54" s="215"/>
      <c r="M54" s="409"/>
      <c r="N54" s="215"/>
      <c r="O54" s="377" t="str">
        <f>IF(O48=ESF!D18," ","ERROR SALDO FINAL 2014")</f>
        <v xml:space="preserve"> </v>
      </c>
      <c r="P54" s="215"/>
      <c r="Q54" s="215"/>
    </row>
    <row r="55" spans="1:19" ht="29.25" customHeight="1">
      <c r="A55" s="215"/>
      <c r="B55" s="229"/>
      <c r="C55" s="251"/>
      <c r="D55" s="594"/>
      <c r="E55" s="594"/>
      <c r="F55" s="595"/>
      <c r="G55" s="595"/>
      <c r="H55" s="251"/>
      <c r="I55" s="252"/>
      <c r="J55" s="252"/>
      <c r="K55" s="215"/>
      <c r="L55" s="558"/>
      <c r="M55" s="558"/>
      <c r="N55" s="559"/>
      <c r="O55" s="559"/>
      <c r="P55" s="215"/>
      <c r="Q55" s="215"/>
    </row>
    <row r="56" spans="1:19" ht="14.1" customHeight="1">
      <c r="A56" s="215"/>
      <c r="B56" s="259"/>
      <c r="C56" s="215"/>
      <c r="D56" s="512" t="s">
        <v>436</v>
      </c>
      <c r="E56" s="512"/>
      <c r="F56" s="560"/>
      <c r="G56" s="560"/>
      <c r="H56" s="215"/>
      <c r="I56" s="230"/>
      <c r="J56" s="215"/>
      <c r="K56" s="265"/>
      <c r="L56" s="512" t="s">
        <v>437</v>
      </c>
      <c r="M56" s="512"/>
      <c r="N56" s="512"/>
      <c r="O56" s="498"/>
      <c r="P56" s="215"/>
      <c r="Q56" s="215"/>
    </row>
    <row r="57" spans="1:19" ht="14.1" customHeight="1">
      <c r="A57" s="215"/>
      <c r="B57" s="260"/>
      <c r="C57" s="215"/>
      <c r="D57" s="507" t="s">
        <v>435</v>
      </c>
      <c r="E57" s="507"/>
      <c r="F57" s="507"/>
      <c r="G57" s="507"/>
      <c r="H57" s="215"/>
      <c r="I57" s="230"/>
      <c r="J57" s="215"/>
      <c r="L57" s="507" t="s">
        <v>438</v>
      </c>
      <c r="M57" s="507"/>
      <c r="N57" s="507"/>
      <c r="O57" s="71"/>
      <c r="P57" s="215"/>
      <c r="Q57" s="215"/>
    </row>
  </sheetData>
  <sheetProtection formatCells="0" selectLockedCells="1"/>
  <mergeCells count="61">
    <mergeCell ref="E1:O1"/>
    <mergeCell ref="E2:O2"/>
    <mergeCell ref="E3:O3"/>
    <mergeCell ref="E4:O4"/>
    <mergeCell ref="B9:E9"/>
    <mergeCell ref="J9:M9"/>
    <mergeCell ref="E6:P6"/>
    <mergeCell ref="B12:F12"/>
    <mergeCell ref="J12:N12"/>
    <mergeCell ref="C14:F14"/>
    <mergeCell ref="K14:N14"/>
    <mergeCell ref="D20:F20"/>
    <mergeCell ref="L17:N17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D22:F22"/>
    <mergeCell ref="L32:N32"/>
    <mergeCell ref="J26:N26"/>
    <mergeCell ref="C27:F27"/>
    <mergeCell ref="D28:F28"/>
    <mergeCell ref="D29:F29"/>
    <mergeCell ref="D30:F30"/>
    <mergeCell ref="D55:G55"/>
    <mergeCell ref="L55:O55"/>
    <mergeCell ref="D56:E56"/>
    <mergeCell ref="F56:G56"/>
    <mergeCell ref="D57:E57"/>
    <mergeCell ref="F57:G57"/>
    <mergeCell ref="L56:N56"/>
    <mergeCell ref="L57:N57"/>
    <mergeCell ref="D43:F43"/>
    <mergeCell ref="D44:F44"/>
    <mergeCell ref="D46:F46"/>
    <mergeCell ref="C48:F48"/>
    <mergeCell ref="J43:N43"/>
    <mergeCell ref="J47:N47"/>
    <mergeCell ref="J48:N48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horizontalCentered="1"/>
  <pageMargins left="0.74803149606299213" right="0.55118110236220474" top="0.59055118110236227" bottom="0.59055118110236227" header="0" footer="0"/>
  <pageSetup scale="5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26"/>
  <sheetViews>
    <sheetView view="pageBreakPreview" zoomScale="90" zoomScaleNormal="100" zoomScaleSheetLayoutView="90" workbookViewId="0">
      <selection activeCell="B2" sqref="B2:I25"/>
    </sheetView>
  </sheetViews>
  <sheetFormatPr baseColWidth="10" defaultRowHeight="15"/>
  <cols>
    <col min="1" max="1" width="2.5703125" customWidth="1"/>
  </cols>
  <sheetData>
    <row r="2" spans="1:10" s="172" customFormat="1" ht="14.25">
      <c r="A2" s="171"/>
      <c r="B2" s="600" t="s">
        <v>426</v>
      </c>
      <c r="C2" s="601"/>
      <c r="D2" s="601"/>
      <c r="E2" s="601"/>
      <c r="F2" s="601"/>
      <c r="G2" s="601"/>
      <c r="H2" s="601"/>
      <c r="I2" s="602"/>
      <c r="J2" s="171"/>
    </row>
    <row r="3" spans="1:10" s="172" customFormat="1" ht="14.25">
      <c r="A3" s="171"/>
      <c r="B3" s="603"/>
      <c r="C3" s="604"/>
      <c r="D3" s="604"/>
      <c r="E3" s="604"/>
      <c r="F3" s="604"/>
      <c r="G3" s="604"/>
      <c r="H3" s="604"/>
      <c r="I3" s="605"/>
      <c r="J3" s="171"/>
    </row>
    <row r="4" spans="1:10" s="172" customFormat="1" ht="14.25">
      <c r="A4" s="171"/>
      <c r="B4" s="449"/>
      <c r="C4" s="450"/>
      <c r="D4" s="450"/>
      <c r="E4" s="450" t="s">
        <v>444</v>
      </c>
      <c r="F4" s="450"/>
      <c r="G4" s="450"/>
      <c r="H4" s="450"/>
      <c r="I4" s="451"/>
      <c r="J4" s="171"/>
    </row>
    <row r="5" spans="1:10" s="172" customFormat="1" ht="14.25">
      <c r="A5" s="171"/>
      <c r="B5" s="603" t="s">
        <v>424</v>
      </c>
      <c r="C5" s="604"/>
      <c r="D5" s="604"/>
      <c r="E5" s="604"/>
      <c r="F5" s="604"/>
      <c r="G5" s="604"/>
      <c r="H5" s="604"/>
      <c r="I5" s="605"/>
      <c r="J5" s="171"/>
    </row>
    <row r="6" spans="1:10" s="172" customFormat="1" ht="14.25">
      <c r="A6" s="171"/>
      <c r="B6" s="606" t="s">
        <v>442</v>
      </c>
      <c r="C6" s="607"/>
      <c r="D6" s="607"/>
      <c r="E6" s="607"/>
      <c r="F6" s="607"/>
      <c r="G6" s="607"/>
      <c r="H6" s="607"/>
      <c r="I6" s="608"/>
      <c r="J6" s="171"/>
    </row>
    <row r="22" spans="1:10" s="172" customFormat="1" ht="14.25">
      <c r="A22" s="171"/>
      <c r="B22" s="609"/>
      <c r="C22" s="609"/>
      <c r="D22" s="599"/>
      <c r="E22" s="599"/>
      <c r="F22" s="599"/>
      <c r="G22" s="599"/>
      <c r="H22" s="599"/>
      <c r="I22" s="599"/>
      <c r="J22" s="171"/>
    </row>
    <row r="23" spans="1:10" s="172" customFormat="1" ht="14.25">
      <c r="A23" s="171"/>
      <c r="B23" s="597"/>
      <c r="C23" s="597"/>
      <c r="D23" s="598"/>
      <c r="E23" s="598"/>
      <c r="F23" s="599"/>
      <c r="G23" s="599"/>
      <c r="H23" s="599"/>
      <c r="I23" s="599"/>
      <c r="J23" s="171"/>
    </row>
    <row r="24" spans="1:10" s="172" customFormat="1" ht="14.25">
      <c r="A24" s="171"/>
      <c r="B24" s="610" t="s">
        <v>436</v>
      </c>
      <c r="C24" s="610"/>
      <c r="D24" s="610"/>
      <c r="E24" s="610"/>
      <c r="F24" s="512" t="s">
        <v>437</v>
      </c>
      <c r="G24" s="512"/>
      <c r="H24" s="512"/>
      <c r="I24" s="512"/>
      <c r="J24" s="171"/>
    </row>
    <row r="25" spans="1:10" s="172" customFormat="1" ht="14.25" customHeight="1">
      <c r="A25" s="171"/>
      <c r="B25" s="507" t="s">
        <v>435</v>
      </c>
      <c r="C25" s="507"/>
      <c r="D25" s="507"/>
      <c r="E25" s="507"/>
      <c r="F25" s="507" t="s">
        <v>438</v>
      </c>
      <c r="G25" s="507"/>
      <c r="H25" s="507"/>
      <c r="I25" s="507"/>
      <c r="J25" s="171"/>
    </row>
    <row r="26" spans="1:10" s="172" customFormat="1" ht="14.25">
      <c r="A26" s="171"/>
      <c r="B26" s="609"/>
      <c r="C26" s="609"/>
      <c r="D26" s="599"/>
      <c r="E26" s="599"/>
      <c r="F26" s="599"/>
      <c r="G26" s="599"/>
      <c r="H26" s="599"/>
      <c r="I26" s="599"/>
      <c r="J26" s="171"/>
    </row>
  </sheetData>
  <mergeCells count="20">
    <mergeCell ref="F24:I24"/>
    <mergeCell ref="B24:E24"/>
    <mergeCell ref="B25:E25"/>
    <mergeCell ref="F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:I2"/>
    <mergeCell ref="B3:I3"/>
    <mergeCell ref="B5:I5"/>
    <mergeCell ref="B6:I6"/>
    <mergeCell ref="B22:C22"/>
    <mergeCell ref="D22:E22"/>
    <mergeCell ref="F22:G22"/>
    <mergeCell ref="H22:I22"/>
  </mergeCells>
  <printOptions horizontalCentered="1"/>
  <pageMargins left="0.70866141732283472" right="0.51181102362204722" top="0.74803149606299213" bottom="0.55118110236220474" header="0.31496062992125984" footer="0.31496062992125984"/>
  <pageSetup scale="9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17</vt:i4>
      </vt:variant>
    </vt:vector>
  </HeadingPairs>
  <TitlesOfParts>
    <vt:vector size="3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IPCon</vt:lpstr>
      <vt:lpstr>Notas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BInmu!Área_de_impresión</vt:lpstr>
      <vt:lpstr>BMu!Área_de_impresión</vt:lpstr>
      <vt:lpstr>CFG!Área_de_impresión</vt:lpstr>
      <vt:lpstr>COG!Área_de_impresión</vt:lpstr>
      <vt:lpstr>CProg!Área_de_impresión</vt:lpstr>
      <vt:lpstr>CTG!Área_de_impresión</vt:lpstr>
      <vt:lpstr>EA!Área_de_impresión</vt:lpstr>
      <vt:lpstr>EAA!Área_de_impresión</vt:lpstr>
      <vt:lpstr>EADP!Área_de_impresión</vt:lpstr>
      <vt:lpstr>EAI!Área_de_impresión</vt:lpstr>
      <vt:lpstr>ECSF!Área_de_impresión</vt:lpstr>
      <vt:lpstr>EFE!Área_de_impresión</vt:lpstr>
      <vt:lpstr>ESF!Área_de_impresión</vt:lpstr>
      <vt:lpstr>EVHP!Área_de_impresión</vt:lpstr>
      <vt:lpstr>IPCon!Área_de_impresión</vt:lpstr>
      <vt:lpstr>CFG!Títulos_a_imprimir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OFS</cp:lastModifiedBy>
  <cp:lastPrinted>2015-07-23T18:37:15Z</cp:lastPrinted>
  <dcterms:created xsi:type="dcterms:W3CDTF">2014-01-27T16:27:43Z</dcterms:created>
  <dcterms:modified xsi:type="dcterms:W3CDTF">2015-12-29T00:16:53Z</dcterms:modified>
</cp:coreProperties>
</file>