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NSTITUTO DE CAPACITACION PARA EL TRABAJO DEL ESTADO DE TLAXCALA\cp ignacio\CTA PUB 2015\Tlaxcala ICATLAX 4to Trim 2015\CUENTA ARMONIZADA DE ICATLAX2015\"/>
    </mc:Choice>
  </mc:AlternateContent>
  <bookViews>
    <workbookView xWindow="0" yWindow="0" windowWidth="24000" windowHeight="9735" tabRatio="750" firstSheet="4" activeTab="19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O32" i="10" l="1"/>
  <c r="G18" i="19" l="1"/>
  <c r="I15" i="19"/>
  <c r="H15" i="19"/>
  <c r="F15" i="19"/>
  <c r="E15" i="19"/>
  <c r="O38" i="10"/>
  <c r="O20" i="10" l="1"/>
  <c r="P38" i="10" l="1"/>
  <c r="P20" i="10"/>
  <c r="J53" i="1"/>
  <c r="J52" i="1"/>
  <c r="E33" i="1"/>
  <c r="E19" i="1"/>
  <c r="E18" i="1"/>
  <c r="E23" i="5"/>
  <c r="E36" i="12" l="1"/>
  <c r="G30" i="10" l="1"/>
  <c r="G29" i="10"/>
  <c r="G28" i="10"/>
  <c r="G23" i="10"/>
  <c r="G19" i="10"/>
  <c r="G18" i="10"/>
  <c r="E14" i="7"/>
  <c r="H38" i="12" l="1"/>
  <c r="I38" i="12" s="1"/>
  <c r="H16" i="12"/>
  <c r="I16" i="12" s="1"/>
  <c r="H22" i="12"/>
  <c r="H14" i="12"/>
  <c r="F38" i="12"/>
  <c r="F36" i="12"/>
  <c r="F43" i="12"/>
  <c r="E43" i="12"/>
  <c r="H30" i="10"/>
  <c r="H29" i="10"/>
  <c r="H28" i="10"/>
  <c r="H23" i="10"/>
  <c r="H19" i="10"/>
  <c r="H18" i="10"/>
  <c r="H36" i="12" l="1"/>
  <c r="I36" i="12" s="1"/>
  <c r="J36" i="12" s="1"/>
  <c r="I14" i="12"/>
  <c r="I43" i="12"/>
  <c r="J43" i="12" s="1"/>
  <c r="H43" i="12"/>
  <c r="C27" i="20"/>
  <c r="C31" i="20"/>
  <c r="E11" i="20"/>
  <c r="D11" i="20"/>
  <c r="C11" i="20"/>
  <c r="I35" i="19"/>
  <c r="H35" i="19"/>
  <c r="F35" i="19"/>
  <c r="G35" i="19" s="1"/>
  <c r="E35" i="19"/>
  <c r="I30" i="19"/>
  <c r="H30" i="19"/>
  <c r="F30" i="19"/>
  <c r="E30" i="19"/>
  <c r="G30" i="19" s="1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7" i="19"/>
  <c r="J17" i="19" s="1"/>
  <c r="G16" i="19"/>
  <c r="J16" i="19" s="1"/>
  <c r="G15" i="19"/>
  <c r="J15" i="19" s="1"/>
  <c r="G12" i="19"/>
  <c r="J12" i="19" s="1"/>
  <c r="C33" i="18"/>
  <c r="B33" i="18"/>
  <c r="C18" i="18"/>
  <c r="B18" i="18"/>
  <c r="F31" i="17"/>
  <c r="F33" i="17" s="1"/>
  <c r="D31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I3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H31" i="16"/>
  <c r="G31" i="16"/>
  <c r="E31" i="16"/>
  <c r="D31" i="16"/>
  <c r="F29" i="16"/>
  <c r="I29" i="16" s="1"/>
  <c r="F28" i="16"/>
  <c r="I28" i="16" s="1"/>
  <c r="F26" i="16"/>
  <c r="I26" i="16" s="1"/>
  <c r="F25" i="16"/>
  <c r="I25" i="16" s="1"/>
  <c r="F24" i="16"/>
  <c r="I24" i="16" s="1"/>
  <c r="F23" i="16"/>
  <c r="I23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H14" i="14" s="1"/>
  <c r="G48" i="15"/>
  <c r="G14" i="14" s="1"/>
  <c r="E48" i="15"/>
  <c r="E14" i="14" s="1"/>
  <c r="D48" i="15"/>
  <c r="D14" i="14" s="1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J52" i="12"/>
  <c r="J49" i="12"/>
  <c r="J48" i="12"/>
  <c r="J47" i="12"/>
  <c r="J44" i="12"/>
  <c r="J42" i="12"/>
  <c r="J41" i="12"/>
  <c r="J39" i="12"/>
  <c r="J38" i="12"/>
  <c r="J35" i="12"/>
  <c r="J34" i="12"/>
  <c r="G52" i="12"/>
  <c r="G51" i="12" s="1"/>
  <c r="G49" i="12"/>
  <c r="G48" i="12"/>
  <c r="G47" i="12"/>
  <c r="G46" i="12" s="1"/>
  <c r="G35" i="12"/>
  <c r="G36" i="12"/>
  <c r="G38" i="12"/>
  <c r="G39" i="12"/>
  <c r="G41" i="12"/>
  <c r="G42" i="12"/>
  <c r="G43" i="12"/>
  <c r="G44" i="12"/>
  <c r="G34" i="12"/>
  <c r="I51" i="12"/>
  <c r="I46" i="12"/>
  <c r="I40" i="12"/>
  <c r="I37" i="12"/>
  <c r="H51" i="12"/>
  <c r="D27" i="20" s="1"/>
  <c r="D31" i="20" s="1"/>
  <c r="H46" i="12"/>
  <c r="H40" i="12"/>
  <c r="H37" i="12"/>
  <c r="F51" i="12"/>
  <c r="F46" i="12"/>
  <c r="F40" i="12"/>
  <c r="F37" i="12"/>
  <c r="E51" i="12"/>
  <c r="E46" i="12"/>
  <c r="E40" i="12"/>
  <c r="J40" i="12" s="1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4" i="12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F14" i="14" l="1"/>
  <c r="I14" i="14" s="1"/>
  <c r="D12" i="14"/>
  <c r="D18" i="14" s="1"/>
  <c r="G12" i="14"/>
  <c r="G18" i="14" s="1"/>
  <c r="H82" i="15"/>
  <c r="H22" i="13" s="1"/>
  <c r="H12" i="14"/>
  <c r="H18" i="14" s="1"/>
  <c r="I14" i="19" s="1"/>
  <c r="I37" i="15"/>
  <c r="G27" i="19"/>
  <c r="F42" i="16"/>
  <c r="F33" i="12"/>
  <c r="F10" i="15"/>
  <c r="I10" i="15" s="1"/>
  <c r="E82" i="15"/>
  <c r="F54" i="12"/>
  <c r="I54" i="12"/>
  <c r="E31" i="20" s="1"/>
  <c r="C35" i="18"/>
  <c r="F26" i="12"/>
  <c r="H26" i="12"/>
  <c r="G15" i="12"/>
  <c r="G26" i="12" s="1"/>
  <c r="E33" i="12"/>
  <c r="H54" i="12"/>
  <c r="I33" i="12"/>
  <c r="G40" i="12"/>
  <c r="J46" i="12"/>
  <c r="F18" i="15"/>
  <c r="I18" i="15" s="1"/>
  <c r="G82" i="15"/>
  <c r="F28" i="15"/>
  <c r="I28" i="15" s="1"/>
  <c r="F38" i="15"/>
  <c r="I38" i="15" s="1"/>
  <c r="F48" i="15"/>
  <c r="I48" i="15" s="1"/>
  <c r="F58" i="15"/>
  <c r="F62" i="15"/>
  <c r="I62" i="15" s="1"/>
  <c r="F70" i="15"/>
  <c r="I70" i="15" s="1"/>
  <c r="F31" i="16"/>
  <c r="I31" i="16" s="1"/>
  <c r="H31" i="17"/>
  <c r="H33" i="17" s="1"/>
  <c r="B35" i="18"/>
  <c r="G23" i="19"/>
  <c r="J23" i="19" s="1"/>
  <c r="J35" i="19"/>
  <c r="J37" i="12"/>
  <c r="J33" i="12" s="1"/>
  <c r="F12" i="16"/>
  <c r="H33" i="12"/>
  <c r="D33" i="17"/>
  <c r="G37" i="12"/>
  <c r="G33" i="12" s="1"/>
  <c r="J51" i="12"/>
  <c r="I26" i="12"/>
  <c r="D82" i="15"/>
  <c r="E54" i="12"/>
  <c r="I16" i="16"/>
  <c r="I12" i="16" s="1"/>
  <c r="J18" i="12"/>
  <c r="J30" i="19"/>
  <c r="J27" i="19"/>
  <c r="I42" i="16"/>
  <c r="F74" i="15"/>
  <c r="I58" i="15"/>
  <c r="J15" i="12"/>
  <c r="J26" i="12" s="1"/>
  <c r="E26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H23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G25" i="10" s="1"/>
  <c r="G14" i="10" s="1"/>
  <c r="E22" i="5"/>
  <c r="D22" i="5"/>
  <c r="J17" i="5"/>
  <c r="I17" i="5"/>
  <c r="J12" i="5"/>
  <c r="I12" i="5"/>
  <c r="I51" i="5" s="1"/>
  <c r="E12" i="5"/>
  <c r="E33" i="5" s="1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J24" i="2" s="1"/>
  <c r="E195" i="3" s="1"/>
  <c r="I25" i="2"/>
  <c r="E146" i="3"/>
  <c r="J21" i="2"/>
  <c r="E192" i="3" s="1"/>
  <c r="J48" i="2"/>
  <c r="E212" i="3" s="1"/>
  <c r="J22" i="2"/>
  <c r="E193" i="3" s="1"/>
  <c r="J40" i="2"/>
  <c r="E206" i="3" s="1"/>
  <c r="J25" i="2"/>
  <c r="E196" i="3" s="1"/>
  <c r="J34" i="2"/>
  <c r="E203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20" i="2" s="1"/>
  <c r="E172" i="3" s="1"/>
  <c r="D21" i="2"/>
  <c r="D22" i="2"/>
  <c r="E124" i="3" s="1"/>
  <c r="D23" i="2"/>
  <c r="E23" i="2" s="1"/>
  <c r="E175" i="3" s="1"/>
  <c r="D24" i="2"/>
  <c r="E24" i="2" s="1"/>
  <c r="E176" i="3" s="1"/>
  <c r="E21" i="2"/>
  <c r="E173" i="3" s="1"/>
  <c r="E123" i="3"/>
  <c r="E126" i="3"/>
  <c r="E35" i="2"/>
  <c r="E18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26" i="1"/>
  <c r="E66" i="3" s="1"/>
  <c r="D26" i="1"/>
  <c r="E14" i="3" s="1"/>
  <c r="E122" i="3" l="1"/>
  <c r="E19" i="2"/>
  <c r="E171" i="3" s="1"/>
  <c r="H11" i="19"/>
  <c r="H14" i="19"/>
  <c r="E11" i="19"/>
  <c r="E14" i="19"/>
  <c r="C9" i="20"/>
  <c r="C7" i="20" s="1"/>
  <c r="C15" i="20" s="1"/>
  <c r="C19" i="20" s="1"/>
  <c r="C23" i="20" s="1"/>
  <c r="E27" i="7"/>
  <c r="E34" i="3"/>
  <c r="I44" i="9"/>
  <c r="E163" i="3"/>
  <c r="E140" i="3"/>
  <c r="E144" i="3"/>
  <c r="D9" i="20"/>
  <c r="D7" i="20" s="1"/>
  <c r="D15" i="20" s="1"/>
  <c r="D19" i="20" s="1"/>
  <c r="D23" i="20" s="1"/>
  <c r="E9" i="20"/>
  <c r="E7" i="20" s="1"/>
  <c r="E15" i="20" s="1"/>
  <c r="E19" i="20" s="1"/>
  <c r="E23" i="20" s="1"/>
  <c r="H21" i="14"/>
  <c r="G27" i="16"/>
  <c r="G22" i="16" s="1"/>
  <c r="G48" i="16" s="1"/>
  <c r="I11" i="19"/>
  <c r="I41" i="19" s="1"/>
  <c r="H27" i="16"/>
  <c r="H22" i="16" s="1"/>
  <c r="H48" i="16" s="1"/>
  <c r="H50" i="16" s="1"/>
  <c r="G22" i="13"/>
  <c r="G21" i="14" s="1"/>
  <c r="F14" i="8"/>
  <c r="E14" i="8"/>
  <c r="E164" i="3"/>
  <c r="E30" i="2"/>
  <c r="E180" i="3" s="1"/>
  <c r="E18" i="14"/>
  <c r="F12" i="14"/>
  <c r="E27" i="16"/>
  <c r="E22" i="13"/>
  <c r="E139" i="3"/>
  <c r="K20" i="8"/>
  <c r="E125" i="3"/>
  <c r="E134" i="3"/>
  <c r="E132" i="3"/>
  <c r="E151" i="3"/>
  <c r="E145" i="3"/>
  <c r="H29" i="7"/>
  <c r="J54" i="12"/>
  <c r="H29" i="8"/>
  <c r="K29" i="8"/>
  <c r="E34" i="7"/>
  <c r="E40" i="7" s="1"/>
  <c r="H36" i="7"/>
  <c r="J38" i="2"/>
  <c r="E205" i="3" s="1"/>
  <c r="E136" i="3"/>
  <c r="J29" i="2"/>
  <c r="J51" i="5"/>
  <c r="J53" i="5" s="1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G40" i="7"/>
  <c r="I28" i="9"/>
  <c r="J54" i="2"/>
  <c r="D33" i="5"/>
  <c r="I53" i="5" s="1"/>
  <c r="I52" i="1" s="1"/>
  <c r="F35" i="7" s="1"/>
  <c r="H35" i="7" s="1"/>
  <c r="D27" i="7"/>
  <c r="D40" i="7" s="1"/>
  <c r="G54" i="12"/>
  <c r="I74" i="15"/>
  <c r="I82" i="15" s="1"/>
  <c r="F82" i="15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1" i="19" l="1"/>
  <c r="E41" i="19"/>
  <c r="E94" i="3"/>
  <c r="H44" i="9"/>
  <c r="H46" i="9" s="1"/>
  <c r="H50" i="9" s="1"/>
  <c r="J18" i="19"/>
  <c r="F14" i="19"/>
  <c r="G14" i="19" s="1"/>
  <c r="J14" i="19" s="1"/>
  <c r="D27" i="16"/>
  <c r="D22" i="16" s="1"/>
  <c r="D48" i="16" s="1"/>
  <c r="D22" i="13"/>
  <c r="F12" i="13"/>
  <c r="I12" i="13" s="1"/>
  <c r="I22" i="13" s="1"/>
  <c r="G50" i="16"/>
  <c r="G84" i="15"/>
  <c r="G13" i="19"/>
  <c r="J13" i="19" s="1"/>
  <c r="F11" i="19"/>
  <c r="F18" i="14"/>
  <c r="I12" i="14"/>
  <c r="I18" i="14" s="1"/>
  <c r="E21" i="14"/>
  <c r="E84" i="15"/>
  <c r="E22" i="16"/>
  <c r="F22" i="13"/>
  <c r="F22" i="7"/>
  <c r="H22" i="7" s="1"/>
  <c r="E100" i="3"/>
  <c r="I46" i="9"/>
  <c r="I50" i="9" s="1"/>
  <c r="J52" i="2"/>
  <c r="E215" i="3" s="1"/>
  <c r="E216" i="3"/>
  <c r="G16" i="8"/>
  <c r="G14" i="8" s="1"/>
  <c r="D14" i="8"/>
  <c r="F34" i="7"/>
  <c r="F40" i="7" s="1"/>
  <c r="H40" i="7" s="1"/>
  <c r="J50" i="1"/>
  <c r="E99" i="3" s="1"/>
  <c r="O43" i="10"/>
  <c r="P43" i="10"/>
  <c r="P48" i="10" s="1"/>
  <c r="H34" i="7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/>
  <c r="E48" i="3"/>
  <c r="I46" i="2"/>
  <c r="F27" i="16" l="1"/>
  <c r="I27" i="16" s="1"/>
  <c r="D21" i="14"/>
  <c r="D84" i="15"/>
  <c r="D50" i="16"/>
  <c r="F41" i="19"/>
  <c r="G11" i="19"/>
  <c r="F21" i="14"/>
  <c r="I21" i="14"/>
  <c r="F22" i="16"/>
  <c r="E48" i="16"/>
  <c r="E50" i="16" s="1"/>
  <c r="I84" i="15"/>
  <c r="F84" i="15"/>
  <c r="O47" i="10"/>
  <c r="O53" i="10" s="1"/>
  <c r="F21" i="7"/>
  <c r="J63" i="1"/>
  <c r="E108" i="3" s="1"/>
  <c r="H16" i="8"/>
  <c r="H14" i="8" s="1"/>
  <c r="E197" i="3"/>
  <c r="E169" i="3"/>
  <c r="E14" i="2"/>
  <c r="E168" i="3" s="1"/>
  <c r="E160" i="3"/>
  <c r="I44" i="2"/>
  <c r="J46" i="2"/>
  <c r="E47" i="3"/>
  <c r="I63" i="1"/>
  <c r="K40" i="7" s="1"/>
  <c r="J11" i="19" l="1"/>
  <c r="J41" i="19" s="1"/>
  <c r="G41" i="19"/>
  <c r="I22" i="16"/>
  <c r="I48" i="16" s="1"/>
  <c r="I50" i="16" s="1"/>
  <c r="F48" i="16"/>
  <c r="F50" i="16" s="1"/>
  <c r="O48" i="10"/>
  <c r="J65" i="1"/>
  <c r="E109" i="3" s="1"/>
  <c r="H21" i="7"/>
  <c r="F27" i="7"/>
  <c r="H27" i="7" s="1"/>
  <c r="K27" i="7" s="1"/>
  <c r="E210" i="3"/>
  <c r="J44" i="2"/>
  <c r="E159" i="3"/>
  <c r="I36" i="2"/>
  <c r="E154" i="3" s="1"/>
  <c r="E56" i="3"/>
  <c r="I65" i="1"/>
  <c r="O54" i="10" l="1"/>
  <c r="E57" i="3"/>
  <c r="J36" i="2"/>
  <c r="E204" i="3" s="1"/>
  <c r="E209" i="3"/>
</calcChain>
</file>

<file path=xl/sharedStrings.xml><?xml version="1.0" encoding="utf-8"?>
<sst xmlns="http://schemas.openxmlformats.org/spreadsheetml/2006/main" count="1013" uniqueCount="426">
  <si>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</si>
  <si>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</si>
  <si>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</si>
  <si>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</si>
  <si>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</si>
  <si>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</si>
  <si>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</si>
  <si>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</si>
  <si>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</si>
  <si>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</si>
  <si>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</si>
  <si>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</si>
  <si>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</si>
  <si>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</si>
  <si>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</si>
  <si>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</si>
  <si>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</si>
  <si>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</si>
  <si>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</si>
  <si>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</si>
  <si>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</si>
  <si>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</si>
  <si>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</si>
  <si>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</si>
  <si>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</si>
  <si>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</si>
  <si>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</si>
  <si>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</si>
  <si>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</si>
  <si>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</si>
  <si>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</si>
  <si>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</si>
  <si>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</si>
  <si>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</si>
  <si>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</si>
  <si>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</si>
  <si>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</si>
  <si>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</si>
  <si>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</si>
  <si>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</si>
  <si>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</si>
  <si>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</si>
  <si>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</si>
  <si>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</si>
  <si>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</si>
  <si>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</si>
  <si>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</si>
  <si>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</si>
  <si>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</si>
  <si>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</si>
  <si>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</si>
  <si>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</si>
  <si>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</si>
  <si>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</si>
  <si>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</si>
  <si>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</si>
  <si>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</si>
  <si>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</si>
  <si>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</si>
  <si>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</si>
  <si>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</si>
  <si>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</si>
  <si>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</si>
  <si>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</si>
  <si>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</si>
  <si>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</si>
  <si>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</si>
  <si>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</si>
  <si>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</si>
  <si>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</si>
  <si>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</si>
  <si>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</si>
  <si>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</si>
  <si>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</si>
  <si>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</si>
  <si>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</si>
  <si>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</si>
  <si>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</si>
  <si>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</si>
  <si>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</si>
  <si>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</si>
  <si>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</si>
  <si>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</si>
  <si>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</si>
  <si>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</si>
  <si>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</si>
  <si>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</si>
  <si>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</si>
  <si>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</si>
  <si>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</si>
  <si>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</si>
  <si>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</si>
  <si>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</si>
  <si>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</si>
  <si>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</si>
  <si>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</si>
  <si>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</si>
  <si>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</si>
  <si>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</si>
  <si>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</si>
  <si>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</si>
  <si>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</si>
  <si>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</si>
  <si>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</si>
  <si>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</si>
  <si>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</si>
  <si>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</si>
  <si>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</si>
  <si>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</si>
  <si>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</si>
  <si>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</si>
  <si>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</si>
  <si>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</si>
  <si>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</si>
  <si>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</si>
  <si>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</si>
  <si>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</si>
  <si>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</si>
  <si>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</si>
  <si>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</si>
  <si>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</si>
  <si>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</si>
  <si>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</si>
  <si>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</si>
  <si>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</si>
  <si>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</si>
  <si>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</si>
  <si>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</si>
  <si>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</si>
  <si>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</si>
  <si>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</si>
  <si>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</si>
  <si>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</si>
  <si>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</si>
  <si>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</si>
  <si>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</si>
  <si>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</si>
  <si>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</si>
  <si>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</si>
  <si>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</si>
  <si>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</si>
  <si>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</si>
  <si>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</si>
  <si>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</si>
  <si>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</si>
  <si>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</si>
  <si>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</si>
  <si>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</si>
  <si>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</si>
  <si>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</si>
  <si>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</si>
  <si>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</si>
  <si>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</si>
  <si>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</si>
  <si>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</si>
  <si>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</si>
  <si>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</si>
  <si>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</si>
  <si>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</si>
  <si>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</si>
  <si>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</si>
  <si>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</si>
  <si>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</si>
  <si>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</si>
  <si>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</si>
  <si>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</si>
  <si>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</si>
  <si>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</si>
  <si>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</si>
  <si>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</si>
  <si>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</si>
  <si>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</si>
  <si>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</si>
  <si>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</si>
  <si>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</si>
  <si>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</si>
  <si>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</si>
  <si>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</si>
  <si>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</si>
  <si>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</si>
  <si>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</si>
  <si>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</si>
  <si>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</si>
  <si>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</si>
  <si>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</si>
  <si>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</si>
  <si>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</si>
  <si>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</si>
  <si>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</si>
  <si>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</si>
  <si>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</si>
  <si>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</si>
  <si>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</si>
  <si>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</si>
  <si>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</si>
  <si>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</si>
  <si>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</si>
  <si>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</si>
  <si>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</si>
  <si>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</si>
  <si>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</si>
  <si>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</si>
  <si>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</si>
  <si>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</si>
  <si>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</si>
  <si>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</si>
  <si>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</si>
  <si>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</si>
  <si>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</si>
  <si>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</si>
  <si>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</si>
  <si>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</si>
  <si>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</si>
  <si>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</si>
  <si>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</si>
  <si>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</si>
  <si>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</si>
  <si>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</si>
  <si>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</si>
  <si>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</si>
  <si>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</si>
  <si>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</si>
  <si>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</si>
  <si>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</si>
  <si>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</si>
  <si>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</si>
  <si>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</si>
  <si>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</si>
  <si>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</si>
  <si>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</si>
  <si>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</si>
  <si>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</si>
  <si>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</si>
  <si>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</si>
  <si>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</si>
  <si>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</si>
  <si>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</si>
  <si>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</si>
  <si>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</si>
  <si>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</si>
  <si>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</si>
  <si>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</si>
  <si>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</si>
  <si>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</si>
  <si>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</si>
  <si>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</si>
  <si>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</si>
  <si>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</si>
  <si>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</si>
  <si>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</si>
  <si>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</si>
  <si>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</si>
  <si>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</si>
  <si>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</si>
  <si>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</si>
  <si>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</si>
  <si>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</si>
  <si>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</si>
  <si>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</si>
  <si>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</si>
  <si>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</si>
  <si>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</si>
  <si>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</si>
  <si>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</si>
  <si>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</si>
  <si>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</si>
  <si>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</si>
  <si>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</si>
  <si>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</si>
  <si>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</si>
  <si>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</si>
  <si>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</si>
  <si>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</si>
  <si>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</si>
  <si>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</si>
  <si>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</si>
  <si>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</si>
  <si>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</si>
  <si>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</si>
  <si>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</si>
  <si>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</si>
  <si>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</si>
  <si>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</si>
  <si>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</si>
  <si>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</si>
  <si>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</si>
  <si>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</si>
  <si>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</si>
  <si>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</si>
  <si>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</si>
  <si>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</si>
  <si>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</si>
  <si>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</si>
  <si>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</si>
  <si>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</si>
  <si>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</si>
  <si>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</si>
  <si>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</si>
  <si>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</si>
  <si>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</si>
  <si>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</si>
  <si>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</si>
  <si>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</si>
  <si>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</si>
  <si>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</si>
  <si>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</si>
  <si>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</si>
  <si>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</si>
  <si>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</si>
  <si>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</si>
  <si>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</si>
  <si>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</si>
  <si>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</si>
  <si>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</si>
  <si>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</si>
  <si>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</si>
  <si>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</si>
  <si>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</si>
  <si>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</si>
  <si>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</si>
  <si>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</si>
  <si>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</si>
  <si>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</si>
  <si>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</si>
  <si>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</si>
  <si>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</si>
  <si>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</si>
  <si>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</si>
  <si>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</si>
  <si>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</si>
  <si>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</si>
  <si>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</si>
  <si>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</si>
  <si>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</si>
  <si>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</si>
  <si>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</si>
  <si>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</si>
  <si>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</si>
  <si>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</si>
  <si>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</si>
  <si>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</si>
  <si>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</si>
  <si>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</si>
  <si>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</si>
  <si>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</si>
  <si>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</si>
  <si>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</si>
  <si>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</si>
  <si>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</si>
  <si>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</si>
  <si>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</si>
  <si>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</si>
  <si>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</si>
  <si>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</si>
  <si>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</si>
  <si>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</si>
  <si>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</si>
  <si>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</si>
  <si>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</si>
  <si>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</si>
  <si>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</si>
  <si>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</si>
  <si>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</si>
  <si>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</si>
  <si>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</si>
  <si>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</si>
  <si>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</si>
  <si>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</si>
  <si>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</si>
  <si>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</si>
  <si>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</si>
  <si>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</si>
  <si>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</si>
  <si>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</si>
  <si>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</si>
  <si>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</si>
  <si>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</si>
  <si>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</si>
  <si>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</si>
  <si>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</si>
  <si>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</si>
  <si>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</si>
  <si>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</si>
  <si>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</si>
  <si>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</si>
  <si>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</si>
  <si>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</si>
  <si>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</si>
  <si>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</si>
  <si>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</si>
  <si>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</si>
  <si>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</si>
  <si>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</si>
  <si>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</si>
  <si>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</si>
  <si>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</si>
  <si>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</si>
  <si>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</si>
  <si>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</si>
  <si>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</si>
  <si>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</si>
  <si>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</si>
  <si>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</si>
  <si>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</si>
  <si>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Otros Orígenes de Financiamiento</t>
  </si>
  <si>
    <t>Otras Aplicaciones de Financiamiento</t>
  </si>
  <si>
    <t>Ingresos excedentes¹</t>
  </si>
  <si>
    <t>Instituto de Capacitación para el Trabajo del Estado de Tlaxcala</t>
  </si>
  <si>
    <t>Bancomer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</si>
  <si>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</si>
  <si>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</si>
  <si>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</si>
  <si>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</si>
  <si>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</si>
  <si>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t>Sector Paraestatal</t>
  </si>
  <si>
    <t>Cuenta  Pública 2015</t>
  </si>
  <si>
    <t>Del 1 de enero al 31 de diciembre de 2015 y 2014</t>
  </si>
  <si>
    <t>Cuenta Pública 2015</t>
  </si>
  <si>
    <t>Al 31 de diciembre de 2015 y 2014</t>
  </si>
  <si>
    <t>Del 1 de enero al 31 de diciembre de 2015</t>
  </si>
  <si>
    <t>Hacienda Pública/Patrimonio Neto Final del Ejercicio 2014</t>
  </si>
  <si>
    <t>Cambios en la Hacienda Pública/Patrimonio Neto del Ejercicio 2015</t>
  </si>
  <si>
    <t>Saldo Neto en la Hacienda Pública / Patrimonio 2015</t>
  </si>
  <si>
    <t>Del 1 de enero al 31 de diciembre 2015</t>
  </si>
  <si>
    <t>Subsidios federales para organismos públicos descentralizados estatales 2015</t>
  </si>
  <si>
    <t>XXXXXX5928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</si>
</sst>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i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58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10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4" xfId="0" applyFont="1" applyFill="1" applyBorder="1" applyAlignment="1" applyProtection="1">
      <alignment vertical="top"/>
      <protection locked="0"/>
    </xf>
    <xf numFmtId="0" fontId="16" fillId="4" borderId="19" xfId="0" applyFont="1" applyFill="1" applyBorder="1" applyAlignment="1" applyProtection="1">
      <alignment horizontal="left" vertical="top"/>
      <protection locked="0"/>
    </xf>
    <xf numFmtId="3" fontId="16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protection locked="0"/>
    </xf>
    <xf numFmtId="0" fontId="17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0" xfId="0" applyFont="1" applyFill="1" applyBorder="1" applyAlignment="1">
      <alignment vertical="top"/>
    </xf>
    <xf numFmtId="0" fontId="17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8" fillId="4" borderId="0" xfId="1" applyNumberFormat="1" applyFont="1" applyFill="1" applyBorder="1" applyAlignment="1">
      <alignment horizontal="right" vertical="top"/>
    </xf>
    <xf numFmtId="0" fontId="12" fillId="7" borderId="7" xfId="0" applyFont="1" applyFill="1" applyBorder="1" applyAlignment="1">
      <alignment horizontal="centerContinuous"/>
    </xf>
    <xf numFmtId="0" fontId="15" fillId="7" borderId="8" xfId="0" applyFont="1" applyFill="1" applyBorder="1"/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165" fontId="12" fillId="7" borderId="0" xfId="2" applyNumberFormat="1" applyFont="1" applyFill="1" applyBorder="1" applyAlignment="1">
      <alignment horizontal="center"/>
    </xf>
    <xf numFmtId="0" fontId="15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3" fillId="4" borderId="2" xfId="0" applyFont="1" applyFill="1" applyBorder="1"/>
    <xf numFmtId="0" fontId="13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0" fillId="4" borderId="0" xfId="0" applyFont="1" applyFill="1" applyBorder="1" applyAlignment="1">
      <alignment vertical="top" wrapText="1"/>
    </xf>
    <xf numFmtId="0" fontId="20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1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3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7" fillId="4" borderId="4" xfId="0" applyFont="1" applyFill="1" applyBorder="1" applyAlignment="1">
      <alignment horizontal="right" vertical="top"/>
    </xf>
    <xf numFmtId="0" fontId="13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3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4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3" fillId="4" borderId="0" xfId="0" applyFont="1" applyFill="1" applyBorder="1" applyAlignment="1">
      <alignment wrapText="1"/>
    </xf>
    <xf numFmtId="0" fontId="13" fillId="4" borderId="0" xfId="0" applyFont="1" applyFill="1" applyBorder="1" applyAlignment="1"/>
    <xf numFmtId="0" fontId="2" fillId="4" borderId="0" xfId="3" applyFont="1" applyFill="1" applyBorder="1" applyAlignment="1"/>
    <xf numFmtId="0" fontId="14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3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 vertical="center"/>
    </xf>
    <xf numFmtId="165" fontId="12" fillId="7" borderId="6" xfId="2" applyNumberFormat="1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10" xfId="3" applyFont="1" applyFill="1" applyBorder="1" applyAlignment="1">
      <alignment horizontal="center" vertical="center"/>
    </xf>
    <xf numFmtId="0" fontId="13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6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6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3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2" fillId="7" borderId="11" xfId="3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7" borderId="3" xfId="3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vertical="top"/>
    </xf>
    <xf numFmtId="0" fontId="14" fillId="4" borderId="2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/>
    </xf>
    <xf numFmtId="0" fontId="27" fillId="4" borderId="1" xfId="0" applyFont="1" applyFill="1" applyBorder="1" applyAlignment="1">
      <alignment vertical="top"/>
    </xf>
    <xf numFmtId="3" fontId="14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28" fillId="4" borderId="0" xfId="0" applyFont="1" applyFill="1"/>
    <xf numFmtId="3" fontId="13" fillId="4" borderId="0" xfId="0" applyNumberFormat="1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>
      <alignment horizontal="left" vertical="top"/>
    </xf>
    <xf numFmtId="3" fontId="13" fillId="4" borderId="0" xfId="2" applyNumberFormat="1" applyFont="1" applyFill="1" applyBorder="1" applyAlignment="1">
      <alignment vertical="top"/>
    </xf>
    <xf numFmtId="0" fontId="13" fillId="4" borderId="0" xfId="0" applyFont="1" applyFill="1" applyAlignment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Border="1" applyAlignment="1" applyProtection="1"/>
    <xf numFmtId="0" fontId="13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2" fillId="7" borderId="9" xfId="3" applyFont="1" applyFill="1" applyBorder="1" applyAlignment="1" applyProtection="1">
      <alignment horizontal="center" vertical="center" wrapText="1"/>
    </xf>
    <xf numFmtId="0" fontId="12" fillId="7" borderId="6" xfId="3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4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4" fillId="4" borderId="2" xfId="0" applyFont="1" applyFill="1" applyBorder="1" applyAlignment="1" applyProtection="1">
      <alignment vertical="top"/>
    </xf>
    <xf numFmtId="0" fontId="13" fillId="4" borderId="1" xfId="0" applyFont="1" applyFill="1" applyBorder="1" applyAlignment="1" applyProtection="1"/>
    <xf numFmtId="0" fontId="26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7" fillId="4" borderId="1" xfId="0" applyFont="1" applyFill="1" applyBorder="1" applyAlignment="1" applyProtection="1"/>
    <xf numFmtId="0" fontId="20" fillId="4" borderId="0" xfId="0" applyFont="1" applyFill="1" applyBorder="1" applyAlignment="1" applyProtection="1">
      <alignment vertical="top"/>
    </xf>
    <xf numFmtId="3" fontId="20" fillId="4" borderId="0" xfId="0" applyNumberFormat="1" applyFont="1" applyFill="1" applyBorder="1" applyAlignment="1" applyProtection="1">
      <alignment horizontal="center" vertical="top"/>
      <protection locked="0"/>
    </xf>
    <xf numFmtId="3" fontId="20" fillId="4" borderId="0" xfId="0" applyNumberFormat="1" applyFont="1" applyFill="1" applyBorder="1" applyAlignment="1" applyProtection="1">
      <alignment horizontal="right" vertical="top"/>
    </xf>
    <xf numFmtId="0" fontId="27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3" fillId="4" borderId="0" xfId="0" applyFont="1" applyFill="1" applyBorder="1" applyAlignment="1" applyProtection="1">
      <alignment horizontal="center" vertical="top"/>
      <protection locked="0"/>
    </xf>
    <xf numFmtId="3" fontId="20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7" fillId="4" borderId="3" xfId="0" applyFont="1" applyFill="1" applyBorder="1" applyAlignment="1" applyProtection="1"/>
    <xf numFmtId="0" fontId="20" fillId="4" borderId="4" xfId="0" applyFont="1" applyFill="1" applyBorder="1" applyAlignment="1" applyProtection="1">
      <alignment vertical="top"/>
    </xf>
    <xf numFmtId="3" fontId="20" fillId="4" borderId="4" xfId="0" applyNumberFormat="1" applyFont="1" applyFill="1" applyBorder="1" applyAlignment="1" applyProtection="1">
      <alignment horizontal="center" vertical="top"/>
    </xf>
    <xf numFmtId="3" fontId="20" fillId="4" borderId="4" xfId="0" applyNumberFormat="1" applyFont="1" applyFill="1" applyBorder="1" applyAlignment="1" applyProtection="1">
      <alignment horizontal="right" vertical="top"/>
    </xf>
    <xf numFmtId="0" fontId="27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2" fillId="7" borderId="9" xfId="2" applyNumberFormat="1" applyFont="1" applyFill="1" applyBorder="1" applyAlignment="1">
      <alignment horizontal="center" vertical="center" wrapText="1"/>
    </xf>
    <xf numFmtId="165" fontId="12" fillId="7" borderId="6" xfId="2" applyNumberFormat="1" applyFont="1" applyFill="1" applyBorder="1" applyAlignment="1">
      <alignment horizontal="center" vertical="center" wrapText="1"/>
    </xf>
    <xf numFmtId="165" fontId="1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0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4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0" xfId="0" applyNumberFormat="1" applyFont="1" applyFill="1" applyBorder="1" applyAlignment="1" applyProtection="1">
      <alignment horizontal="right" vertical="top"/>
    </xf>
    <xf numFmtId="0" fontId="14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right" vertical="top"/>
    </xf>
    <xf numFmtId="3" fontId="14" fillId="4" borderId="0" xfId="0" applyNumberFormat="1" applyFont="1" applyFill="1" applyBorder="1" applyAlignment="1">
      <alignment horizontal="right" vertical="top"/>
    </xf>
    <xf numFmtId="3" fontId="13" fillId="4" borderId="0" xfId="0" applyNumberFormat="1" applyFont="1" applyFill="1" applyBorder="1" applyAlignment="1" applyProtection="1">
      <alignment horizontal="right" vertical="top"/>
      <protection locked="0"/>
    </xf>
    <xf numFmtId="3" fontId="14" fillId="4" borderId="14" xfId="0" applyNumberFormat="1" applyFont="1" applyFill="1" applyBorder="1" applyAlignment="1">
      <alignment horizontal="right" vertical="top"/>
    </xf>
    <xf numFmtId="0" fontId="31" fillId="4" borderId="0" xfId="0" applyFont="1" applyFill="1" applyAlignment="1">
      <alignment horizontal="center"/>
    </xf>
    <xf numFmtId="0" fontId="14" fillId="4" borderId="3" xfId="0" applyFont="1" applyFill="1" applyBorder="1" applyAlignment="1">
      <alignment vertical="top"/>
    </xf>
    <xf numFmtId="3" fontId="14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3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5" fillId="7" borderId="9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5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justify" vertical="center" wrapText="1"/>
    </xf>
    <xf numFmtId="3" fontId="13" fillId="4" borderId="0" xfId="0" applyNumberFormat="1" applyFont="1" applyFill="1" applyAlignment="1">
      <alignment horizontal="left" wrapText="1"/>
    </xf>
    <xf numFmtId="3" fontId="13" fillId="4" borderId="0" xfId="0" applyNumberFormat="1" applyFont="1" applyFill="1" applyBorder="1"/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37" fontId="12" fillId="8" borderId="16" xfId="4" applyNumberFormat="1" applyFont="1" applyFill="1" applyBorder="1" applyAlignment="1">
      <alignment horizontal="center" vertical="center"/>
    </xf>
    <xf numFmtId="37" fontId="12" fillId="8" borderId="16" xfId="4" applyNumberFormat="1" applyFont="1" applyFill="1" applyBorder="1" applyAlignment="1">
      <alignment horizontal="center" wrapText="1"/>
    </xf>
    <xf numFmtId="0" fontId="13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8" xfId="4" applyFont="1" applyFill="1" applyBorder="1" applyAlignment="1">
      <alignment horizontal="center"/>
    </xf>
    <xf numFmtId="0" fontId="32" fillId="4" borderId="17" xfId="4" applyFont="1" applyFill="1" applyBorder="1" applyAlignment="1">
      <alignment horizontal="center"/>
    </xf>
    <xf numFmtId="0" fontId="33" fillId="4" borderId="18" xfId="0" applyFont="1" applyFill="1" applyBorder="1" applyAlignment="1">
      <alignment vertical="center" wrapText="1"/>
    </xf>
    <xf numFmtId="3" fontId="33" fillId="4" borderId="18" xfId="0" applyNumberFormat="1" applyFont="1" applyFill="1" applyBorder="1" applyAlignment="1">
      <alignment vertical="center" wrapText="1"/>
    </xf>
    <xf numFmtId="0" fontId="32" fillId="4" borderId="1" xfId="4" applyFont="1" applyFill="1" applyBorder="1" applyAlignment="1">
      <alignment horizontal="center" vertical="center"/>
    </xf>
    <xf numFmtId="0" fontId="34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167" fontId="32" fillId="4" borderId="19" xfId="5" applyNumberFormat="1" applyFont="1" applyFill="1" applyBorder="1" applyAlignment="1">
      <alignment horizontal="center"/>
    </xf>
    <xf numFmtId="0" fontId="34" fillId="4" borderId="9" xfId="4" applyFont="1" applyFill="1" applyBorder="1" applyAlignment="1">
      <alignment horizontal="centerContinuous"/>
    </xf>
    <xf numFmtId="0" fontId="34" fillId="4" borderId="6" xfId="4" applyFont="1" applyFill="1" applyBorder="1" applyAlignment="1">
      <alignment horizontal="centerContinuous"/>
    </xf>
    <xf numFmtId="0" fontId="34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34" fillId="4" borderId="1" xfId="4" applyFont="1" applyFill="1" applyBorder="1" applyAlignment="1">
      <alignment horizontal="left"/>
    </xf>
    <xf numFmtId="0" fontId="34" fillId="4" borderId="0" xfId="4" applyFont="1" applyFill="1" applyBorder="1" applyAlignment="1">
      <alignment horizontal="left"/>
    </xf>
    <xf numFmtId="0" fontId="35" fillId="4" borderId="18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vertical="center" wrapText="1"/>
    </xf>
    <xf numFmtId="167" fontId="32" fillId="4" borderId="18" xfId="5" applyNumberFormat="1" applyFont="1" applyFill="1" applyBorder="1" applyAlignment="1">
      <alignment horizontal="center"/>
    </xf>
    <xf numFmtId="0" fontId="34" fillId="4" borderId="1" xfId="4" applyFont="1" applyFill="1" applyBorder="1" applyAlignment="1">
      <alignment horizontal="center" vertical="center"/>
    </xf>
    <xf numFmtId="0" fontId="14" fillId="4" borderId="0" xfId="0" applyFont="1" applyFill="1" applyBorder="1"/>
    <xf numFmtId="0" fontId="14" fillId="4" borderId="2" xfId="0" applyFont="1" applyFill="1" applyBorder="1"/>
    <xf numFmtId="167" fontId="34" fillId="4" borderId="18" xfId="5" applyNumberFormat="1" applyFont="1" applyFill="1" applyBorder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32" fillId="4" borderId="0" xfId="4" applyFont="1" applyFill="1" applyBorder="1" applyAlignment="1">
      <alignment horizontal="center" vertical="center"/>
    </xf>
    <xf numFmtId="0" fontId="34" fillId="4" borderId="10" xfId="4" applyFont="1" applyFill="1" applyBorder="1" applyAlignment="1">
      <alignment horizontal="left" wrapText="1" indent="1"/>
    </xf>
    <xf numFmtId="0" fontId="12" fillId="8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18" xfId="0" applyFont="1" applyFill="1" applyBorder="1" applyAlignment="1">
      <alignment horizontal="right" vertical="top" wrapText="1"/>
    </xf>
    <xf numFmtId="3" fontId="13" fillId="4" borderId="18" xfId="0" applyNumberFormat="1" applyFont="1" applyFill="1" applyBorder="1" applyAlignment="1">
      <alignment horizontal="righ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25" fillId="0" borderId="0" xfId="0" applyFont="1" applyAlignment="1">
      <alignment horizontal="center"/>
    </xf>
    <xf numFmtId="0" fontId="14" fillId="4" borderId="18" xfId="0" applyFont="1" applyFill="1" applyBorder="1" applyAlignment="1">
      <alignment horizontal="right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3" fontId="14" fillId="0" borderId="0" xfId="0" applyNumberFormat="1" applyFont="1" applyAlignment="1">
      <alignment vertical="top"/>
    </xf>
    <xf numFmtId="0" fontId="13" fillId="4" borderId="18" xfId="0" applyFont="1" applyFill="1" applyBorder="1" applyAlignment="1">
      <alignment horizontal="right" vertical="top"/>
    </xf>
    <xf numFmtId="0" fontId="14" fillId="4" borderId="18" xfId="0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4" borderId="19" xfId="0" applyFont="1" applyFill="1" applyBorder="1" applyAlignment="1">
      <alignment horizontal="right"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4" fillId="4" borderId="19" xfId="0" applyFont="1" applyFill="1" applyBorder="1" applyAlignment="1">
      <alignment horizontal="right" vertical="top"/>
    </xf>
    <xf numFmtId="0" fontId="13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3" fillId="4" borderId="16" xfId="0" applyFont="1" applyFill="1" applyBorder="1"/>
    <xf numFmtId="0" fontId="15" fillId="4" borderId="16" xfId="0" applyFont="1" applyFill="1" applyBorder="1"/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37" fillId="4" borderId="0" xfId="0" applyFont="1" applyFill="1"/>
    <xf numFmtId="0" fontId="37" fillId="0" borderId="0" xfId="0" applyFont="1"/>
    <xf numFmtId="0" fontId="15" fillId="8" borderId="0" xfId="0" applyFont="1" applyFill="1"/>
    <xf numFmtId="0" fontId="13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right" vertical="center" wrapText="1"/>
    </xf>
    <xf numFmtId="0" fontId="15" fillId="7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3" fillId="4" borderId="2" xfId="0" applyFont="1" applyFill="1" applyBorder="1" applyAlignment="1"/>
    <xf numFmtId="3" fontId="23" fillId="4" borderId="0" xfId="0" applyNumberFormat="1" applyFont="1" applyFill="1" applyBorder="1" applyAlignment="1">
      <alignment vertical="top"/>
    </xf>
    <xf numFmtId="0" fontId="20" fillId="4" borderId="1" xfId="0" applyFont="1" applyFill="1" applyBorder="1" applyAlignment="1">
      <alignment horizontal="left" vertical="top"/>
    </xf>
    <xf numFmtId="3" fontId="20" fillId="4" borderId="0" xfId="0" applyNumberFormat="1" applyFont="1" applyFill="1" applyBorder="1" applyAlignment="1">
      <alignment vertical="top"/>
    </xf>
    <xf numFmtId="0" fontId="41" fillId="4" borderId="0" xfId="0" applyFont="1" applyFill="1" applyBorder="1" applyAlignment="1">
      <alignment vertical="top"/>
    </xf>
    <xf numFmtId="0" fontId="13" fillId="4" borderId="1" xfId="0" applyFont="1" applyFill="1" applyBorder="1"/>
    <xf numFmtId="3" fontId="20" fillId="4" borderId="0" xfId="2" applyNumberFormat="1" applyFont="1" applyFill="1" applyBorder="1" applyAlignment="1">
      <alignment vertical="top"/>
    </xf>
    <xf numFmtId="0" fontId="41" fillId="4" borderId="2" xfId="0" applyFont="1" applyFill="1" applyBorder="1" applyAlignment="1">
      <alignment vertical="top"/>
    </xf>
    <xf numFmtId="0" fontId="13" fillId="4" borderId="3" xfId="0" applyFont="1" applyFill="1" applyBorder="1"/>
    <xf numFmtId="0" fontId="13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2" fillId="4" borderId="17" xfId="3" applyFont="1" applyFill="1" applyBorder="1" applyAlignment="1" applyProtection="1">
      <alignment vertical="center"/>
      <protection locked="0"/>
    </xf>
    <xf numFmtId="3" fontId="13" fillId="4" borderId="2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2" fillId="8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top" wrapText="1"/>
    </xf>
    <xf numFmtId="3" fontId="13" fillId="4" borderId="18" xfId="0" applyNumberFormat="1" applyFont="1" applyFill="1" applyBorder="1" applyAlignment="1">
      <alignment horizontal="right" vertical="top"/>
    </xf>
    <xf numFmtId="3" fontId="14" fillId="4" borderId="16" xfId="0" applyNumberFormat="1" applyFont="1" applyFill="1" applyBorder="1" applyAlignment="1">
      <alignment vertical="center" wrapText="1"/>
    </xf>
    <xf numFmtId="3" fontId="13" fillId="4" borderId="19" xfId="0" applyNumberFormat="1" applyFont="1" applyFill="1" applyBorder="1" applyAlignment="1">
      <alignment horizontal="justify" vertical="center" wrapText="1"/>
    </xf>
    <xf numFmtId="3" fontId="13" fillId="4" borderId="19" xfId="0" applyNumberFormat="1" applyFont="1" applyFill="1" applyBorder="1" applyAlignment="1">
      <alignment horizontal="justify" vertical="top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32" fillId="4" borderId="5" xfId="5" applyNumberFormat="1" applyFont="1" applyFill="1" applyBorder="1" applyAlignment="1">
      <alignment horizontal="center"/>
    </xf>
    <xf numFmtId="3" fontId="32" fillId="4" borderId="19" xfId="5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vertical="top" wrapText="1"/>
    </xf>
    <xf numFmtId="3" fontId="35" fillId="4" borderId="18" xfId="0" applyNumberFormat="1" applyFont="1" applyFill="1" applyBorder="1" applyAlignment="1">
      <alignment vertical="center" wrapText="1"/>
    </xf>
    <xf numFmtId="0" fontId="1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0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/>
    </xf>
    <xf numFmtId="0" fontId="15" fillId="7" borderId="1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12" fillId="7" borderId="0" xfId="3" applyFont="1" applyFill="1" applyBorder="1" applyAlignment="1">
      <alignment horizontal="center" vertical="center"/>
    </xf>
    <xf numFmtId="0" fontId="19" fillId="7" borderId="7" xfId="3" applyFont="1" applyFill="1" applyBorder="1" applyAlignment="1">
      <alignment horizontal="right" vertical="top"/>
    </xf>
    <xf numFmtId="0" fontId="19" fillId="7" borderId="0" xfId="3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top"/>
    </xf>
    <xf numFmtId="0" fontId="12" fillId="7" borderId="7" xfId="3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0" fillId="4" borderId="4" xfId="0" applyFont="1" applyFill="1" applyBorder="1" applyAlignment="1" applyProtection="1">
      <alignment horizontal="left" vertical="top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4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12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left" vertical="top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167" fontId="34" fillId="4" borderId="17" xfId="4" applyNumberFormat="1" applyFont="1" applyFill="1" applyBorder="1" applyAlignment="1">
      <alignment horizontal="center"/>
    </xf>
    <xf numFmtId="167" fontId="34" fillId="4" borderId="19" xfId="4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3" fillId="4" borderId="1" xfId="0" applyFont="1" applyFill="1" applyBorder="1" applyAlignment="1">
      <alignment horizontal="left" vertical="center" wrapText="1"/>
    </xf>
    <xf numFmtId="3" fontId="33" fillId="4" borderId="17" xfId="0" applyNumberFormat="1" applyFont="1" applyFill="1" applyBorder="1" applyAlignment="1">
      <alignment horizontal="right" vertical="center" wrapText="1"/>
    </xf>
    <xf numFmtId="3" fontId="33" fillId="4" borderId="19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37" fontId="12" fillId="8" borderId="16" xfId="4" applyNumberFormat="1" applyFont="1" applyFill="1" applyBorder="1" applyAlignment="1">
      <alignment horizontal="center" vertical="center" wrapText="1"/>
    </xf>
    <xf numFmtId="37" fontId="12" fillId="8" borderId="16" xfId="4" applyNumberFormat="1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2" fillId="8" borderId="16" xfId="3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12" fillId="8" borderId="7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12" fillId="7" borderId="9" xfId="3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2" zoomScale="90" zoomScaleNormal="90" workbookViewId="0">
      <selection activeCell="I53" sqref="I53"/>
    </sheetView>
  </sheetViews>
  <sheetFormatPr baseColWidth="10" defaultRowHeight="12" x14ac:dyDescent="0.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72" customWidth="1"/>
    <col min="8" max="8" width="33.85546875" style="172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57" customFormat="1" x14ac:dyDescent="0.2">
      <c r="B1" s="115"/>
      <c r="C1" s="423" t="s">
        <v>415</v>
      </c>
      <c r="D1" s="423"/>
      <c r="E1" s="423"/>
      <c r="F1" s="423"/>
      <c r="G1" s="423"/>
      <c r="H1" s="423"/>
      <c r="I1" s="423"/>
      <c r="J1" s="115"/>
      <c r="K1" s="115"/>
    </row>
    <row r="2" spans="1:11" x14ac:dyDescent="0.2">
      <c r="B2" s="116"/>
      <c r="C2" s="423" t="s">
        <v>85</v>
      </c>
      <c r="D2" s="423"/>
      <c r="E2" s="423"/>
      <c r="F2" s="423"/>
      <c r="G2" s="423"/>
      <c r="H2" s="423"/>
      <c r="I2" s="423"/>
      <c r="J2" s="116"/>
      <c r="K2" s="116"/>
    </row>
    <row r="3" spans="1:11" x14ac:dyDescent="0.2">
      <c r="B3" s="116"/>
      <c r="C3" s="423" t="s">
        <v>416</v>
      </c>
      <c r="D3" s="423"/>
      <c r="E3" s="423"/>
      <c r="F3" s="423"/>
      <c r="G3" s="423"/>
      <c r="H3" s="423"/>
      <c r="I3" s="423"/>
      <c r="J3" s="116"/>
      <c r="K3" s="116"/>
    </row>
    <row r="4" spans="1:11" x14ac:dyDescent="0.2">
      <c r="B4" s="116"/>
      <c r="C4" s="423" t="s">
        <v>1</v>
      </c>
      <c r="D4" s="423"/>
      <c r="E4" s="423"/>
      <c r="F4" s="423"/>
      <c r="G4" s="423"/>
      <c r="H4" s="423"/>
      <c r="I4" s="423"/>
      <c r="J4" s="116"/>
      <c r="K4" s="116"/>
    </row>
    <row r="5" spans="1:11" ht="6" customHeight="1" x14ac:dyDescent="0.2">
      <c r="A5" s="282"/>
      <c r="B5" s="282"/>
      <c r="C5" s="120"/>
      <c r="D5" s="120"/>
      <c r="E5" s="120"/>
      <c r="F5" s="120"/>
      <c r="G5" s="120"/>
      <c r="H5" s="120"/>
      <c r="I5" s="57"/>
      <c r="J5" s="57"/>
      <c r="K5" s="57"/>
    </row>
    <row r="6" spans="1:11" ht="16.5" customHeight="1" x14ac:dyDescent="0.2">
      <c r="A6" s="282"/>
      <c r="B6" s="63" t="s">
        <v>4</v>
      </c>
      <c r="C6" s="424" t="s">
        <v>407</v>
      </c>
      <c r="D6" s="424"/>
      <c r="E6" s="424"/>
      <c r="F6" s="424"/>
      <c r="G6" s="424"/>
      <c r="H6" s="424"/>
      <c r="I6" s="424"/>
      <c r="J6" s="424"/>
      <c r="K6" s="57"/>
    </row>
    <row r="7" spans="1:11" s="57" customFormat="1" ht="3" customHeight="1" x14ac:dyDescent="0.2">
      <c r="A7" s="282"/>
      <c r="B7" s="119"/>
      <c r="C7" s="119"/>
      <c r="D7" s="119"/>
      <c r="E7" s="119"/>
      <c r="F7" s="120"/>
      <c r="G7" s="114"/>
      <c r="H7" s="114"/>
    </row>
    <row r="8" spans="1:11" s="57" customFormat="1" ht="3" customHeight="1" x14ac:dyDescent="0.2">
      <c r="A8" s="121"/>
      <c r="B8" s="121"/>
      <c r="C8" s="121"/>
      <c r="D8" s="122"/>
      <c r="E8" s="122"/>
      <c r="F8" s="123"/>
      <c r="G8" s="114"/>
      <c r="H8" s="114"/>
    </row>
    <row r="9" spans="1:11" s="385" customFormat="1" ht="20.100000000000001" customHeight="1" x14ac:dyDescent="0.2">
      <c r="A9" s="384"/>
      <c r="B9" s="422" t="s">
        <v>76</v>
      </c>
      <c r="C9" s="422"/>
      <c r="D9" s="125">
        <v>2015</v>
      </c>
      <c r="E9" s="125">
        <v>2014</v>
      </c>
      <c r="F9" s="281"/>
      <c r="G9" s="422" t="s">
        <v>76</v>
      </c>
      <c r="H9" s="422"/>
      <c r="I9" s="125">
        <v>2015</v>
      </c>
      <c r="J9" s="125">
        <v>2014</v>
      </c>
      <c r="K9" s="127"/>
    </row>
    <row r="10" spans="1:11" s="57" customFormat="1" ht="3" customHeight="1" x14ac:dyDescent="0.2">
      <c r="A10" s="128"/>
      <c r="B10" s="129"/>
      <c r="C10" s="129"/>
      <c r="D10" s="130"/>
      <c r="E10" s="130"/>
      <c r="F10" s="114"/>
      <c r="G10" s="114"/>
      <c r="H10" s="114"/>
      <c r="K10" s="72"/>
    </row>
    <row r="11" spans="1:11" s="172" customFormat="1" x14ac:dyDescent="0.2">
      <c r="A11" s="386"/>
      <c r="B11" s="426" t="s">
        <v>86</v>
      </c>
      <c r="C11" s="426"/>
      <c r="D11" s="78"/>
      <c r="E11" s="78"/>
      <c r="F11" s="58"/>
      <c r="G11" s="426" t="s">
        <v>87</v>
      </c>
      <c r="H11" s="426"/>
      <c r="I11" s="78"/>
      <c r="J11" s="78"/>
      <c r="K11" s="387"/>
    </row>
    <row r="12" spans="1:11" x14ac:dyDescent="0.2">
      <c r="A12" s="135"/>
      <c r="B12" s="427" t="s">
        <v>88</v>
      </c>
      <c r="C12" s="427"/>
      <c r="D12" s="79">
        <f>SUM(D13:D20)</f>
        <v>2169411</v>
      </c>
      <c r="E12" s="79">
        <f>SUM(E13:E20)</f>
        <v>2754488</v>
      </c>
      <c r="F12" s="58"/>
      <c r="G12" s="426" t="s">
        <v>89</v>
      </c>
      <c r="H12" s="426"/>
      <c r="I12" s="79">
        <f>SUM(I13:I15)</f>
        <v>52047233</v>
      </c>
      <c r="J12" s="79">
        <f>SUM(J13:J15)</f>
        <v>40972657</v>
      </c>
      <c r="K12" s="168"/>
    </row>
    <row r="13" spans="1:11" x14ac:dyDescent="0.2">
      <c r="A13" s="133"/>
      <c r="B13" s="425" t="s">
        <v>90</v>
      </c>
      <c r="C13" s="425"/>
      <c r="D13" s="169">
        <v>0</v>
      </c>
      <c r="E13" s="169">
        <v>0</v>
      </c>
      <c r="F13" s="58"/>
      <c r="G13" s="425" t="s">
        <v>91</v>
      </c>
      <c r="H13" s="425"/>
      <c r="I13" s="169">
        <v>33912273</v>
      </c>
      <c r="J13" s="169">
        <v>35980957</v>
      </c>
      <c r="K13" s="168"/>
    </row>
    <row r="14" spans="1:11" x14ac:dyDescent="0.2">
      <c r="A14" s="133"/>
      <c r="B14" s="425" t="s">
        <v>92</v>
      </c>
      <c r="C14" s="425"/>
      <c r="D14" s="169">
        <v>0</v>
      </c>
      <c r="E14" s="169">
        <v>0</v>
      </c>
      <c r="F14" s="58"/>
      <c r="G14" s="425" t="s">
        <v>93</v>
      </c>
      <c r="H14" s="425"/>
      <c r="I14" s="169">
        <v>2467160</v>
      </c>
      <c r="J14" s="169">
        <v>2048204</v>
      </c>
      <c r="K14" s="168"/>
    </row>
    <row r="15" spans="1:11" ht="12" customHeight="1" x14ac:dyDescent="0.2">
      <c r="A15" s="133"/>
      <c r="B15" s="425" t="s">
        <v>94</v>
      </c>
      <c r="C15" s="425"/>
      <c r="D15" s="169">
        <v>0</v>
      </c>
      <c r="E15" s="169">
        <v>0</v>
      </c>
      <c r="F15" s="58"/>
      <c r="G15" s="425" t="s">
        <v>95</v>
      </c>
      <c r="H15" s="425"/>
      <c r="I15" s="169">
        <v>15667800</v>
      </c>
      <c r="J15" s="169">
        <v>2943496</v>
      </c>
      <c r="K15" s="168"/>
    </row>
    <row r="16" spans="1:11" x14ac:dyDescent="0.2">
      <c r="A16" s="133"/>
      <c r="B16" s="425" t="s">
        <v>96</v>
      </c>
      <c r="C16" s="425"/>
      <c r="D16" s="169">
        <v>2169411</v>
      </c>
      <c r="E16" s="169">
        <v>1763667</v>
      </c>
      <c r="F16" s="58"/>
      <c r="G16" s="77"/>
      <c r="H16" s="75"/>
      <c r="I16" s="388"/>
      <c r="J16" s="388"/>
      <c r="K16" s="168"/>
    </row>
    <row r="17" spans="1:11" x14ac:dyDescent="0.2">
      <c r="A17" s="133"/>
      <c r="B17" s="425" t="s">
        <v>97</v>
      </c>
      <c r="C17" s="425"/>
      <c r="D17" s="169">
        <v>0</v>
      </c>
      <c r="E17" s="169">
        <v>990821</v>
      </c>
      <c r="F17" s="58"/>
      <c r="G17" s="426" t="s">
        <v>202</v>
      </c>
      <c r="H17" s="426"/>
      <c r="I17" s="79">
        <f>SUM(I18:I26)</f>
        <v>0</v>
      </c>
      <c r="J17" s="79">
        <f>SUM(J18:J26)</f>
        <v>0</v>
      </c>
      <c r="K17" s="168"/>
    </row>
    <row r="18" spans="1:11" x14ac:dyDescent="0.2">
      <c r="A18" s="133"/>
      <c r="B18" s="425" t="s">
        <v>98</v>
      </c>
      <c r="C18" s="425"/>
      <c r="D18" s="169">
        <v>0</v>
      </c>
      <c r="E18" s="169">
        <v>0</v>
      </c>
      <c r="F18" s="58"/>
      <c r="G18" s="425" t="s">
        <v>99</v>
      </c>
      <c r="H18" s="425"/>
      <c r="I18" s="169">
        <v>0</v>
      </c>
      <c r="J18" s="169">
        <v>0</v>
      </c>
      <c r="K18" s="168"/>
    </row>
    <row r="19" spans="1:11" x14ac:dyDescent="0.2">
      <c r="A19" s="133"/>
      <c r="B19" s="425" t="s">
        <v>100</v>
      </c>
      <c r="C19" s="425"/>
      <c r="D19" s="169">
        <v>0</v>
      </c>
      <c r="E19" s="169">
        <v>0</v>
      </c>
      <c r="F19" s="58"/>
      <c r="G19" s="425" t="s">
        <v>101</v>
      </c>
      <c r="H19" s="425"/>
      <c r="I19" s="169">
        <v>0</v>
      </c>
      <c r="J19" s="169">
        <v>0</v>
      </c>
      <c r="K19" s="168"/>
    </row>
    <row r="20" spans="1:11" ht="52.5" customHeight="1" x14ac:dyDescent="0.2">
      <c r="A20" s="133"/>
      <c r="B20" s="428" t="s">
        <v>102</v>
      </c>
      <c r="C20" s="428"/>
      <c r="D20" s="169">
        <v>0</v>
      </c>
      <c r="E20" s="169">
        <v>0</v>
      </c>
      <c r="F20" s="58"/>
      <c r="G20" s="425" t="s">
        <v>103</v>
      </c>
      <c r="H20" s="425"/>
      <c r="I20" s="169">
        <v>0</v>
      </c>
      <c r="J20" s="169">
        <v>0</v>
      </c>
      <c r="K20" s="168"/>
    </row>
    <row r="21" spans="1:11" x14ac:dyDescent="0.2">
      <c r="A21" s="135"/>
      <c r="B21" s="77"/>
      <c r="C21" s="75"/>
      <c r="D21" s="388"/>
      <c r="E21" s="388"/>
      <c r="F21" s="58"/>
      <c r="G21" s="425" t="s">
        <v>104</v>
      </c>
      <c r="H21" s="425"/>
      <c r="I21" s="169">
        <v>0</v>
      </c>
      <c r="J21" s="169">
        <v>0</v>
      </c>
      <c r="K21" s="168"/>
    </row>
    <row r="22" spans="1:11" ht="29.25" customHeight="1" x14ac:dyDescent="0.2">
      <c r="A22" s="135"/>
      <c r="B22" s="427" t="s">
        <v>105</v>
      </c>
      <c r="C22" s="427"/>
      <c r="D22" s="79">
        <f>SUM(D23:D24)</f>
        <v>72693212</v>
      </c>
      <c r="E22" s="79">
        <f>SUM(E23:E24)</f>
        <v>70248715</v>
      </c>
      <c r="F22" s="58"/>
      <c r="G22" s="425" t="s">
        <v>106</v>
      </c>
      <c r="H22" s="425"/>
      <c r="I22" s="169">
        <v>0</v>
      </c>
      <c r="J22" s="169">
        <v>0</v>
      </c>
      <c r="K22" s="168"/>
    </row>
    <row r="23" spans="1:11" x14ac:dyDescent="0.2">
      <c r="A23" s="133"/>
      <c r="B23" s="425" t="s">
        <v>107</v>
      </c>
      <c r="C23" s="425"/>
      <c r="D23" s="82">
        <v>72693212</v>
      </c>
      <c r="E23" s="82">
        <f>30956725+39291990</f>
        <v>70248715</v>
      </c>
      <c r="F23" s="58"/>
      <c r="G23" s="425" t="s">
        <v>108</v>
      </c>
      <c r="H23" s="425"/>
      <c r="I23" s="169">
        <v>0</v>
      </c>
      <c r="J23" s="169">
        <v>0</v>
      </c>
      <c r="K23" s="168"/>
    </row>
    <row r="24" spans="1:11" x14ac:dyDescent="0.2">
      <c r="A24" s="133"/>
      <c r="B24" s="425" t="s">
        <v>201</v>
      </c>
      <c r="C24" s="425"/>
      <c r="D24" s="169">
        <v>0</v>
      </c>
      <c r="E24" s="169">
        <v>0</v>
      </c>
      <c r="F24" s="58"/>
      <c r="G24" s="425" t="s">
        <v>109</v>
      </c>
      <c r="H24" s="425"/>
      <c r="I24" s="169">
        <v>0</v>
      </c>
      <c r="J24" s="169">
        <v>0</v>
      </c>
      <c r="K24" s="168"/>
    </row>
    <row r="25" spans="1:11" x14ac:dyDescent="0.2">
      <c r="A25" s="135"/>
      <c r="B25" s="77"/>
      <c r="C25" s="75"/>
      <c r="D25" s="388"/>
      <c r="E25" s="388"/>
      <c r="F25" s="58"/>
      <c r="G25" s="425" t="s">
        <v>110</v>
      </c>
      <c r="H25" s="425"/>
      <c r="I25" s="169">
        <v>0</v>
      </c>
      <c r="J25" s="169">
        <v>0</v>
      </c>
      <c r="K25" s="168"/>
    </row>
    <row r="26" spans="1:11" x14ac:dyDescent="0.2">
      <c r="A26" s="133"/>
      <c r="B26" s="427" t="s">
        <v>111</v>
      </c>
      <c r="C26" s="427"/>
      <c r="D26" s="79">
        <f>SUM(D27:D31)</f>
        <v>1178826</v>
      </c>
      <c r="E26" s="79">
        <f>SUM(E27:E31)</f>
        <v>0</v>
      </c>
      <c r="F26" s="58"/>
      <c r="G26" s="425" t="s">
        <v>112</v>
      </c>
      <c r="H26" s="425"/>
      <c r="I26" s="169">
        <v>0</v>
      </c>
      <c r="J26" s="169">
        <v>0</v>
      </c>
      <c r="K26" s="168"/>
    </row>
    <row r="27" spans="1:11" x14ac:dyDescent="0.2">
      <c r="A27" s="133"/>
      <c r="B27" s="425" t="s">
        <v>113</v>
      </c>
      <c r="C27" s="425"/>
      <c r="D27" s="169">
        <v>1178826</v>
      </c>
      <c r="E27" s="169">
        <v>0</v>
      </c>
      <c r="F27" s="58"/>
      <c r="G27" s="77"/>
      <c r="H27" s="75"/>
      <c r="I27" s="388"/>
      <c r="J27" s="388"/>
      <c r="K27" s="168"/>
    </row>
    <row r="28" spans="1:11" x14ac:dyDescent="0.2">
      <c r="A28" s="133"/>
      <c r="B28" s="425" t="s">
        <v>114</v>
      </c>
      <c r="C28" s="425"/>
      <c r="D28" s="169">
        <v>0</v>
      </c>
      <c r="E28" s="169">
        <v>0</v>
      </c>
      <c r="F28" s="58"/>
      <c r="G28" s="427" t="s">
        <v>107</v>
      </c>
      <c r="H28" s="427"/>
      <c r="I28" s="79">
        <f>SUM(I29:I31)</f>
        <v>0</v>
      </c>
      <c r="J28" s="79">
        <f>SUM(J29:J31)</f>
        <v>0</v>
      </c>
      <c r="K28" s="168"/>
    </row>
    <row r="29" spans="1:11" ht="26.25" customHeight="1" x14ac:dyDescent="0.2">
      <c r="A29" s="133"/>
      <c r="B29" s="428" t="s">
        <v>115</v>
      </c>
      <c r="C29" s="428"/>
      <c r="D29" s="169">
        <v>0</v>
      </c>
      <c r="E29" s="169">
        <v>0</v>
      </c>
      <c r="F29" s="58"/>
      <c r="G29" s="425" t="s">
        <v>116</v>
      </c>
      <c r="H29" s="425"/>
      <c r="I29" s="169">
        <v>0</v>
      </c>
      <c r="J29" s="169">
        <v>0</v>
      </c>
      <c r="K29" s="168"/>
    </row>
    <row r="30" spans="1:11" x14ac:dyDescent="0.2">
      <c r="A30" s="133"/>
      <c r="B30" s="425" t="s">
        <v>117</v>
      </c>
      <c r="C30" s="425"/>
      <c r="D30" s="169">
        <v>0</v>
      </c>
      <c r="E30" s="169">
        <v>0</v>
      </c>
      <c r="F30" s="58"/>
      <c r="G30" s="425" t="s">
        <v>50</v>
      </c>
      <c r="H30" s="425"/>
      <c r="I30" s="169">
        <v>0</v>
      </c>
      <c r="J30" s="169">
        <v>0</v>
      </c>
      <c r="K30" s="168"/>
    </row>
    <row r="31" spans="1:11" x14ac:dyDescent="0.2">
      <c r="A31" s="133"/>
      <c r="B31" s="425" t="s">
        <v>118</v>
      </c>
      <c r="C31" s="425"/>
      <c r="D31" s="169">
        <v>0</v>
      </c>
      <c r="E31" s="169">
        <v>0</v>
      </c>
      <c r="F31" s="58"/>
      <c r="G31" s="425" t="s">
        <v>119</v>
      </c>
      <c r="H31" s="425"/>
      <c r="I31" s="169">
        <v>0</v>
      </c>
      <c r="J31" s="169">
        <v>0</v>
      </c>
      <c r="K31" s="168"/>
    </row>
    <row r="32" spans="1:11" x14ac:dyDescent="0.2">
      <c r="A32" s="135"/>
      <c r="B32" s="77"/>
      <c r="C32" s="81"/>
      <c r="D32" s="78"/>
      <c r="E32" s="78"/>
      <c r="F32" s="58"/>
      <c r="G32" s="77"/>
      <c r="H32" s="75"/>
      <c r="I32" s="388"/>
      <c r="J32" s="388"/>
      <c r="K32" s="168"/>
    </row>
    <row r="33" spans="1:11" x14ac:dyDescent="0.2">
      <c r="A33" s="389"/>
      <c r="B33" s="429" t="s">
        <v>120</v>
      </c>
      <c r="C33" s="429"/>
      <c r="D33" s="390">
        <f>D12+D22+D26</f>
        <v>76041449</v>
      </c>
      <c r="E33" s="390">
        <f>E12+E22+E26</f>
        <v>73003203</v>
      </c>
      <c r="F33" s="391"/>
      <c r="G33" s="426" t="s">
        <v>121</v>
      </c>
      <c r="H33" s="426"/>
      <c r="I33" s="89">
        <f>SUM(I34:I38)</f>
        <v>0</v>
      </c>
      <c r="J33" s="89">
        <f>SUM(J34:J38)</f>
        <v>0</v>
      </c>
      <c r="K33" s="168"/>
    </row>
    <row r="34" spans="1:11" x14ac:dyDescent="0.2">
      <c r="A34" s="135"/>
      <c r="B34" s="429"/>
      <c r="C34" s="429"/>
      <c r="D34" s="78"/>
      <c r="E34" s="78"/>
      <c r="F34" s="58"/>
      <c r="G34" s="425" t="s">
        <v>122</v>
      </c>
      <c r="H34" s="425"/>
      <c r="I34" s="169">
        <v>0</v>
      </c>
      <c r="J34" s="169">
        <v>0</v>
      </c>
      <c r="K34" s="168"/>
    </row>
    <row r="35" spans="1:11" x14ac:dyDescent="0.2">
      <c r="A35" s="392"/>
      <c r="B35" s="58"/>
      <c r="C35" s="58"/>
      <c r="D35" s="58"/>
      <c r="E35" s="58"/>
      <c r="F35" s="58"/>
      <c r="G35" s="425" t="s">
        <v>123</v>
      </c>
      <c r="H35" s="425"/>
      <c r="I35" s="169">
        <v>0</v>
      </c>
      <c r="J35" s="169">
        <v>0</v>
      </c>
      <c r="K35" s="168"/>
    </row>
    <row r="36" spans="1:11" x14ac:dyDescent="0.2">
      <c r="A36" s="392"/>
      <c r="B36" s="58"/>
      <c r="C36" s="58"/>
      <c r="D36" s="58"/>
      <c r="E36" s="58"/>
      <c r="F36" s="58"/>
      <c r="G36" s="425" t="s">
        <v>124</v>
      </c>
      <c r="H36" s="425"/>
      <c r="I36" s="169">
        <v>0</v>
      </c>
      <c r="J36" s="169">
        <v>0</v>
      </c>
      <c r="K36" s="168"/>
    </row>
    <row r="37" spans="1:11" x14ac:dyDescent="0.2">
      <c r="A37" s="392"/>
      <c r="B37" s="58"/>
      <c r="C37" s="58"/>
      <c r="D37" s="58"/>
      <c r="E37" s="58"/>
      <c r="F37" s="58"/>
      <c r="G37" s="425" t="s">
        <v>125</v>
      </c>
      <c r="H37" s="425"/>
      <c r="I37" s="169">
        <v>0</v>
      </c>
      <c r="J37" s="169">
        <v>0</v>
      </c>
      <c r="K37" s="168"/>
    </row>
    <row r="38" spans="1:11" x14ac:dyDescent="0.2">
      <c r="A38" s="392"/>
      <c r="B38" s="58"/>
      <c r="C38" s="58"/>
      <c r="D38" s="58"/>
      <c r="E38" s="58"/>
      <c r="F38" s="58"/>
      <c r="G38" s="425" t="s">
        <v>126</v>
      </c>
      <c r="H38" s="425"/>
      <c r="I38" s="169">
        <v>0</v>
      </c>
      <c r="J38" s="169">
        <v>0</v>
      </c>
      <c r="K38" s="168"/>
    </row>
    <row r="39" spans="1:11" x14ac:dyDescent="0.2">
      <c r="A39" s="392"/>
      <c r="B39" s="58"/>
      <c r="C39" s="58"/>
      <c r="D39" s="58"/>
      <c r="E39" s="58"/>
      <c r="F39" s="58"/>
      <c r="G39" s="77"/>
      <c r="H39" s="75"/>
      <c r="I39" s="388"/>
      <c r="J39" s="388"/>
      <c r="K39" s="168"/>
    </row>
    <row r="40" spans="1:11" x14ac:dyDescent="0.2">
      <c r="A40" s="392"/>
      <c r="B40" s="58"/>
      <c r="C40" s="58"/>
      <c r="D40" s="58"/>
      <c r="E40" s="58"/>
      <c r="F40" s="58"/>
      <c r="G40" s="427" t="s">
        <v>127</v>
      </c>
      <c r="H40" s="427"/>
      <c r="I40" s="89">
        <f>SUM(I41:I46)</f>
        <v>61483</v>
      </c>
      <c r="J40" s="89">
        <f>SUM(J41:J46)</f>
        <v>0</v>
      </c>
      <c r="K40" s="168"/>
    </row>
    <row r="41" spans="1:11" ht="26.25" customHeight="1" x14ac:dyDescent="0.2">
      <c r="A41" s="392"/>
      <c r="B41" s="58"/>
      <c r="C41" s="58"/>
      <c r="D41" s="58"/>
      <c r="E41" s="58"/>
      <c r="F41" s="58"/>
      <c r="G41" s="428" t="s">
        <v>128</v>
      </c>
      <c r="H41" s="428"/>
      <c r="I41" s="169">
        <v>0</v>
      </c>
      <c r="J41" s="169">
        <v>0</v>
      </c>
      <c r="K41" s="168"/>
    </row>
    <row r="42" spans="1:11" x14ac:dyDescent="0.2">
      <c r="A42" s="392"/>
      <c r="B42" s="58"/>
      <c r="C42" s="58"/>
      <c r="D42" s="58"/>
      <c r="E42" s="58"/>
      <c r="F42" s="58"/>
      <c r="G42" s="425" t="s">
        <v>129</v>
      </c>
      <c r="H42" s="425"/>
      <c r="I42" s="169">
        <v>0</v>
      </c>
      <c r="J42" s="169">
        <v>0</v>
      </c>
      <c r="K42" s="168"/>
    </row>
    <row r="43" spans="1:11" ht="12" customHeight="1" x14ac:dyDescent="0.2">
      <c r="A43" s="392"/>
      <c r="B43" s="58"/>
      <c r="C43" s="58"/>
      <c r="D43" s="58"/>
      <c r="E43" s="58"/>
      <c r="F43" s="58"/>
      <c r="G43" s="425" t="s">
        <v>130</v>
      </c>
      <c r="H43" s="425"/>
      <c r="I43" s="169">
        <v>0</v>
      </c>
      <c r="J43" s="169">
        <v>0</v>
      </c>
      <c r="K43" s="168"/>
    </row>
    <row r="44" spans="1:11" ht="25.5" customHeight="1" x14ac:dyDescent="0.2">
      <c r="A44" s="392"/>
      <c r="B44" s="58"/>
      <c r="C44" s="58"/>
      <c r="D44" s="58"/>
      <c r="E44" s="58"/>
      <c r="F44" s="58"/>
      <c r="G44" s="428" t="s">
        <v>203</v>
      </c>
      <c r="H44" s="428"/>
      <c r="I44" s="169">
        <v>0</v>
      </c>
      <c r="J44" s="169">
        <v>0</v>
      </c>
      <c r="K44" s="168"/>
    </row>
    <row r="45" spans="1:11" x14ac:dyDescent="0.2">
      <c r="A45" s="392"/>
      <c r="B45" s="58"/>
      <c r="C45" s="58"/>
      <c r="D45" s="58"/>
      <c r="E45" s="58"/>
      <c r="F45" s="58"/>
      <c r="G45" s="425" t="s">
        <v>131</v>
      </c>
      <c r="H45" s="425"/>
      <c r="I45" s="169">
        <v>0</v>
      </c>
      <c r="J45" s="169">
        <v>0</v>
      </c>
      <c r="K45" s="168"/>
    </row>
    <row r="46" spans="1:11" x14ac:dyDescent="0.2">
      <c r="A46" s="392"/>
      <c r="B46" s="58"/>
      <c r="C46" s="58"/>
      <c r="D46" s="58"/>
      <c r="E46" s="58"/>
      <c r="F46" s="58"/>
      <c r="G46" s="425" t="s">
        <v>132</v>
      </c>
      <c r="H46" s="425"/>
      <c r="I46" s="169">
        <v>61483</v>
      </c>
      <c r="J46" s="169">
        <v>0</v>
      </c>
      <c r="K46" s="168"/>
    </row>
    <row r="47" spans="1:11" x14ac:dyDescent="0.2">
      <c r="A47" s="392"/>
      <c r="B47" s="58"/>
      <c r="C47" s="58"/>
      <c r="D47" s="58"/>
      <c r="E47" s="58"/>
      <c r="F47" s="58"/>
      <c r="G47" s="77"/>
      <c r="H47" s="75"/>
      <c r="I47" s="388"/>
      <c r="J47" s="388"/>
      <c r="K47" s="168"/>
    </row>
    <row r="48" spans="1:11" x14ac:dyDescent="0.2">
      <c r="A48" s="392"/>
      <c r="B48" s="58"/>
      <c r="C48" s="58"/>
      <c r="D48" s="58"/>
      <c r="E48" s="58"/>
      <c r="F48" s="58"/>
      <c r="G48" s="427" t="s">
        <v>133</v>
      </c>
      <c r="H48" s="427"/>
      <c r="I48" s="89">
        <f>SUM(I49)</f>
        <v>0</v>
      </c>
      <c r="J48" s="89">
        <f>SUM(J49)</f>
        <v>0</v>
      </c>
      <c r="K48" s="168"/>
    </row>
    <row r="49" spans="1:11" x14ac:dyDescent="0.2">
      <c r="A49" s="392"/>
      <c r="B49" s="58"/>
      <c r="C49" s="58"/>
      <c r="D49" s="58"/>
      <c r="E49" s="58"/>
      <c r="F49" s="58"/>
      <c r="G49" s="425" t="s">
        <v>134</v>
      </c>
      <c r="H49" s="425"/>
      <c r="I49" s="169">
        <v>0</v>
      </c>
      <c r="J49" s="169">
        <v>0</v>
      </c>
      <c r="K49" s="168"/>
    </row>
    <row r="50" spans="1:11" x14ac:dyDescent="0.2">
      <c r="A50" s="392"/>
      <c r="B50" s="58"/>
      <c r="C50" s="58"/>
      <c r="D50" s="58"/>
      <c r="E50" s="58"/>
      <c r="F50" s="58"/>
      <c r="G50" s="77"/>
      <c r="H50" s="75"/>
      <c r="I50" s="388"/>
      <c r="J50" s="388"/>
      <c r="K50" s="168"/>
    </row>
    <row r="51" spans="1:11" x14ac:dyDescent="0.2">
      <c r="A51" s="392"/>
      <c r="B51" s="58"/>
      <c r="C51" s="58"/>
      <c r="D51" s="58"/>
      <c r="E51" s="58"/>
      <c r="F51" s="58"/>
      <c r="G51" s="429" t="s">
        <v>135</v>
      </c>
      <c r="H51" s="429"/>
      <c r="I51" s="393">
        <f>I12+I17+I28+I33+I40+I48</f>
        <v>52108716</v>
      </c>
      <c r="J51" s="393">
        <f>J12+J17+J28+J33+J40+J48</f>
        <v>40972657</v>
      </c>
      <c r="K51" s="394"/>
    </row>
    <row r="52" spans="1:11" x14ac:dyDescent="0.2">
      <c r="A52" s="392"/>
      <c r="B52" s="58"/>
      <c r="C52" s="58"/>
      <c r="D52" s="58"/>
      <c r="E52" s="58"/>
      <c r="F52" s="58"/>
      <c r="G52" s="80"/>
      <c r="H52" s="80"/>
      <c r="I52" s="388"/>
      <c r="J52" s="388"/>
      <c r="K52" s="394"/>
    </row>
    <row r="53" spans="1:11" x14ac:dyDescent="0.2">
      <c r="A53" s="392"/>
      <c r="B53" s="58"/>
      <c r="C53" s="58"/>
      <c r="D53" s="58"/>
      <c r="E53" s="58"/>
      <c r="F53" s="58"/>
      <c r="G53" s="431" t="s">
        <v>136</v>
      </c>
      <c r="H53" s="431"/>
      <c r="I53" s="393">
        <f>D33-I51</f>
        <v>23932733</v>
      </c>
      <c r="J53" s="393">
        <f>E33-J51</f>
        <v>32030546</v>
      </c>
      <c r="K53" s="394"/>
    </row>
    <row r="54" spans="1:11" ht="6" customHeight="1" x14ac:dyDescent="0.2">
      <c r="A54" s="395"/>
      <c r="B54" s="102"/>
      <c r="C54" s="102"/>
      <c r="D54" s="102"/>
      <c r="E54" s="102"/>
      <c r="F54" s="102"/>
      <c r="G54" s="396"/>
      <c r="H54" s="396"/>
      <c r="I54" s="102"/>
      <c r="J54" s="102"/>
      <c r="K54" s="98"/>
    </row>
    <row r="55" spans="1:11" ht="6" customHeight="1" x14ac:dyDescent="0.2">
      <c r="A55" s="57"/>
      <c r="B55" s="57"/>
      <c r="C55" s="57"/>
      <c r="D55" s="57"/>
      <c r="E55" s="57"/>
      <c r="F55" s="57"/>
      <c r="G55" s="114"/>
      <c r="H55" s="114"/>
      <c r="I55" s="57"/>
      <c r="J55" s="57"/>
      <c r="K55" s="57"/>
    </row>
    <row r="56" spans="1:11" ht="6" customHeight="1" x14ac:dyDescent="0.2">
      <c r="A56" s="102"/>
      <c r="B56" s="103"/>
      <c r="C56" s="104"/>
      <c r="D56" s="105"/>
      <c r="E56" s="105"/>
      <c r="F56" s="102"/>
      <c r="G56" s="106"/>
      <c r="H56" s="397"/>
      <c r="I56" s="105"/>
      <c r="J56" s="105"/>
      <c r="K56" s="102"/>
    </row>
    <row r="57" spans="1:11" ht="6" customHeight="1" x14ac:dyDescent="0.2">
      <c r="A57" s="57"/>
      <c r="B57" s="75"/>
      <c r="C57" s="99"/>
      <c r="D57" s="100"/>
      <c r="E57" s="100"/>
      <c r="F57" s="57"/>
      <c r="G57" s="101"/>
      <c r="H57" s="398"/>
      <c r="I57" s="100"/>
      <c r="J57" s="100"/>
      <c r="K57" s="57"/>
    </row>
    <row r="58" spans="1:11" ht="15" customHeight="1" x14ac:dyDescent="0.2">
      <c r="B58" s="432" t="s">
        <v>78</v>
      </c>
      <c r="C58" s="432"/>
      <c r="D58" s="432"/>
      <c r="E58" s="432"/>
      <c r="F58" s="432"/>
      <c r="G58" s="432"/>
      <c r="H58" s="432"/>
      <c r="I58" s="432"/>
      <c r="J58" s="432"/>
    </row>
    <row r="59" spans="1:11" ht="9.75" customHeight="1" x14ac:dyDescent="0.2">
      <c r="B59" s="75"/>
      <c r="C59" s="99"/>
      <c r="D59" s="100"/>
      <c r="E59" s="100"/>
      <c r="G59" s="101"/>
      <c r="H59" s="99"/>
      <c r="I59" s="100"/>
      <c r="J59" s="100"/>
    </row>
    <row r="60" spans="1:11" ht="30" customHeight="1" x14ac:dyDescent="0.2">
      <c r="B60" s="75"/>
      <c r="C60" s="433"/>
      <c r="D60" s="433"/>
      <c r="E60" s="100"/>
      <c r="G60" s="434"/>
      <c r="H60" s="434"/>
      <c r="I60" s="100"/>
      <c r="J60" s="100"/>
    </row>
    <row r="61" spans="1:11" ht="14.1" customHeight="1" x14ac:dyDescent="0.2">
      <c r="B61" s="107"/>
      <c r="C61" s="435" t="s">
        <v>80</v>
      </c>
      <c r="D61" s="435"/>
      <c r="E61" s="100"/>
      <c r="F61" s="100"/>
      <c r="G61" s="435" t="s">
        <v>83</v>
      </c>
      <c r="H61" s="435"/>
      <c r="I61" s="76"/>
      <c r="J61" s="100"/>
    </row>
    <row r="62" spans="1:11" ht="14.1" customHeight="1" x14ac:dyDescent="0.2">
      <c r="B62" s="109"/>
      <c r="C62" s="430" t="s">
        <v>81</v>
      </c>
      <c r="D62" s="430"/>
      <c r="E62" s="110"/>
      <c r="F62" s="110"/>
      <c r="G62" s="430" t="s">
        <v>82</v>
      </c>
      <c r="H62" s="430"/>
      <c r="I62" s="76"/>
      <c r="J62" s="100"/>
    </row>
    <row r="63" spans="1:11" ht="9.9499999999999993" customHeight="1" x14ac:dyDescent="0.2">
      <c r="D63" s="51"/>
    </row>
    <row r="64" spans="1:11" x14ac:dyDescent="0.2">
      <c r="D64" s="51"/>
    </row>
    <row r="65" spans="4:4" x14ac:dyDescent="0.2">
      <c r="D65" s="51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I12" sqref="I12"/>
    </sheetView>
  </sheetViews>
  <sheetFormatPr baseColWidth="10" defaultRowHeight="12" x14ac:dyDescent="0.2"/>
  <cols>
    <col min="1" max="1" width="2.28515625" style="17" customWidth="1"/>
    <col min="2" max="2" width="3.28515625" style="16" customWidth="1"/>
    <col min="3" max="3" width="52.5703125" style="16" customWidth="1"/>
    <col min="4" max="9" width="12.7109375" style="16" customWidth="1"/>
    <col min="10" max="10" width="2.7109375" style="17" customWidth="1"/>
    <col min="11" max="16384" width="11.42578125" style="16"/>
  </cols>
  <sheetData>
    <row r="1" spans="2:9" s="17" customFormat="1" x14ac:dyDescent="0.2"/>
    <row r="2" spans="2:9" x14ac:dyDescent="0.2">
      <c r="B2" s="513" t="s">
        <v>417</v>
      </c>
      <c r="C2" s="514"/>
      <c r="D2" s="514"/>
      <c r="E2" s="514"/>
      <c r="F2" s="514"/>
      <c r="G2" s="514"/>
      <c r="H2" s="514"/>
      <c r="I2" s="515"/>
    </row>
    <row r="3" spans="2:9" x14ac:dyDescent="0.2">
      <c r="B3" s="516" t="s">
        <v>414</v>
      </c>
      <c r="C3" s="517"/>
      <c r="D3" s="517"/>
      <c r="E3" s="517"/>
      <c r="F3" s="517"/>
      <c r="G3" s="517"/>
      <c r="H3" s="517"/>
      <c r="I3" s="518"/>
    </row>
    <row r="4" spans="2:9" x14ac:dyDescent="0.2">
      <c r="B4" s="516" t="s">
        <v>238</v>
      </c>
      <c r="C4" s="517"/>
      <c r="D4" s="517"/>
      <c r="E4" s="517"/>
      <c r="F4" s="517"/>
      <c r="G4" s="517"/>
      <c r="H4" s="517"/>
      <c r="I4" s="518"/>
    </row>
    <row r="5" spans="2:9" x14ac:dyDescent="0.2">
      <c r="B5" s="516" t="s">
        <v>239</v>
      </c>
      <c r="C5" s="517"/>
      <c r="D5" s="517"/>
      <c r="E5" s="517"/>
      <c r="F5" s="517"/>
      <c r="G5" s="517"/>
      <c r="H5" s="517"/>
      <c r="I5" s="518"/>
    </row>
    <row r="6" spans="2:9" x14ac:dyDescent="0.2">
      <c r="B6" s="519" t="s">
        <v>419</v>
      </c>
      <c r="C6" s="520"/>
      <c r="D6" s="520"/>
      <c r="E6" s="520"/>
      <c r="F6" s="520"/>
      <c r="G6" s="520"/>
      <c r="H6" s="520"/>
      <c r="I6" s="521"/>
    </row>
    <row r="7" spans="2:9" s="17" customFormat="1" x14ac:dyDescent="0.2"/>
    <row r="8" spans="2:9" x14ac:dyDescent="0.2">
      <c r="B8" s="522" t="s">
        <v>76</v>
      </c>
      <c r="C8" s="522"/>
      <c r="D8" s="523" t="s">
        <v>240</v>
      </c>
      <c r="E8" s="523"/>
      <c r="F8" s="523"/>
      <c r="G8" s="523"/>
      <c r="H8" s="523"/>
      <c r="I8" s="523" t="s">
        <v>241</v>
      </c>
    </row>
    <row r="9" spans="2:9" ht="24" x14ac:dyDescent="0.2">
      <c r="B9" s="522"/>
      <c r="C9" s="522"/>
      <c r="D9" s="319" t="s">
        <v>242</v>
      </c>
      <c r="E9" s="319" t="s">
        <v>243</v>
      </c>
      <c r="F9" s="319" t="s">
        <v>216</v>
      </c>
      <c r="G9" s="319" t="s">
        <v>217</v>
      </c>
      <c r="H9" s="319" t="s">
        <v>244</v>
      </c>
      <c r="I9" s="523"/>
    </row>
    <row r="10" spans="2:9" x14ac:dyDescent="0.2">
      <c r="B10" s="522"/>
      <c r="C10" s="522"/>
      <c r="D10" s="319">
        <v>1</v>
      </c>
      <c r="E10" s="319">
        <v>2</v>
      </c>
      <c r="F10" s="319" t="s">
        <v>245</v>
      </c>
      <c r="G10" s="319">
        <v>4</v>
      </c>
      <c r="H10" s="319">
        <v>5</v>
      </c>
      <c r="I10" s="319" t="s">
        <v>246</v>
      </c>
    </row>
    <row r="11" spans="2:9" x14ac:dyDescent="0.2">
      <c r="B11" s="320"/>
      <c r="C11" s="321"/>
      <c r="D11" s="322"/>
      <c r="E11" s="322"/>
      <c r="F11" s="322"/>
      <c r="G11" s="322"/>
      <c r="H11" s="322"/>
      <c r="I11" s="322"/>
    </row>
    <row r="12" spans="2:9" x14ac:dyDescent="0.2">
      <c r="B12" s="323"/>
      <c r="C12" s="324" t="s">
        <v>407</v>
      </c>
      <c r="D12" s="326">
        <v>71847845</v>
      </c>
      <c r="E12" s="326">
        <v>2445367</v>
      </c>
      <c r="F12" s="326">
        <f>+D12+E12</f>
        <v>74293212</v>
      </c>
      <c r="G12" s="326">
        <v>52792349</v>
      </c>
      <c r="H12" s="326">
        <v>51850139</v>
      </c>
      <c r="I12" s="326">
        <f>+F12-G12</f>
        <v>21500863</v>
      </c>
    </row>
    <row r="13" spans="2:9" x14ac:dyDescent="0.2">
      <c r="B13" s="323"/>
      <c r="C13" s="324"/>
      <c r="D13" s="326"/>
      <c r="E13" s="326"/>
      <c r="F13" s="326"/>
      <c r="G13" s="326"/>
      <c r="H13" s="326"/>
      <c r="I13" s="326"/>
    </row>
    <row r="14" spans="2:9" x14ac:dyDescent="0.2">
      <c r="B14" s="323"/>
      <c r="C14" s="324"/>
      <c r="D14" s="326"/>
      <c r="E14" s="326"/>
      <c r="F14" s="326"/>
      <c r="G14" s="326"/>
      <c r="H14" s="326"/>
      <c r="I14" s="326"/>
    </row>
    <row r="15" spans="2:9" x14ac:dyDescent="0.2">
      <c r="B15" s="323"/>
      <c r="C15" s="324"/>
      <c r="D15" s="326"/>
      <c r="E15" s="326"/>
      <c r="F15" s="326"/>
      <c r="G15" s="326"/>
      <c r="H15" s="326"/>
      <c r="I15" s="326"/>
    </row>
    <row r="16" spans="2:9" x14ac:dyDescent="0.2">
      <c r="B16" s="323"/>
      <c r="C16" s="324"/>
      <c r="D16" s="326"/>
      <c r="E16" s="326"/>
      <c r="F16" s="326"/>
      <c r="G16" s="326"/>
      <c r="H16" s="326"/>
      <c r="I16" s="326"/>
    </row>
    <row r="17" spans="1:10" x14ac:dyDescent="0.2">
      <c r="B17" s="323"/>
      <c r="C17" s="324"/>
      <c r="D17" s="326"/>
      <c r="E17" s="326"/>
      <c r="F17" s="326"/>
      <c r="G17" s="326"/>
      <c r="H17" s="326"/>
      <c r="I17" s="326"/>
    </row>
    <row r="18" spans="1:10" x14ac:dyDescent="0.2">
      <c r="B18" s="323"/>
      <c r="C18" s="324"/>
      <c r="D18" s="326"/>
      <c r="E18" s="326"/>
      <c r="F18" s="326"/>
      <c r="G18" s="326"/>
      <c r="H18" s="326"/>
      <c r="I18" s="326"/>
    </row>
    <row r="19" spans="1:10" x14ac:dyDescent="0.2">
      <c r="B19" s="323"/>
      <c r="C19" s="324"/>
      <c r="D19" s="326"/>
      <c r="E19" s="326"/>
      <c r="F19" s="326"/>
      <c r="G19" s="326"/>
      <c r="H19" s="326"/>
      <c r="I19" s="326"/>
    </row>
    <row r="20" spans="1:10" x14ac:dyDescent="0.2">
      <c r="B20" s="323"/>
      <c r="C20" s="324"/>
      <c r="D20" s="326"/>
      <c r="E20" s="326"/>
      <c r="F20" s="326"/>
      <c r="G20" s="326"/>
      <c r="H20" s="326"/>
      <c r="I20" s="326"/>
    </row>
    <row r="21" spans="1:10" x14ac:dyDescent="0.2">
      <c r="B21" s="327"/>
      <c r="C21" s="328"/>
      <c r="D21" s="416"/>
      <c r="E21" s="416"/>
      <c r="F21" s="416"/>
      <c r="G21" s="416"/>
      <c r="H21" s="416"/>
      <c r="I21" s="416"/>
    </row>
    <row r="22" spans="1:10" s="316" customFormat="1" x14ac:dyDescent="0.2">
      <c r="A22" s="315"/>
      <c r="B22" s="329"/>
      <c r="C22" s="330" t="s">
        <v>247</v>
      </c>
      <c r="D22" s="417">
        <f t="shared" ref="D22:I22" si="0">SUM(D12:D20)</f>
        <v>71847845</v>
      </c>
      <c r="E22" s="417">
        <f t="shared" si="0"/>
        <v>2445367</v>
      </c>
      <c r="F22" s="417">
        <f t="shared" si="0"/>
        <v>74293212</v>
      </c>
      <c r="G22" s="417">
        <f t="shared" si="0"/>
        <v>52792349</v>
      </c>
      <c r="H22" s="417">
        <f t="shared" si="0"/>
        <v>51850139</v>
      </c>
      <c r="I22" s="417">
        <f t="shared" si="0"/>
        <v>21500863</v>
      </c>
      <c r="J22" s="315"/>
    </row>
    <row r="23" spans="1:10" x14ac:dyDescent="0.2">
      <c r="B23" s="17"/>
      <c r="C23" s="17"/>
      <c r="D23" s="17"/>
      <c r="E23" s="17"/>
      <c r="F23" s="17"/>
      <c r="G23" s="17"/>
      <c r="H23" s="17"/>
      <c r="I23" s="17"/>
    </row>
    <row r="24" spans="1:10" x14ac:dyDescent="0.2">
      <c r="B24" s="17"/>
      <c r="C24" s="17"/>
      <c r="D24" s="17"/>
      <c r="E24" s="17"/>
      <c r="F24" s="17"/>
      <c r="G24" s="17"/>
      <c r="H24" s="17"/>
      <c r="I24" s="17"/>
    </row>
    <row r="25" spans="1:10" x14ac:dyDescent="0.2">
      <c r="B25" s="17"/>
      <c r="C25" s="17"/>
      <c r="D25" s="17"/>
      <c r="E25" s="17"/>
      <c r="F25" s="17"/>
      <c r="G25" s="17"/>
      <c r="H25" s="17"/>
      <c r="I25" s="1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2" sqref="D12:I18"/>
    </sheetView>
  </sheetViews>
  <sheetFormatPr baseColWidth="10" defaultRowHeight="12" x14ac:dyDescent="0.2"/>
  <cols>
    <col min="1" max="1" width="2.5703125" style="17" customWidth="1"/>
    <col min="2" max="2" width="2" style="16" customWidth="1"/>
    <col min="3" max="3" width="45.85546875" style="16" customWidth="1"/>
    <col min="4" max="9" width="12.7109375" style="16" customWidth="1"/>
    <col min="10" max="10" width="4" style="17" customWidth="1"/>
    <col min="11" max="16384" width="11.42578125" style="16"/>
  </cols>
  <sheetData>
    <row r="1" spans="2:9" s="17" customFormat="1" x14ac:dyDescent="0.2"/>
    <row r="2" spans="2:9" x14ac:dyDescent="0.2">
      <c r="B2" s="513" t="s">
        <v>417</v>
      </c>
      <c r="C2" s="514"/>
      <c r="D2" s="514"/>
      <c r="E2" s="514"/>
      <c r="F2" s="514"/>
      <c r="G2" s="514"/>
      <c r="H2" s="514"/>
      <c r="I2" s="515"/>
    </row>
    <row r="3" spans="2:9" x14ac:dyDescent="0.2">
      <c r="B3" s="516" t="s">
        <v>414</v>
      </c>
      <c r="C3" s="517"/>
      <c r="D3" s="517"/>
      <c r="E3" s="517"/>
      <c r="F3" s="517"/>
      <c r="G3" s="517"/>
      <c r="H3" s="517"/>
      <c r="I3" s="518"/>
    </row>
    <row r="4" spans="2:9" x14ac:dyDescent="0.2">
      <c r="B4" s="516" t="s">
        <v>238</v>
      </c>
      <c r="C4" s="517"/>
      <c r="D4" s="517"/>
      <c r="E4" s="517"/>
      <c r="F4" s="517"/>
      <c r="G4" s="517"/>
      <c r="H4" s="517"/>
      <c r="I4" s="518"/>
    </row>
    <row r="5" spans="2:9" x14ac:dyDescent="0.2">
      <c r="B5" s="516" t="s">
        <v>248</v>
      </c>
      <c r="C5" s="517"/>
      <c r="D5" s="517"/>
      <c r="E5" s="517"/>
      <c r="F5" s="517"/>
      <c r="G5" s="517"/>
      <c r="H5" s="517"/>
      <c r="I5" s="518"/>
    </row>
    <row r="6" spans="2:9" x14ac:dyDescent="0.2">
      <c r="B6" s="519" t="s">
        <v>419</v>
      </c>
      <c r="C6" s="520"/>
      <c r="D6" s="520"/>
      <c r="E6" s="520"/>
      <c r="F6" s="520"/>
      <c r="G6" s="520"/>
      <c r="H6" s="520"/>
      <c r="I6" s="521"/>
    </row>
    <row r="7" spans="2:9" s="17" customFormat="1" x14ac:dyDescent="0.2"/>
    <row r="8" spans="2:9" x14ac:dyDescent="0.2">
      <c r="B8" s="524" t="s">
        <v>76</v>
      </c>
      <c r="C8" s="525"/>
      <c r="D8" s="523" t="s">
        <v>249</v>
      </c>
      <c r="E8" s="523"/>
      <c r="F8" s="523"/>
      <c r="G8" s="523"/>
      <c r="H8" s="523"/>
      <c r="I8" s="523" t="s">
        <v>241</v>
      </c>
    </row>
    <row r="9" spans="2:9" ht="24" x14ac:dyDescent="0.2">
      <c r="B9" s="526"/>
      <c r="C9" s="527"/>
      <c r="D9" s="319" t="s">
        <v>242</v>
      </c>
      <c r="E9" s="319" t="s">
        <v>243</v>
      </c>
      <c r="F9" s="319" t="s">
        <v>216</v>
      </c>
      <c r="G9" s="319" t="s">
        <v>217</v>
      </c>
      <c r="H9" s="319" t="s">
        <v>244</v>
      </c>
      <c r="I9" s="523"/>
    </row>
    <row r="10" spans="2:9" x14ac:dyDescent="0.2">
      <c r="B10" s="528"/>
      <c r="C10" s="529"/>
      <c r="D10" s="319">
        <v>1</v>
      </c>
      <c r="E10" s="319">
        <v>2</v>
      </c>
      <c r="F10" s="319" t="s">
        <v>245</v>
      </c>
      <c r="G10" s="319">
        <v>4</v>
      </c>
      <c r="H10" s="319">
        <v>5</v>
      </c>
      <c r="I10" s="319" t="s">
        <v>246</v>
      </c>
    </row>
    <row r="11" spans="2:9" x14ac:dyDescent="0.2">
      <c r="B11" s="331"/>
      <c r="C11" s="332"/>
      <c r="D11" s="333"/>
      <c r="E11" s="333"/>
      <c r="F11" s="333"/>
      <c r="G11" s="333"/>
      <c r="H11" s="333"/>
      <c r="I11" s="333"/>
    </row>
    <row r="12" spans="2:9" x14ac:dyDescent="0.2">
      <c r="B12" s="320"/>
      <c r="C12" s="334" t="s">
        <v>250</v>
      </c>
      <c r="D12" s="402">
        <f>+COG!D10+COG!D18+COG!D28</f>
        <v>61160820</v>
      </c>
      <c r="E12" s="402">
        <v>3993203</v>
      </c>
      <c r="F12" s="402">
        <f>+D12+E12</f>
        <v>65154023</v>
      </c>
      <c r="G12" s="402">
        <f>+COG!G10+COG!G18+COG!G28</f>
        <v>52047233</v>
      </c>
      <c r="H12" s="402">
        <f>+COG!H10+COG!H18+COG!H28</f>
        <v>51105023</v>
      </c>
      <c r="I12" s="402">
        <f>+F12-G12</f>
        <v>13106790</v>
      </c>
    </row>
    <row r="13" spans="2:9" x14ac:dyDescent="0.2">
      <c r="B13" s="320"/>
      <c r="C13" s="321"/>
      <c r="D13" s="402"/>
      <c r="E13" s="402"/>
      <c r="F13" s="402"/>
      <c r="G13" s="402"/>
      <c r="H13" s="402"/>
      <c r="I13" s="402"/>
    </row>
    <row r="14" spans="2:9" x14ac:dyDescent="0.2">
      <c r="B14" s="336"/>
      <c r="C14" s="334" t="s">
        <v>251</v>
      </c>
      <c r="D14" s="402">
        <f>+COG!D48+COG!D58</f>
        <v>10687025</v>
      </c>
      <c r="E14" s="402">
        <f>+COG!E48+COG!E58</f>
        <v>-1547836</v>
      </c>
      <c r="F14" s="402">
        <f>+D14+E14</f>
        <v>9139189</v>
      </c>
      <c r="G14" s="402">
        <f>+COG!G48+COG!G58</f>
        <v>745116</v>
      </c>
      <c r="H14" s="402">
        <f>+COG!H48+COG!H58</f>
        <v>745116</v>
      </c>
      <c r="I14" s="402">
        <f>+F14-G14</f>
        <v>8394073</v>
      </c>
    </row>
    <row r="15" spans="2:9" x14ac:dyDescent="0.2">
      <c r="B15" s="320"/>
      <c r="C15" s="321"/>
      <c r="D15" s="402"/>
      <c r="E15" s="402"/>
      <c r="F15" s="402"/>
      <c r="G15" s="402"/>
      <c r="H15" s="402"/>
      <c r="I15" s="402"/>
    </row>
    <row r="16" spans="2:9" x14ac:dyDescent="0.2">
      <c r="B16" s="336"/>
      <c r="C16" s="334" t="s">
        <v>252</v>
      </c>
      <c r="D16" s="402">
        <v>0</v>
      </c>
      <c r="E16" s="402">
        <v>0</v>
      </c>
      <c r="F16" s="402">
        <f>+D16+E16</f>
        <v>0</v>
      </c>
      <c r="G16" s="402">
        <v>0</v>
      </c>
      <c r="H16" s="402">
        <v>0</v>
      </c>
      <c r="I16" s="402">
        <f>+F16-G16</f>
        <v>0</v>
      </c>
    </row>
    <row r="17" spans="1:10" x14ac:dyDescent="0.2">
      <c r="B17" s="337"/>
      <c r="C17" s="338"/>
      <c r="D17" s="415"/>
      <c r="E17" s="415"/>
      <c r="F17" s="415"/>
      <c r="G17" s="415"/>
      <c r="H17" s="415"/>
      <c r="I17" s="415"/>
    </row>
    <row r="18" spans="1:10" s="316" customFormat="1" x14ac:dyDescent="0.2">
      <c r="A18" s="315"/>
      <c r="B18" s="337"/>
      <c r="C18" s="338" t="s">
        <v>247</v>
      </c>
      <c r="D18" s="411">
        <f t="shared" ref="D18:I18" si="0">+D12+D14+D16</f>
        <v>71847845</v>
      </c>
      <c r="E18" s="411">
        <f t="shared" si="0"/>
        <v>2445367</v>
      </c>
      <c r="F18" s="411">
        <f t="shared" si="0"/>
        <v>74293212</v>
      </c>
      <c r="G18" s="411">
        <f t="shared" si="0"/>
        <v>52792349</v>
      </c>
      <c r="H18" s="411">
        <f t="shared" si="0"/>
        <v>51850139</v>
      </c>
      <c r="I18" s="411">
        <f t="shared" si="0"/>
        <v>21500863</v>
      </c>
      <c r="J18" s="315"/>
    </row>
    <row r="19" spans="1:10" s="17" customFormat="1" x14ac:dyDescent="0.2"/>
    <row r="21" spans="1:10" x14ac:dyDescent="0.2">
      <c r="D21" s="339" t="str">
        <f>IF(D18=CAdmon!D22," ","ERROR")</f>
        <v xml:space="preserve"> </v>
      </c>
      <c r="E21" s="339" t="str">
        <f>IF(E18=CAdmon!E22," ","ERROR")</f>
        <v xml:space="preserve"> </v>
      </c>
      <c r="F21" s="339" t="str">
        <f>IF(F18=CAdmon!F22," ","ERROR")</f>
        <v xml:space="preserve"> </v>
      </c>
      <c r="G21" s="339" t="str">
        <f>IF(G18=CAdmon!G22," ","ERROR")</f>
        <v xml:space="preserve"> </v>
      </c>
      <c r="H21" s="339" t="str">
        <f>IF(H18=CAdmon!H22," ","ERROR")</f>
        <v xml:space="preserve"> </v>
      </c>
      <c r="I21" s="33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49" workbookViewId="0">
      <selection activeCell="D10" sqref="D10:I82"/>
    </sheetView>
  </sheetViews>
  <sheetFormatPr baseColWidth="10" defaultRowHeight="12" x14ac:dyDescent="0.2"/>
  <cols>
    <col min="1" max="1" width="2.42578125" style="17" customWidth="1"/>
    <col min="2" max="2" width="4.5703125" style="16" customWidth="1"/>
    <col min="3" max="3" width="57.28515625" style="16" customWidth="1"/>
    <col min="4" max="9" width="12.7109375" style="16" customWidth="1"/>
    <col min="10" max="10" width="3.7109375" style="17" customWidth="1"/>
    <col min="11" max="16384" width="11.42578125" style="16"/>
  </cols>
  <sheetData>
    <row r="1" spans="2:9" x14ac:dyDescent="0.2">
      <c r="B1" s="513" t="s">
        <v>417</v>
      </c>
      <c r="C1" s="514"/>
      <c r="D1" s="514"/>
      <c r="E1" s="514"/>
      <c r="F1" s="514"/>
      <c r="G1" s="514"/>
      <c r="H1" s="514"/>
      <c r="I1" s="515"/>
    </row>
    <row r="2" spans="2:9" x14ac:dyDescent="0.2">
      <c r="B2" s="516" t="s">
        <v>414</v>
      </c>
      <c r="C2" s="517"/>
      <c r="D2" s="517"/>
      <c r="E2" s="517"/>
      <c r="F2" s="517"/>
      <c r="G2" s="517"/>
      <c r="H2" s="517"/>
      <c r="I2" s="518"/>
    </row>
    <row r="3" spans="2:9" x14ac:dyDescent="0.2">
      <c r="B3" s="516" t="s">
        <v>238</v>
      </c>
      <c r="C3" s="517"/>
      <c r="D3" s="517"/>
      <c r="E3" s="517"/>
      <c r="F3" s="517"/>
      <c r="G3" s="517"/>
      <c r="H3" s="517"/>
      <c r="I3" s="518"/>
    </row>
    <row r="4" spans="2:9" x14ac:dyDescent="0.2">
      <c r="B4" s="516" t="s">
        <v>278</v>
      </c>
      <c r="C4" s="517"/>
      <c r="D4" s="517"/>
      <c r="E4" s="517"/>
      <c r="F4" s="517"/>
      <c r="G4" s="517"/>
      <c r="H4" s="517"/>
      <c r="I4" s="518"/>
    </row>
    <row r="5" spans="2:9" x14ac:dyDescent="0.2">
      <c r="B5" s="519" t="s">
        <v>419</v>
      </c>
      <c r="C5" s="520"/>
      <c r="D5" s="520"/>
      <c r="E5" s="520"/>
      <c r="F5" s="520"/>
      <c r="G5" s="520"/>
      <c r="H5" s="520"/>
      <c r="I5" s="521"/>
    </row>
    <row r="6" spans="2:9" s="17" customFormat="1" ht="6.75" customHeight="1" x14ac:dyDescent="0.2"/>
    <row r="7" spans="2:9" x14ac:dyDescent="0.2">
      <c r="B7" s="522" t="s">
        <v>76</v>
      </c>
      <c r="C7" s="522"/>
      <c r="D7" s="523" t="s">
        <v>240</v>
      </c>
      <c r="E7" s="523"/>
      <c r="F7" s="523"/>
      <c r="G7" s="523"/>
      <c r="H7" s="523"/>
      <c r="I7" s="523" t="s">
        <v>241</v>
      </c>
    </row>
    <row r="8" spans="2:9" ht="24" x14ac:dyDescent="0.2">
      <c r="B8" s="522"/>
      <c r="C8" s="522"/>
      <c r="D8" s="319" t="s">
        <v>242</v>
      </c>
      <c r="E8" s="319" t="s">
        <v>243</v>
      </c>
      <c r="F8" s="319" t="s">
        <v>216</v>
      </c>
      <c r="G8" s="319" t="s">
        <v>217</v>
      </c>
      <c r="H8" s="319" t="s">
        <v>244</v>
      </c>
      <c r="I8" s="523"/>
    </row>
    <row r="9" spans="2:9" ht="11.25" customHeight="1" x14ac:dyDescent="0.2">
      <c r="B9" s="522"/>
      <c r="C9" s="522"/>
      <c r="D9" s="319">
        <v>1</v>
      </c>
      <c r="E9" s="319">
        <v>2</v>
      </c>
      <c r="F9" s="319" t="s">
        <v>245</v>
      </c>
      <c r="G9" s="319">
        <v>4</v>
      </c>
      <c r="H9" s="319">
        <v>5</v>
      </c>
      <c r="I9" s="319" t="s">
        <v>246</v>
      </c>
    </row>
    <row r="10" spans="2:9" x14ac:dyDescent="0.2">
      <c r="B10" s="530" t="s">
        <v>185</v>
      </c>
      <c r="C10" s="531"/>
      <c r="D10" s="409">
        <f>SUM(D11:D17)</f>
        <v>54020009</v>
      </c>
      <c r="E10" s="409">
        <f>SUM(E11:E17)</f>
        <v>-9388275</v>
      </c>
      <c r="F10" s="409">
        <f>+D10+E10</f>
        <v>44631734</v>
      </c>
      <c r="G10" s="409">
        <f>SUM(G11:G17)</f>
        <v>33912273</v>
      </c>
      <c r="H10" s="409">
        <f>SUM(H11:H17)</f>
        <v>33007273</v>
      </c>
      <c r="I10" s="409">
        <f>+F10-G10</f>
        <v>10719461</v>
      </c>
    </row>
    <row r="11" spans="2:9" x14ac:dyDescent="0.2">
      <c r="B11" s="341"/>
      <c r="C11" s="342" t="s">
        <v>253</v>
      </c>
      <c r="D11" s="402">
        <v>22022825</v>
      </c>
      <c r="E11" s="402">
        <v>1375918</v>
      </c>
      <c r="F11" s="402">
        <f t="shared" ref="F11:F74" si="0">+D11+E11</f>
        <v>23398743</v>
      </c>
      <c r="G11" s="402">
        <v>21202506</v>
      </c>
      <c r="H11" s="402">
        <v>21202506</v>
      </c>
      <c r="I11" s="402">
        <f t="shared" ref="I11:I74" si="1">+F11-G11</f>
        <v>2196237</v>
      </c>
    </row>
    <row r="12" spans="2:9" x14ac:dyDescent="0.2">
      <c r="B12" s="341"/>
      <c r="C12" s="342" t="s">
        <v>254</v>
      </c>
      <c r="D12" s="402">
        <v>11000000</v>
      </c>
      <c r="E12" s="402">
        <v>-11000000</v>
      </c>
      <c r="F12" s="402">
        <f t="shared" si="0"/>
        <v>0</v>
      </c>
      <c r="G12" s="402">
        <v>0</v>
      </c>
      <c r="H12" s="402">
        <v>0</v>
      </c>
      <c r="I12" s="402">
        <f t="shared" si="1"/>
        <v>0</v>
      </c>
    </row>
    <row r="13" spans="2:9" x14ac:dyDescent="0.2">
      <c r="B13" s="341"/>
      <c r="C13" s="342" t="s">
        <v>255</v>
      </c>
      <c r="D13" s="402">
        <v>8427065</v>
      </c>
      <c r="E13" s="402">
        <v>1657432</v>
      </c>
      <c r="F13" s="402">
        <f t="shared" si="0"/>
        <v>10084497</v>
      </c>
      <c r="G13" s="402">
        <v>8841993</v>
      </c>
      <c r="H13" s="402">
        <v>8841993</v>
      </c>
      <c r="I13" s="402">
        <f t="shared" si="1"/>
        <v>1242504</v>
      </c>
    </row>
    <row r="14" spans="2:9" x14ac:dyDescent="0.2">
      <c r="B14" s="341"/>
      <c r="C14" s="342" t="s">
        <v>256</v>
      </c>
      <c r="D14" s="402">
        <v>8205488</v>
      </c>
      <c r="E14" s="402">
        <v>-1352513</v>
      </c>
      <c r="F14" s="402">
        <f t="shared" si="0"/>
        <v>6852975</v>
      </c>
      <c r="G14" s="402">
        <v>1801124</v>
      </c>
      <c r="H14" s="402">
        <v>1801124</v>
      </c>
      <c r="I14" s="402">
        <f t="shared" si="1"/>
        <v>5051851</v>
      </c>
    </row>
    <row r="15" spans="2:9" x14ac:dyDescent="0.2">
      <c r="B15" s="341"/>
      <c r="C15" s="342" t="s">
        <v>257</v>
      </c>
      <c r="D15" s="402">
        <v>4364631</v>
      </c>
      <c r="E15" s="402">
        <v>-69112</v>
      </c>
      <c r="F15" s="402">
        <f t="shared" si="0"/>
        <v>4295519</v>
      </c>
      <c r="G15" s="402">
        <v>2066650</v>
      </c>
      <c r="H15" s="402">
        <v>1161650</v>
      </c>
      <c r="I15" s="402">
        <f t="shared" si="1"/>
        <v>2228869</v>
      </c>
    </row>
    <row r="16" spans="2:9" x14ac:dyDescent="0.2">
      <c r="B16" s="341"/>
      <c r="C16" s="342" t="s">
        <v>258</v>
      </c>
      <c r="D16" s="402">
        <v>0</v>
      </c>
      <c r="E16" s="402">
        <v>0</v>
      </c>
      <c r="F16" s="402">
        <f t="shared" si="0"/>
        <v>0</v>
      </c>
      <c r="G16" s="402">
        <v>0</v>
      </c>
      <c r="H16" s="402">
        <v>0</v>
      </c>
      <c r="I16" s="402">
        <f t="shared" si="1"/>
        <v>0</v>
      </c>
    </row>
    <row r="17" spans="2:9" x14ac:dyDescent="0.2">
      <c r="B17" s="341"/>
      <c r="C17" s="342" t="s">
        <v>259</v>
      </c>
      <c r="D17" s="402">
        <v>0</v>
      </c>
      <c r="E17" s="402">
        <v>0</v>
      </c>
      <c r="F17" s="402">
        <f t="shared" si="0"/>
        <v>0</v>
      </c>
      <c r="G17" s="402">
        <v>0</v>
      </c>
      <c r="H17" s="402">
        <v>0</v>
      </c>
      <c r="I17" s="402">
        <f t="shared" si="1"/>
        <v>0</v>
      </c>
    </row>
    <row r="18" spans="2:9" x14ac:dyDescent="0.2">
      <c r="B18" s="530" t="s">
        <v>93</v>
      </c>
      <c r="C18" s="531"/>
      <c r="D18" s="409">
        <f>SUM(D19:D27)</f>
        <v>2895903</v>
      </c>
      <c r="E18" s="409">
        <f>SUM(E19:E27)</f>
        <v>422289</v>
      </c>
      <c r="F18" s="409">
        <f t="shared" si="0"/>
        <v>3318192</v>
      </c>
      <c r="G18" s="409">
        <f>SUM(G19:G27)</f>
        <v>2467160</v>
      </c>
      <c r="H18" s="409">
        <f>SUM(H19:H27)</f>
        <v>2464550</v>
      </c>
      <c r="I18" s="409">
        <f t="shared" si="1"/>
        <v>851032</v>
      </c>
    </row>
    <row r="19" spans="2:9" ht="24" x14ac:dyDescent="0.2">
      <c r="B19" s="341"/>
      <c r="C19" s="342" t="s">
        <v>260</v>
      </c>
      <c r="D19" s="402">
        <v>1542400</v>
      </c>
      <c r="E19" s="402">
        <v>295300</v>
      </c>
      <c r="F19" s="402">
        <f t="shared" si="0"/>
        <v>1837700</v>
      </c>
      <c r="G19" s="402">
        <v>1198938</v>
      </c>
      <c r="H19" s="402">
        <v>1198938</v>
      </c>
      <c r="I19" s="402">
        <f t="shared" si="1"/>
        <v>638762</v>
      </c>
    </row>
    <row r="20" spans="2:9" x14ac:dyDescent="0.2">
      <c r="B20" s="341"/>
      <c r="C20" s="342" t="s">
        <v>261</v>
      </c>
      <c r="D20" s="402">
        <v>286003</v>
      </c>
      <c r="E20" s="402">
        <v>44789</v>
      </c>
      <c r="F20" s="402">
        <f t="shared" si="0"/>
        <v>330792</v>
      </c>
      <c r="G20" s="402">
        <v>308758</v>
      </c>
      <c r="H20" s="402">
        <v>308758</v>
      </c>
      <c r="I20" s="402">
        <f t="shared" si="1"/>
        <v>22034</v>
      </c>
    </row>
    <row r="21" spans="2:9" x14ac:dyDescent="0.2">
      <c r="B21" s="341"/>
      <c r="C21" s="342" t="s">
        <v>262</v>
      </c>
      <c r="D21" s="402">
        <v>0</v>
      </c>
      <c r="E21" s="402">
        <v>0</v>
      </c>
      <c r="F21" s="402">
        <f t="shared" si="0"/>
        <v>0</v>
      </c>
      <c r="G21" s="402">
        <v>0</v>
      </c>
      <c r="H21" s="402">
        <v>0</v>
      </c>
      <c r="I21" s="402">
        <f t="shared" si="1"/>
        <v>0</v>
      </c>
    </row>
    <row r="22" spans="2:9" x14ac:dyDescent="0.2">
      <c r="B22" s="341"/>
      <c r="C22" s="342" t="s">
        <v>263</v>
      </c>
      <c r="D22" s="402">
        <v>226000</v>
      </c>
      <c r="E22" s="402">
        <v>37950</v>
      </c>
      <c r="F22" s="402">
        <f t="shared" si="0"/>
        <v>263950</v>
      </c>
      <c r="G22" s="402">
        <v>174406</v>
      </c>
      <c r="H22" s="402">
        <v>174406</v>
      </c>
      <c r="I22" s="402">
        <f t="shared" si="1"/>
        <v>89544</v>
      </c>
    </row>
    <row r="23" spans="2:9" x14ac:dyDescent="0.2">
      <c r="B23" s="341"/>
      <c r="C23" s="342" t="s">
        <v>264</v>
      </c>
      <c r="D23" s="402">
        <v>34500</v>
      </c>
      <c r="E23" s="402">
        <v>0</v>
      </c>
      <c r="F23" s="402">
        <f t="shared" si="0"/>
        <v>34500</v>
      </c>
      <c r="G23" s="402">
        <v>13552</v>
      </c>
      <c r="H23" s="402">
        <v>13552</v>
      </c>
      <c r="I23" s="402">
        <f t="shared" si="1"/>
        <v>20948</v>
      </c>
    </row>
    <row r="24" spans="2:9" x14ac:dyDescent="0.2">
      <c r="B24" s="341"/>
      <c r="C24" s="342" t="s">
        <v>265</v>
      </c>
      <c r="D24" s="402">
        <v>540000</v>
      </c>
      <c r="E24" s="402">
        <v>5900</v>
      </c>
      <c r="F24" s="402">
        <f t="shared" si="0"/>
        <v>545900</v>
      </c>
      <c r="G24" s="402">
        <v>531401</v>
      </c>
      <c r="H24" s="402">
        <v>531401</v>
      </c>
      <c r="I24" s="402">
        <f t="shared" si="1"/>
        <v>14499</v>
      </c>
    </row>
    <row r="25" spans="2:9" x14ac:dyDescent="0.2">
      <c r="B25" s="341"/>
      <c r="C25" s="342" t="s">
        <v>266</v>
      </c>
      <c r="D25" s="402">
        <v>101000</v>
      </c>
      <c r="E25" s="402">
        <v>-7650</v>
      </c>
      <c r="F25" s="402">
        <f t="shared" si="0"/>
        <v>93350</v>
      </c>
      <c r="G25" s="402">
        <v>71558</v>
      </c>
      <c r="H25" s="402">
        <v>71558</v>
      </c>
      <c r="I25" s="402">
        <f t="shared" si="1"/>
        <v>21792</v>
      </c>
    </row>
    <row r="26" spans="2:9" x14ac:dyDescent="0.2">
      <c r="B26" s="341"/>
      <c r="C26" s="342" t="s">
        <v>267</v>
      </c>
      <c r="D26" s="402">
        <v>0</v>
      </c>
      <c r="E26" s="402">
        <v>0</v>
      </c>
      <c r="F26" s="402">
        <f t="shared" si="0"/>
        <v>0</v>
      </c>
      <c r="G26" s="402">
        <v>0</v>
      </c>
      <c r="H26" s="402">
        <v>0</v>
      </c>
      <c r="I26" s="402">
        <f t="shared" si="1"/>
        <v>0</v>
      </c>
    </row>
    <row r="27" spans="2:9" x14ac:dyDescent="0.2">
      <c r="B27" s="341"/>
      <c r="C27" s="342" t="s">
        <v>268</v>
      </c>
      <c r="D27" s="402">
        <v>166000</v>
      </c>
      <c r="E27" s="402">
        <v>46000</v>
      </c>
      <c r="F27" s="402">
        <f t="shared" si="0"/>
        <v>212000</v>
      </c>
      <c r="G27" s="402">
        <v>168547</v>
      </c>
      <c r="H27" s="402">
        <v>165937</v>
      </c>
      <c r="I27" s="402">
        <f t="shared" si="1"/>
        <v>43453</v>
      </c>
    </row>
    <row r="28" spans="2:9" x14ac:dyDescent="0.2">
      <c r="B28" s="530" t="s">
        <v>95</v>
      </c>
      <c r="C28" s="531"/>
      <c r="D28" s="409">
        <f>SUM(D29:D37)</f>
        <v>4244908</v>
      </c>
      <c r="E28" s="409">
        <f>SUM(E29:E37)</f>
        <v>12959189</v>
      </c>
      <c r="F28" s="409">
        <f t="shared" si="0"/>
        <v>17204097</v>
      </c>
      <c r="G28" s="409">
        <f>SUM(G29:G37)</f>
        <v>15667800</v>
      </c>
      <c r="H28" s="409">
        <f>SUM(H29:H37)</f>
        <v>15633200</v>
      </c>
      <c r="I28" s="409">
        <f t="shared" si="1"/>
        <v>1536297</v>
      </c>
    </row>
    <row r="29" spans="2:9" x14ac:dyDescent="0.2">
      <c r="B29" s="341"/>
      <c r="C29" s="342" t="s">
        <v>269</v>
      </c>
      <c r="D29" s="402">
        <v>1289540</v>
      </c>
      <c r="E29" s="402">
        <v>-37800</v>
      </c>
      <c r="F29" s="402">
        <f t="shared" si="0"/>
        <v>1251740</v>
      </c>
      <c r="G29" s="402">
        <v>887829</v>
      </c>
      <c r="H29" s="402">
        <v>887829</v>
      </c>
      <c r="I29" s="402">
        <f t="shared" si="1"/>
        <v>363911</v>
      </c>
    </row>
    <row r="30" spans="2:9" x14ac:dyDescent="0.2">
      <c r="B30" s="341"/>
      <c r="C30" s="342" t="s">
        <v>270</v>
      </c>
      <c r="D30" s="402">
        <v>63000</v>
      </c>
      <c r="E30" s="402">
        <v>15000</v>
      </c>
      <c r="F30" s="402">
        <f t="shared" si="0"/>
        <v>78000</v>
      </c>
      <c r="G30" s="402">
        <v>56779</v>
      </c>
      <c r="H30" s="402">
        <v>56779</v>
      </c>
      <c r="I30" s="402">
        <f t="shared" si="1"/>
        <v>21221</v>
      </c>
    </row>
    <row r="31" spans="2:9" x14ac:dyDescent="0.2">
      <c r="B31" s="341"/>
      <c r="C31" s="342" t="s">
        <v>271</v>
      </c>
      <c r="D31" s="402">
        <v>389000</v>
      </c>
      <c r="E31" s="402">
        <v>12663539</v>
      </c>
      <c r="F31" s="402">
        <f t="shared" si="0"/>
        <v>13052539</v>
      </c>
      <c r="G31" s="402">
        <v>12611563</v>
      </c>
      <c r="H31" s="402">
        <v>12611563</v>
      </c>
      <c r="I31" s="402">
        <f t="shared" si="1"/>
        <v>440976</v>
      </c>
    </row>
    <row r="32" spans="2:9" x14ac:dyDescent="0.2">
      <c r="B32" s="341"/>
      <c r="C32" s="342" t="s">
        <v>272</v>
      </c>
      <c r="D32" s="402">
        <v>325500</v>
      </c>
      <c r="E32" s="402">
        <v>101000</v>
      </c>
      <c r="F32" s="402">
        <f t="shared" si="0"/>
        <v>426500</v>
      </c>
      <c r="G32" s="402">
        <v>348551</v>
      </c>
      <c r="H32" s="402">
        <v>348551</v>
      </c>
      <c r="I32" s="402">
        <f t="shared" si="1"/>
        <v>77949</v>
      </c>
    </row>
    <row r="33" spans="2:9" x14ac:dyDescent="0.2">
      <c r="B33" s="341"/>
      <c r="C33" s="342" t="s">
        <v>273</v>
      </c>
      <c r="D33" s="402">
        <v>391500</v>
      </c>
      <c r="E33" s="402">
        <v>99750</v>
      </c>
      <c r="F33" s="402">
        <f t="shared" si="0"/>
        <v>491250</v>
      </c>
      <c r="G33" s="402">
        <v>379888</v>
      </c>
      <c r="H33" s="402">
        <v>375202</v>
      </c>
      <c r="I33" s="402">
        <f t="shared" si="1"/>
        <v>111362</v>
      </c>
    </row>
    <row r="34" spans="2:9" x14ac:dyDescent="0.2">
      <c r="B34" s="341"/>
      <c r="C34" s="342" t="s">
        <v>274</v>
      </c>
      <c r="D34" s="402">
        <v>75000</v>
      </c>
      <c r="E34" s="402">
        <v>16000</v>
      </c>
      <c r="F34" s="402">
        <f t="shared" si="0"/>
        <v>91000</v>
      </c>
      <c r="G34" s="402">
        <v>39972</v>
      </c>
      <c r="H34" s="402">
        <v>39972</v>
      </c>
      <c r="I34" s="402">
        <f t="shared" si="1"/>
        <v>51028</v>
      </c>
    </row>
    <row r="35" spans="2:9" x14ac:dyDescent="0.2">
      <c r="B35" s="341"/>
      <c r="C35" s="342" t="s">
        <v>275</v>
      </c>
      <c r="D35" s="402">
        <v>372852</v>
      </c>
      <c r="E35" s="402">
        <v>50200</v>
      </c>
      <c r="F35" s="402">
        <f t="shared" si="0"/>
        <v>423052</v>
      </c>
      <c r="G35" s="402">
        <v>209716</v>
      </c>
      <c r="H35" s="402">
        <v>209716</v>
      </c>
      <c r="I35" s="402">
        <f t="shared" si="1"/>
        <v>213336</v>
      </c>
    </row>
    <row r="36" spans="2:9" x14ac:dyDescent="0.2">
      <c r="B36" s="341"/>
      <c r="C36" s="342" t="s">
        <v>276</v>
      </c>
      <c r="D36" s="402">
        <v>296200</v>
      </c>
      <c r="E36" s="402">
        <v>116500</v>
      </c>
      <c r="F36" s="402">
        <f t="shared" si="0"/>
        <v>412700</v>
      </c>
      <c r="G36" s="402">
        <v>361449</v>
      </c>
      <c r="H36" s="402">
        <v>361449</v>
      </c>
      <c r="I36" s="402">
        <f t="shared" si="1"/>
        <v>51251</v>
      </c>
    </row>
    <row r="37" spans="2:9" x14ac:dyDescent="0.2">
      <c r="B37" s="341"/>
      <c r="C37" s="342" t="s">
        <v>277</v>
      </c>
      <c r="D37" s="402">
        <v>1042316</v>
      </c>
      <c r="E37" s="402">
        <v>-65000</v>
      </c>
      <c r="F37" s="402">
        <f t="shared" si="0"/>
        <v>977316</v>
      </c>
      <c r="G37" s="402">
        <v>772053</v>
      </c>
      <c r="H37" s="402">
        <v>742139</v>
      </c>
      <c r="I37" s="402">
        <f t="shared" si="1"/>
        <v>205263</v>
      </c>
    </row>
    <row r="38" spans="2:9" x14ac:dyDescent="0.2">
      <c r="B38" s="530" t="s">
        <v>229</v>
      </c>
      <c r="C38" s="531"/>
      <c r="D38" s="409">
        <f>SUM(D39:D47)</f>
        <v>0</v>
      </c>
      <c r="E38" s="409">
        <f>SUM(E39:E47)</f>
        <v>0</v>
      </c>
      <c r="F38" s="409">
        <f t="shared" si="0"/>
        <v>0</v>
      </c>
      <c r="G38" s="409">
        <f>SUM(G39:G47)</f>
        <v>0</v>
      </c>
      <c r="H38" s="409">
        <f>SUM(H39:H47)</f>
        <v>0</v>
      </c>
      <c r="I38" s="409">
        <f t="shared" si="1"/>
        <v>0</v>
      </c>
    </row>
    <row r="39" spans="2:9" x14ac:dyDescent="0.2">
      <c r="B39" s="341"/>
      <c r="C39" s="342" t="s">
        <v>99</v>
      </c>
      <c r="D39" s="402">
        <v>0</v>
      </c>
      <c r="E39" s="402">
        <v>0</v>
      </c>
      <c r="F39" s="402">
        <f t="shared" si="0"/>
        <v>0</v>
      </c>
      <c r="G39" s="402">
        <v>0</v>
      </c>
      <c r="H39" s="402">
        <v>0</v>
      </c>
      <c r="I39" s="402">
        <f t="shared" si="1"/>
        <v>0</v>
      </c>
    </row>
    <row r="40" spans="2:9" x14ac:dyDescent="0.2">
      <c r="B40" s="341"/>
      <c r="C40" s="342" t="s">
        <v>101</v>
      </c>
      <c r="D40" s="402">
        <v>0</v>
      </c>
      <c r="E40" s="402">
        <v>0</v>
      </c>
      <c r="F40" s="402">
        <f t="shared" si="0"/>
        <v>0</v>
      </c>
      <c r="G40" s="402">
        <v>0</v>
      </c>
      <c r="H40" s="402">
        <v>0</v>
      </c>
      <c r="I40" s="402">
        <f t="shared" si="1"/>
        <v>0</v>
      </c>
    </row>
    <row r="41" spans="2:9" x14ac:dyDescent="0.2">
      <c r="B41" s="341"/>
      <c r="C41" s="342" t="s">
        <v>103</v>
      </c>
      <c r="D41" s="402">
        <v>0</v>
      </c>
      <c r="E41" s="402">
        <v>0</v>
      </c>
      <c r="F41" s="402">
        <f t="shared" si="0"/>
        <v>0</v>
      </c>
      <c r="G41" s="402">
        <v>0</v>
      </c>
      <c r="H41" s="402">
        <v>0</v>
      </c>
      <c r="I41" s="402">
        <f t="shared" si="1"/>
        <v>0</v>
      </c>
    </row>
    <row r="42" spans="2:9" x14ac:dyDescent="0.2">
      <c r="B42" s="341"/>
      <c r="C42" s="342" t="s">
        <v>104</v>
      </c>
      <c r="D42" s="402">
        <v>0</v>
      </c>
      <c r="E42" s="402">
        <v>0</v>
      </c>
      <c r="F42" s="402">
        <f t="shared" si="0"/>
        <v>0</v>
      </c>
      <c r="G42" s="402">
        <v>0</v>
      </c>
      <c r="H42" s="402">
        <v>0</v>
      </c>
      <c r="I42" s="402">
        <f t="shared" si="1"/>
        <v>0</v>
      </c>
    </row>
    <row r="43" spans="2:9" x14ac:dyDescent="0.2">
      <c r="B43" s="341"/>
      <c r="C43" s="342" t="s">
        <v>106</v>
      </c>
      <c r="D43" s="402">
        <v>0</v>
      </c>
      <c r="E43" s="402">
        <v>0</v>
      </c>
      <c r="F43" s="402">
        <f t="shared" si="0"/>
        <v>0</v>
      </c>
      <c r="G43" s="402">
        <v>0</v>
      </c>
      <c r="H43" s="402">
        <v>0</v>
      </c>
      <c r="I43" s="402">
        <f t="shared" si="1"/>
        <v>0</v>
      </c>
    </row>
    <row r="44" spans="2:9" x14ac:dyDescent="0.2">
      <c r="B44" s="341"/>
      <c r="C44" s="342" t="s">
        <v>279</v>
      </c>
      <c r="D44" s="402">
        <v>0</v>
      </c>
      <c r="E44" s="402">
        <v>0</v>
      </c>
      <c r="F44" s="402">
        <f t="shared" si="0"/>
        <v>0</v>
      </c>
      <c r="G44" s="402">
        <v>0</v>
      </c>
      <c r="H44" s="402">
        <v>0</v>
      </c>
      <c r="I44" s="402">
        <f t="shared" si="1"/>
        <v>0</v>
      </c>
    </row>
    <row r="45" spans="2:9" x14ac:dyDescent="0.2">
      <c r="B45" s="341"/>
      <c r="C45" s="342" t="s">
        <v>109</v>
      </c>
      <c r="D45" s="402">
        <v>0</v>
      </c>
      <c r="E45" s="402">
        <v>0</v>
      </c>
      <c r="F45" s="402">
        <f t="shared" si="0"/>
        <v>0</v>
      </c>
      <c r="G45" s="402">
        <v>0</v>
      </c>
      <c r="H45" s="402">
        <v>0</v>
      </c>
      <c r="I45" s="402">
        <f t="shared" si="1"/>
        <v>0</v>
      </c>
    </row>
    <row r="46" spans="2:9" x14ac:dyDescent="0.2">
      <c r="B46" s="341"/>
      <c r="C46" s="342" t="s">
        <v>110</v>
      </c>
      <c r="D46" s="402">
        <v>0</v>
      </c>
      <c r="E46" s="402">
        <v>0</v>
      </c>
      <c r="F46" s="402">
        <f t="shared" si="0"/>
        <v>0</v>
      </c>
      <c r="G46" s="402">
        <v>0</v>
      </c>
      <c r="H46" s="402">
        <v>0</v>
      </c>
      <c r="I46" s="402">
        <f t="shared" si="1"/>
        <v>0</v>
      </c>
    </row>
    <row r="47" spans="2:9" x14ac:dyDescent="0.2">
      <c r="B47" s="341"/>
      <c r="C47" s="342" t="s">
        <v>112</v>
      </c>
      <c r="D47" s="402">
        <v>0</v>
      </c>
      <c r="E47" s="402">
        <v>0</v>
      </c>
      <c r="F47" s="402">
        <f t="shared" si="0"/>
        <v>0</v>
      </c>
      <c r="G47" s="402">
        <v>0</v>
      </c>
      <c r="H47" s="402">
        <v>0</v>
      </c>
      <c r="I47" s="402">
        <f t="shared" si="1"/>
        <v>0</v>
      </c>
    </row>
    <row r="48" spans="2:9" x14ac:dyDescent="0.2">
      <c r="B48" s="530" t="s">
        <v>280</v>
      </c>
      <c r="C48" s="531"/>
      <c r="D48" s="409">
        <f>SUM(D49:D57)</f>
        <v>8749525</v>
      </c>
      <c r="E48" s="409">
        <f>SUM(E49:E57)</f>
        <v>0</v>
      </c>
      <c r="F48" s="409">
        <f t="shared" si="0"/>
        <v>8749525</v>
      </c>
      <c r="G48" s="409">
        <f>SUM(G49:G57)</f>
        <v>745116</v>
      </c>
      <c r="H48" s="409">
        <f>SUM(H49:H57)</f>
        <v>745116</v>
      </c>
      <c r="I48" s="409">
        <f t="shared" si="1"/>
        <v>8004409</v>
      </c>
    </row>
    <row r="49" spans="2:9" x14ac:dyDescent="0.2">
      <c r="B49" s="341"/>
      <c r="C49" s="342" t="s">
        <v>281</v>
      </c>
      <c r="D49" s="402">
        <v>3427025</v>
      </c>
      <c r="E49" s="402">
        <v>78000</v>
      </c>
      <c r="F49" s="402">
        <f t="shared" si="0"/>
        <v>3505025</v>
      </c>
      <c r="G49" s="402">
        <v>639532</v>
      </c>
      <c r="H49" s="402">
        <v>639532</v>
      </c>
      <c r="I49" s="402">
        <f t="shared" si="1"/>
        <v>2865493</v>
      </c>
    </row>
    <row r="50" spans="2:9" x14ac:dyDescent="0.2">
      <c r="B50" s="341"/>
      <c r="C50" s="342" t="s">
        <v>282</v>
      </c>
      <c r="D50" s="402">
        <v>1260000</v>
      </c>
      <c r="E50" s="402">
        <v>0</v>
      </c>
      <c r="F50" s="402">
        <f t="shared" si="0"/>
        <v>1260000</v>
      </c>
      <c r="G50" s="402">
        <v>98556</v>
      </c>
      <c r="H50" s="402">
        <v>98556</v>
      </c>
      <c r="I50" s="402">
        <f t="shared" si="1"/>
        <v>1161444</v>
      </c>
    </row>
    <row r="51" spans="2:9" x14ac:dyDescent="0.2">
      <c r="B51" s="341"/>
      <c r="C51" s="342" t="s">
        <v>283</v>
      </c>
      <c r="D51" s="402">
        <v>0</v>
      </c>
      <c r="E51" s="402">
        <v>0</v>
      </c>
      <c r="F51" s="402">
        <f t="shared" si="0"/>
        <v>0</v>
      </c>
      <c r="G51" s="402">
        <v>0</v>
      </c>
      <c r="H51" s="402">
        <v>0</v>
      </c>
      <c r="I51" s="402">
        <f t="shared" si="1"/>
        <v>0</v>
      </c>
    </row>
    <row r="52" spans="2:9" x14ac:dyDescent="0.2">
      <c r="B52" s="341"/>
      <c r="C52" s="342" t="s">
        <v>284</v>
      </c>
      <c r="D52" s="402">
        <v>0</v>
      </c>
      <c r="E52" s="402">
        <v>0</v>
      </c>
      <c r="F52" s="402">
        <f t="shared" si="0"/>
        <v>0</v>
      </c>
      <c r="G52" s="402">
        <v>0</v>
      </c>
      <c r="H52" s="402">
        <v>0</v>
      </c>
      <c r="I52" s="402">
        <f t="shared" si="1"/>
        <v>0</v>
      </c>
    </row>
    <row r="53" spans="2:9" x14ac:dyDescent="0.2">
      <c r="B53" s="341"/>
      <c r="C53" s="342" t="s">
        <v>285</v>
      </c>
      <c r="D53" s="402">
        <v>0</v>
      </c>
      <c r="E53" s="402">
        <v>0</v>
      </c>
      <c r="F53" s="402">
        <f t="shared" si="0"/>
        <v>0</v>
      </c>
      <c r="G53" s="402">
        <v>0</v>
      </c>
      <c r="H53" s="402">
        <v>0</v>
      </c>
      <c r="I53" s="402">
        <f t="shared" si="1"/>
        <v>0</v>
      </c>
    </row>
    <row r="54" spans="2:9" x14ac:dyDescent="0.2">
      <c r="B54" s="341"/>
      <c r="C54" s="342" t="s">
        <v>286</v>
      </c>
      <c r="D54" s="402">
        <v>3667500</v>
      </c>
      <c r="E54" s="402">
        <v>-25500</v>
      </c>
      <c r="F54" s="402">
        <f t="shared" si="0"/>
        <v>3642000</v>
      </c>
      <c r="G54" s="402">
        <v>7028</v>
      </c>
      <c r="H54" s="402">
        <v>7028</v>
      </c>
      <c r="I54" s="402">
        <f t="shared" si="1"/>
        <v>3634972</v>
      </c>
    </row>
    <row r="55" spans="2:9" x14ac:dyDescent="0.2">
      <c r="B55" s="341"/>
      <c r="C55" s="342" t="s">
        <v>287</v>
      </c>
      <c r="D55" s="402">
        <v>0</v>
      </c>
      <c r="E55" s="402">
        <v>0</v>
      </c>
      <c r="F55" s="402">
        <f t="shared" si="0"/>
        <v>0</v>
      </c>
      <c r="G55" s="402">
        <v>0</v>
      </c>
      <c r="H55" s="402">
        <v>0</v>
      </c>
      <c r="I55" s="402">
        <f t="shared" si="1"/>
        <v>0</v>
      </c>
    </row>
    <row r="56" spans="2:9" x14ac:dyDescent="0.2">
      <c r="B56" s="341"/>
      <c r="C56" s="342" t="s">
        <v>288</v>
      </c>
      <c r="D56" s="402">
        <v>0</v>
      </c>
      <c r="E56" s="402">
        <v>0</v>
      </c>
      <c r="F56" s="402">
        <f t="shared" si="0"/>
        <v>0</v>
      </c>
      <c r="G56" s="402">
        <v>0</v>
      </c>
      <c r="H56" s="402">
        <v>0</v>
      </c>
      <c r="I56" s="402">
        <f t="shared" si="1"/>
        <v>0</v>
      </c>
    </row>
    <row r="57" spans="2:9" x14ac:dyDescent="0.2">
      <c r="B57" s="341"/>
      <c r="C57" s="342" t="s">
        <v>37</v>
      </c>
      <c r="D57" s="402">
        <v>395000</v>
      </c>
      <c r="E57" s="402">
        <v>-52500</v>
      </c>
      <c r="F57" s="402">
        <f t="shared" si="0"/>
        <v>342500</v>
      </c>
      <c r="G57" s="402">
        <v>0</v>
      </c>
      <c r="H57" s="402">
        <v>0</v>
      </c>
      <c r="I57" s="402">
        <f t="shared" si="1"/>
        <v>342500</v>
      </c>
    </row>
    <row r="58" spans="2:9" x14ac:dyDescent="0.2">
      <c r="B58" s="530" t="s">
        <v>133</v>
      </c>
      <c r="C58" s="531"/>
      <c r="D58" s="409">
        <f>SUM(D59:D61)</f>
        <v>1937500</v>
      </c>
      <c r="E58" s="409">
        <f>SUM(E59:E61)</f>
        <v>-1547836</v>
      </c>
      <c r="F58" s="409">
        <f t="shared" si="0"/>
        <v>389664</v>
      </c>
      <c r="G58" s="409">
        <f>SUM(G59:G61)</f>
        <v>0</v>
      </c>
      <c r="H58" s="409">
        <f>SUM(H59:H61)</f>
        <v>0</v>
      </c>
      <c r="I58" s="409">
        <f t="shared" si="1"/>
        <v>389664</v>
      </c>
    </row>
    <row r="59" spans="2:9" x14ac:dyDescent="0.2">
      <c r="B59" s="341"/>
      <c r="C59" s="342" t="s">
        <v>289</v>
      </c>
      <c r="D59" s="402">
        <v>0</v>
      </c>
      <c r="E59" s="402">
        <v>0</v>
      </c>
      <c r="F59" s="402">
        <f t="shared" si="0"/>
        <v>0</v>
      </c>
      <c r="G59" s="402">
        <v>0</v>
      </c>
      <c r="H59" s="402">
        <v>0</v>
      </c>
      <c r="I59" s="402">
        <f t="shared" si="1"/>
        <v>0</v>
      </c>
    </row>
    <row r="60" spans="2:9" x14ac:dyDescent="0.2">
      <c r="B60" s="341"/>
      <c r="C60" s="342" t="s">
        <v>290</v>
      </c>
      <c r="D60" s="402">
        <v>1937500</v>
      </c>
      <c r="E60" s="402">
        <v>-1547836</v>
      </c>
      <c r="F60" s="402">
        <f t="shared" si="0"/>
        <v>389664</v>
      </c>
      <c r="G60" s="402">
        <v>0</v>
      </c>
      <c r="H60" s="402">
        <v>0</v>
      </c>
      <c r="I60" s="402">
        <f t="shared" si="1"/>
        <v>389664</v>
      </c>
    </row>
    <row r="61" spans="2:9" x14ac:dyDescent="0.2">
      <c r="B61" s="341"/>
      <c r="C61" s="342" t="s">
        <v>291</v>
      </c>
      <c r="D61" s="402">
        <v>0</v>
      </c>
      <c r="E61" s="402">
        <v>0</v>
      </c>
      <c r="F61" s="402">
        <f t="shared" si="0"/>
        <v>0</v>
      </c>
      <c r="G61" s="402">
        <v>0</v>
      </c>
      <c r="H61" s="402">
        <v>0</v>
      </c>
      <c r="I61" s="402">
        <f t="shared" si="1"/>
        <v>0</v>
      </c>
    </row>
    <row r="62" spans="2:9" x14ac:dyDescent="0.2">
      <c r="B62" s="530" t="s">
        <v>292</v>
      </c>
      <c r="C62" s="531"/>
      <c r="D62" s="409">
        <f>SUM(D63:D69)</f>
        <v>0</v>
      </c>
      <c r="E62" s="409">
        <f>SUM(E63:E69)</f>
        <v>0</v>
      </c>
      <c r="F62" s="409">
        <f t="shared" si="0"/>
        <v>0</v>
      </c>
      <c r="G62" s="409">
        <f>SUM(G63:G69)</f>
        <v>0</v>
      </c>
      <c r="H62" s="409">
        <f>SUM(H63:H69)</f>
        <v>0</v>
      </c>
      <c r="I62" s="409">
        <f t="shared" si="1"/>
        <v>0</v>
      </c>
    </row>
    <row r="63" spans="2:9" x14ac:dyDescent="0.2">
      <c r="B63" s="341"/>
      <c r="C63" s="342" t="s">
        <v>293</v>
      </c>
      <c r="D63" s="402">
        <v>0</v>
      </c>
      <c r="E63" s="402">
        <v>0</v>
      </c>
      <c r="F63" s="402">
        <f t="shared" si="0"/>
        <v>0</v>
      </c>
      <c r="G63" s="402">
        <v>0</v>
      </c>
      <c r="H63" s="402">
        <v>0</v>
      </c>
      <c r="I63" s="402">
        <f t="shared" si="1"/>
        <v>0</v>
      </c>
    </row>
    <row r="64" spans="2:9" x14ac:dyDescent="0.2">
      <c r="B64" s="341"/>
      <c r="C64" s="342" t="s">
        <v>294</v>
      </c>
      <c r="D64" s="402">
        <v>0</v>
      </c>
      <c r="E64" s="402">
        <v>0</v>
      </c>
      <c r="F64" s="402">
        <f t="shared" si="0"/>
        <v>0</v>
      </c>
      <c r="G64" s="402">
        <v>0</v>
      </c>
      <c r="H64" s="402">
        <v>0</v>
      </c>
      <c r="I64" s="402">
        <f t="shared" si="1"/>
        <v>0</v>
      </c>
    </row>
    <row r="65" spans="2:9" x14ac:dyDescent="0.2">
      <c r="B65" s="341"/>
      <c r="C65" s="342" t="s">
        <v>295</v>
      </c>
      <c r="D65" s="402">
        <v>0</v>
      </c>
      <c r="E65" s="402">
        <v>0</v>
      </c>
      <c r="F65" s="402">
        <f t="shared" si="0"/>
        <v>0</v>
      </c>
      <c r="G65" s="402">
        <v>0</v>
      </c>
      <c r="H65" s="402">
        <v>0</v>
      </c>
      <c r="I65" s="402">
        <f t="shared" si="1"/>
        <v>0</v>
      </c>
    </row>
    <row r="66" spans="2:9" x14ac:dyDescent="0.2">
      <c r="B66" s="341"/>
      <c r="C66" s="342" t="s">
        <v>296</v>
      </c>
      <c r="D66" s="402">
        <v>0</v>
      </c>
      <c r="E66" s="402">
        <v>0</v>
      </c>
      <c r="F66" s="402">
        <f t="shared" si="0"/>
        <v>0</v>
      </c>
      <c r="G66" s="402">
        <v>0</v>
      </c>
      <c r="H66" s="402">
        <v>0</v>
      </c>
      <c r="I66" s="402">
        <f t="shared" si="1"/>
        <v>0</v>
      </c>
    </row>
    <row r="67" spans="2:9" x14ac:dyDescent="0.2">
      <c r="B67" s="341"/>
      <c r="C67" s="342" t="s">
        <v>297</v>
      </c>
      <c r="D67" s="402">
        <v>0</v>
      </c>
      <c r="E67" s="402">
        <v>0</v>
      </c>
      <c r="F67" s="402">
        <f t="shared" si="0"/>
        <v>0</v>
      </c>
      <c r="G67" s="402">
        <v>0</v>
      </c>
      <c r="H67" s="402">
        <v>0</v>
      </c>
      <c r="I67" s="402">
        <f t="shared" si="1"/>
        <v>0</v>
      </c>
    </row>
    <row r="68" spans="2:9" x14ac:dyDescent="0.2">
      <c r="B68" s="341"/>
      <c r="C68" s="342" t="s">
        <v>298</v>
      </c>
      <c r="D68" s="402">
        <v>0</v>
      </c>
      <c r="E68" s="402">
        <v>0</v>
      </c>
      <c r="F68" s="402">
        <f t="shared" si="0"/>
        <v>0</v>
      </c>
      <c r="G68" s="402">
        <v>0</v>
      </c>
      <c r="H68" s="402">
        <v>0</v>
      </c>
      <c r="I68" s="402">
        <f t="shared" si="1"/>
        <v>0</v>
      </c>
    </row>
    <row r="69" spans="2:9" x14ac:dyDescent="0.2">
      <c r="B69" s="341"/>
      <c r="C69" s="342" t="s">
        <v>299</v>
      </c>
      <c r="D69" s="402">
        <v>0</v>
      </c>
      <c r="E69" s="402">
        <v>0</v>
      </c>
      <c r="F69" s="402">
        <f t="shared" si="0"/>
        <v>0</v>
      </c>
      <c r="G69" s="402">
        <v>0</v>
      </c>
      <c r="H69" s="402">
        <v>0</v>
      </c>
      <c r="I69" s="402">
        <f t="shared" si="1"/>
        <v>0</v>
      </c>
    </row>
    <row r="70" spans="2:9" x14ac:dyDescent="0.2">
      <c r="B70" s="506" t="s">
        <v>107</v>
      </c>
      <c r="C70" s="500"/>
      <c r="D70" s="409">
        <f>SUM(D71:D73)</f>
        <v>0</v>
      </c>
      <c r="E70" s="409">
        <f>SUM(E71:E73)</f>
        <v>0</v>
      </c>
      <c r="F70" s="409">
        <f t="shared" si="0"/>
        <v>0</v>
      </c>
      <c r="G70" s="409">
        <f>SUM(G71:G73)</f>
        <v>0</v>
      </c>
      <c r="H70" s="409">
        <f>SUM(H71:H73)</f>
        <v>0</v>
      </c>
      <c r="I70" s="409">
        <f t="shared" si="1"/>
        <v>0</v>
      </c>
    </row>
    <row r="71" spans="2:9" x14ac:dyDescent="0.2">
      <c r="B71" s="341"/>
      <c r="C71" s="342" t="s">
        <v>116</v>
      </c>
      <c r="D71" s="402">
        <v>0</v>
      </c>
      <c r="E71" s="402">
        <v>0</v>
      </c>
      <c r="F71" s="402">
        <f t="shared" si="0"/>
        <v>0</v>
      </c>
      <c r="G71" s="402">
        <v>0</v>
      </c>
      <c r="H71" s="402">
        <v>0</v>
      </c>
      <c r="I71" s="402">
        <f t="shared" si="1"/>
        <v>0</v>
      </c>
    </row>
    <row r="72" spans="2:9" x14ac:dyDescent="0.2">
      <c r="B72" s="341"/>
      <c r="C72" s="342" t="s">
        <v>50</v>
      </c>
      <c r="D72" s="402">
        <v>0</v>
      </c>
      <c r="E72" s="402">
        <v>0</v>
      </c>
      <c r="F72" s="402">
        <f t="shared" si="0"/>
        <v>0</v>
      </c>
      <c r="G72" s="402">
        <v>0</v>
      </c>
      <c r="H72" s="402">
        <v>0</v>
      </c>
      <c r="I72" s="402">
        <f t="shared" si="1"/>
        <v>0</v>
      </c>
    </row>
    <row r="73" spans="2:9" x14ac:dyDescent="0.2">
      <c r="B73" s="341"/>
      <c r="C73" s="342" t="s">
        <v>119</v>
      </c>
      <c r="D73" s="402">
        <v>0</v>
      </c>
      <c r="E73" s="402">
        <v>0</v>
      </c>
      <c r="F73" s="402">
        <f t="shared" si="0"/>
        <v>0</v>
      </c>
      <c r="G73" s="402">
        <v>0</v>
      </c>
      <c r="H73" s="402">
        <v>0</v>
      </c>
      <c r="I73" s="402">
        <f t="shared" si="1"/>
        <v>0</v>
      </c>
    </row>
    <row r="74" spans="2:9" x14ac:dyDescent="0.2">
      <c r="B74" s="530" t="s">
        <v>300</v>
      </c>
      <c r="C74" s="531"/>
      <c r="D74" s="409">
        <f>SUM(D75:D81)</f>
        <v>0</v>
      </c>
      <c r="E74" s="409">
        <f>SUM(E75:E81)</f>
        <v>0</v>
      </c>
      <c r="F74" s="409">
        <f t="shared" si="0"/>
        <v>0</v>
      </c>
      <c r="G74" s="409">
        <f>SUM(G75:G81)</f>
        <v>0</v>
      </c>
      <c r="H74" s="409">
        <f>SUM(H75:H81)</f>
        <v>0</v>
      </c>
      <c r="I74" s="409">
        <f t="shared" si="1"/>
        <v>0</v>
      </c>
    </row>
    <row r="75" spans="2:9" x14ac:dyDescent="0.2">
      <c r="B75" s="341"/>
      <c r="C75" s="342" t="s">
        <v>301</v>
      </c>
      <c r="D75" s="402">
        <v>0</v>
      </c>
      <c r="E75" s="402">
        <v>0</v>
      </c>
      <c r="F75" s="402">
        <f t="shared" ref="F75:F81" si="2">+D75+E75</f>
        <v>0</v>
      </c>
      <c r="G75" s="402">
        <v>0</v>
      </c>
      <c r="H75" s="402">
        <v>0</v>
      </c>
      <c r="I75" s="402">
        <f t="shared" ref="I75:I81" si="3">+F75-G75</f>
        <v>0</v>
      </c>
    </row>
    <row r="76" spans="2:9" x14ac:dyDescent="0.2">
      <c r="B76" s="341"/>
      <c r="C76" s="342" t="s">
        <v>122</v>
      </c>
      <c r="D76" s="402">
        <v>0</v>
      </c>
      <c r="E76" s="402">
        <v>0</v>
      </c>
      <c r="F76" s="402">
        <f t="shared" si="2"/>
        <v>0</v>
      </c>
      <c r="G76" s="402">
        <v>0</v>
      </c>
      <c r="H76" s="402">
        <v>0</v>
      </c>
      <c r="I76" s="402">
        <f t="shared" si="3"/>
        <v>0</v>
      </c>
    </row>
    <row r="77" spans="2:9" x14ac:dyDescent="0.2">
      <c r="B77" s="341"/>
      <c r="C77" s="342" t="s">
        <v>123</v>
      </c>
      <c r="D77" s="402">
        <v>0</v>
      </c>
      <c r="E77" s="402">
        <v>0</v>
      </c>
      <c r="F77" s="402">
        <f t="shared" si="2"/>
        <v>0</v>
      </c>
      <c r="G77" s="402">
        <v>0</v>
      </c>
      <c r="H77" s="402">
        <v>0</v>
      </c>
      <c r="I77" s="402">
        <f t="shared" si="3"/>
        <v>0</v>
      </c>
    </row>
    <row r="78" spans="2:9" x14ac:dyDescent="0.2">
      <c r="B78" s="341"/>
      <c r="C78" s="342" t="s">
        <v>124</v>
      </c>
      <c r="D78" s="402">
        <v>0</v>
      </c>
      <c r="E78" s="402">
        <v>0</v>
      </c>
      <c r="F78" s="402">
        <f t="shared" si="2"/>
        <v>0</v>
      </c>
      <c r="G78" s="402">
        <v>0</v>
      </c>
      <c r="H78" s="402">
        <v>0</v>
      </c>
      <c r="I78" s="402">
        <f t="shared" si="3"/>
        <v>0</v>
      </c>
    </row>
    <row r="79" spans="2:9" x14ac:dyDescent="0.2">
      <c r="B79" s="341"/>
      <c r="C79" s="342" t="s">
        <v>125</v>
      </c>
      <c r="D79" s="402">
        <v>0</v>
      </c>
      <c r="E79" s="402">
        <v>0</v>
      </c>
      <c r="F79" s="402">
        <f t="shared" si="2"/>
        <v>0</v>
      </c>
      <c r="G79" s="402">
        <v>0</v>
      </c>
      <c r="H79" s="402">
        <v>0</v>
      </c>
      <c r="I79" s="402">
        <f t="shared" si="3"/>
        <v>0</v>
      </c>
    </row>
    <row r="80" spans="2:9" x14ac:dyDescent="0.2">
      <c r="B80" s="341"/>
      <c r="C80" s="342" t="s">
        <v>126</v>
      </c>
      <c r="D80" s="402">
        <v>0</v>
      </c>
      <c r="E80" s="402">
        <v>0</v>
      </c>
      <c r="F80" s="402">
        <f t="shared" si="2"/>
        <v>0</v>
      </c>
      <c r="G80" s="402">
        <v>0</v>
      </c>
      <c r="H80" s="402">
        <v>0</v>
      </c>
      <c r="I80" s="402">
        <f t="shared" si="3"/>
        <v>0</v>
      </c>
    </row>
    <row r="81" spans="1:10" x14ac:dyDescent="0.2">
      <c r="B81" s="341"/>
      <c r="C81" s="342" t="s">
        <v>302</v>
      </c>
      <c r="D81" s="402">
        <v>0</v>
      </c>
      <c r="E81" s="402">
        <v>0</v>
      </c>
      <c r="F81" s="402">
        <f t="shared" si="2"/>
        <v>0</v>
      </c>
      <c r="G81" s="402">
        <v>0</v>
      </c>
      <c r="H81" s="402">
        <v>0</v>
      </c>
      <c r="I81" s="402">
        <f t="shared" si="3"/>
        <v>0</v>
      </c>
    </row>
    <row r="82" spans="1:10" s="316" customFormat="1" x14ac:dyDescent="0.2">
      <c r="A82" s="315"/>
      <c r="B82" s="343"/>
      <c r="C82" s="344" t="s">
        <v>247</v>
      </c>
      <c r="D82" s="414">
        <f t="shared" ref="D82:I82" si="4">+D10+D18+D28+D38+D48+D58+D62+D70+D74</f>
        <v>71847845</v>
      </c>
      <c r="E82" s="414">
        <f t="shared" si="4"/>
        <v>2445367</v>
      </c>
      <c r="F82" s="414">
        <f t="shared" si="4"/>
        <v>74293212</v>
      </c>
      <c r="G82" s="414">
        <f t="shared" si="4"/>
        <v>52792349</v>
      </c>
      <c r="H82" s="414">
        <f t="shared" si="4"/>
        <v>51850139</v>
      </c>
      <c r="I82" s="414">
        <f t="shared" si="4"/>
        <v>21500863</v>
      </c>
      <c r="J82" s="315"/>
    </row>
    <row r="84" spans="1:10" x14ac:dyDescent="0.2">
      <c r="D84" s="339" t="str">
        <f>IF(CAdmon!D22=COG!D82," ","ERROR")</f>
        <v xml:space="preserve"> </v>
      </c>
      <c r="E84" s="339" t="str">
        <f>IF(CAdmon!E22=COG!E82," ","ERROR")</f>
        <v xml:space="preserve"> </v>
      </c>
      <c r="F84" s="339" t="str">
        <f>IF(CAdmon!F22=COG!F82," ","ERROR")</f>
        <v xml:space="preserve"> </v>
      </c>
      <c r="G84" s="339" t="str">
        <f>IF(CAdmon!G22=COG!G82," ","ERROR")</f>
        <v xml:space="preserve"> </v>
      </c>
      <c r="H84" s="339"/>
      <c r="I84" s="339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7" workbookViewId="0">
      <selection activeCell="D27" sqref="D27"/>
    </sheetView>
  </sheetViews>
  <sheetFormatPr baseColWidth="10" defaultRowHeight="12" x14ac:dyDescent="0.2"/>
  <cols>
    <col min="1" max="1" width="1.5703125" style="17" customWidth="1"/>
    <col min="2" max="2" width="4.5703125" style="361" customWidth="1"/>
    <col min="3" max="3" width="60.28515625" style="16" customWidth="1"/>
    <col min="4" max="9" width="12.7109375" style="16" customWidth="1"/>
    <col min="10" max="10" width="3.28515625" style="17" customWidth="1"/>
    <col min="11" max="16384" width="11.42578125" style="16"/>
  </cols>
  <sheetData>
    <row r="1" spans="1:10" s="17" customFormat="1" ht="8.25" customHeight="1" x14ac:dyDescent="0.2"/>
    <row r="2" spans="1:10" x14ac:dyDescent="0.2">
      <c r="B2" s="513" t="s">
        <v>417</v>
      </c>
      <c r="C2" s="514"/>
      <c r="D2" s="514"/>
      <c r="E2" s="514"/>
      <c r="F2" s="514"/>
      <c r="G2" s="514"/>
      <c r="H2" s="514"/>
      <c r="I2" s="515"/>
    </row>
    <row r="3" spans="1:10" x14ac:dyDescent="0.2">
      <c r="B3" s="516" t="s">
        <v>414</v>
      </c>
      <c r="C3" s="517"/>
      <c r="D3" s="517"/>
      <c r="E3" s="517"/>
      <c r="F3" s="517"/>
      <c r="G3" s="517"/>
      <c r="H3" s="517"/>
      <c r="I3" s="518"/>
    </row>
    <row r="4" spans="1:10" x14ac:dyDescent="0.2">
      <c r="B4" s="516" t="s">
        <v>238</v>
      </c>
      <c r="C4" s="517"/>
      <c r="D4" s="517"/>
      <c r="E4" s="517"/>
      <c r="F4" s="517"/>
      <c r="G4" s="517"/>
      <c r="H4" s="517"/>
      <c r="I4" s="518"/>
    </row>
    <row r="5" spans="1:10" x14ac:dyDescent="0.2">
      <c r="B5" s="516" t="s">
        <v>303</v>
      </c>
      <c r="C5" s="517"/>
      <c r="D5" s="517"/>
      <c r="E5" s="517"/>
      <c r="F5" s="517"/>
      <c r="G5" s="517"/>
      <c r="H5" s="517"/>
      <c r="I5" s="518"/>
    </row>
    <row r="6" spans="1:10" x14ac:dyDescent="0.2">
      <c r="B6" s="519" t="s">
        <v>423</v>
      </c>
      <c r="C6" s="520"/>
      <c r="D6" s="520"/>
      <c r="E6" s="520"/>
      <c r="F6" s="520"/>
      <c r="G6" s="520"/>
      <c r="H6" s="520"/>
      <c r="I6" s="521"/>
    </row>
    <row r="7" spans="1:10" s="17" customFormat="1" ht="9" customHeight="1" x14ac:dyDescent="0.2"/>
    <row r="8" spans="1:10" x14ac:dyDescent="0.2">
      <c r="B8" s="522" t="s">
        <v>76</v>
      </c>
      <c r="C8" s="522"/>
      <c r="D8" s="523" t="s">
        <v>240</v>
      </c>
      <c r="E8" s="523"/>
      <c r="F8" s="523"/>
      <c r="G8" s="523"/>
      <c r="H8" s="523"/>
      <c r="I8" s="523" t="s">
        <v>241</v>
      </c>
    </row>
    <row r="9" spans="1:10" ht="24" x14ac:dyDescent="0.2">
      <c r="B9" s="522"/>
      <c r="C9" s="522"/>
      <c r="D9" s="319" t="s">
        <v>242</v>
      </c>
      <c r="E9" s="319" t="s">
        <v>243</v>
      </c>
      <c r="F9" s="319" t="s">
        <v>216</v>
      </c>
      <c r="G9" s="319" t="s">
        <v>217</v>
      </c>
      <c r="H9" s="319" t="s">
        <v>244</v>
      </c>
      <c r="I9" s="523"/>
    </row>
    <row r="10" spans="1:10" x14ac:dyDescent="0.2">
      <c r="B10" s="522"/>
      <c r="C10" s="522"/>
      <c r="D10" s="319">
        <v>1</v>
      </c>
      <c r="E10" s="319">
        <v>2</v>
      </c>
      <c r="F10" s="319" t="s">
        <v>245</v>
      </c>
      <c r="G10" s="319">
        <v>4</v>
      </c>
      <c r="H10" s="319">
        <v>5</v>
      </c>
      <c r="I10" s="319" t="s">
        <v>246</v>
      </c>
    </row>
    <row r="11" spans="1:10" ht="3" customHeight="1" x14ac:dyDescent="0.2">
      <c r="B11" s="345"/>
      <c r="C11" s="332"/>
      <c r="D11" s="333"/>
      <c r="E11" s="333"/>
      <c r="F11" s="333"/>
      <c r="G11" s="333"/>
      <c r="H11" s="333"/>
      <c r="I11" s="333"/>
    </row>
    <row r="12" spans="1:10" s="347" customFormat="1" x14ac:dyDescent="0.25">
      <c r="A12" s="56"/>
      <c r="B12" s="532" t="s">
        <v>304</v>
      </c>
      <c r="C12" s="533"/>
      <c r="D12" s="346">
        <f t="shared" ref="D12:I12" si="0">SUM(D13:D20)</f>
        <v>0</v>
      </c>
      <c r="E12" s="346">
        <f t="shared" si="0"/>
        <v>0</v>
      </c>
      <c r="F12" s="346">
        <f t="shared" si="0"/>
        <v>0</v>
      </c>
      <c r="G12" s="346">
        <f t="shared" si="0"/>
        <v>0</v>
      </c>
      <c r="H12" s="346">
        <f t="shared" si="0"/>
        <v>0</v>
      </c>
      <c r="I12" s="346">
        <f t="shared" si="0"/>
        <v>0</v>
      </c>
      <c r="J12" s="56"/>
    </row>
    <row r="13" spans="1:10" s="347" customFormat="1" x14ac:dyDescent="0.25">
      <c r="A13" s="56"/>
      <c r="B13" s="348"/>
      <c r="C13" s="349" t="s">
        <v>305</v>
      </c>
      <c r="D13" s="325">
        <v>0</v>
      </c>
      <c r="E13" s="325">
        <v>0</v>
      </c>
      <c r="F13" s="325">
        <f>+D13+E13</f>
        <v>0</v>
      </c>
      <c r="G13" s="325">
        <v>0</v>
      </c>
      <c r="H13" s="325">
        <v>0</v>
      </c>
      <c r="I13" s="325">
        <f>+F13-G13</f>
        <v>0</v>
      </c>
      <c r="J13" s="56"/>
    </row>
    <row r="14" spans="1:10" s="347" customFormat="1" x14ac:dyDescent="0.25">
      <c r="A14" s="56"/>
      <c r="B14" s="348"/>
      <c r="C14" s="349" t="s">
        <v>306</v>
      </c>
      <c r="D14" s="325">
        <v>0</v>
      </c>
      <c r="E14" s="325">
        <v>0</v>
      </c>
      <c r="F14" s="325">
        <f t="shared" ref="F14:F20" si="1">+D14+E14</f>
        <v>0</v>
      </c>
      <c r="G14" s="325">
        <v>0</v>
      </c>
      <c r="H14" s="325">
        <v>0</v>
      </c>
      <c r="I14" s="325">
        <f t="shared" ref="I14:I20" si="2">+F14-G14</f>
        <v>0</v>
      </c>
      <c r="J14" s="56"/>
    </row>
    <row r="15" spans="1:10" s="347" customFormat="1" x14ac:dyDescent="0.25">
      <c r="A15" s="56"/>
      <c r="B15" s="348"/>
      <c r="C15" s="349" t="s">
        <v>307</v>
      </c>
      <c r="D15" s="325">
        <v>0</v>
      </c>
      <c r="E15" s="325">
        <v>0</v>
      </c>
      <c r="F15" s="325">
        <f t="shared" si="1"/>
        <v>0</v>
      </c>
      <c r="G15" s="325">
        <v>0</v>
      </c>
      <c r="H15" s="325">
        <v>0</v>
      </c>
      <c r="I15" s="325">
        <f t="shared" si="2"/>
        <v>0</v>
      </c>
      <c r="J15" s="56"/>
    </row>
    <row r="16" spans="1:10" s="347" customFormat="1" x14ac:dyDescent="0.25">
      <c r="A16" s="56"/>
      <c r="B16" s="348"/>
      <c r="C16" s="349" t="s">
        <v>308</v>
      </c>
      <c r="D16" s="325">
        <v>0</v>
      </c>
      <c r="E16" s="325">
        <v>0</v>
      </c>
      <c r="F16" s="325">
        <f t="shared" si="1"/>
        <v>0</v>
      </c>
      <c r="G16" s="325">
        <v>0</v>
      </c>
      <c r="H16" s="325">
        <v>0</v>
      </c>
      <c r="I16" s="325">
        <f t="shared" si="2"/>
        <v>0</v>
      </c>
      <c r="J16" s="56"/>
    </row>
    <row r="17" spans="1:12" s="347" customFormat="1" x14ac:dyDescent="0.25">
      <c r="A17" s="56"/>
      <c r="B17" s="348"/>
      <c r="C17" s="349" t="s">
        <v>309</v>
      </c>
      <c r="D17" s="325">
        <v>0</v>
      </c>
      <c r="E17" s="325">
        <v>0</v>
      </c>
      <c r="F17" s="325">
        <f t="shared" si="1"/>
        <v>0</v>
      </c>
      <c r="G17" s="325">
        <v>0</v>
      </c>
      <c r="H17" s="325">
        <v>0</v>
      </c>
      <c r="I17" s="325">
        <f t="shared" si="2"/>
        <v>0</v>
      </c>
      <c r="J17" s="56"/>
    </row>
    <row r="18" spans="1:12" s="347" customFormat="1" x14ac:dyDescent="0.25">
      <c r="A18" s="56"/>
      <c r="B18" s="348"/>
      <c r="C18" s="349" t="s">
        <v>310</v>
      </c>
      <c r="D18" s="325">
        <v>0</v>
      </c>
      <c r="E18" s="325">
        <v>0</v>
      </c>
      <c r="F18" s="325">
        <f t="shared" si="1"/>
        <v>0</v>
      </c>
      <c r="G18" s="325">
        <v>0</v>
      </c>
      <c r="H18" s="325">
        <v>0</v>
      </c>
      <c r="I18" s="325">
        <f t="shared" si="2"/>
        <v>0</v>
      </c>
      <c r="J18" s="56"/>
    </row>
    <row r="19" spans="1:12" s="347" customFormat="1" x14ac:dyDescent="0.25">
      <c r="A19" s="56"/>
      <c r="B19" s="348"/>
      <c r="C19" s="349" t="s">
        <v>311</v>
      </c>
      <c r="D19" s="325">
        <v>0</v>
      </c>
      <c r="E19" s="325">
        <v>0</v>
      </c>
      <c r="F19" s="325">
        <f t="shared" si="1"/>
        <v>0</v>
      </c>
      <c r="G19" s="325">
        <v>0</v>
      </c>
      <c r="H19" s="325">
        <v>0</v>
      </c>
      <c r="I19" s="325">
        <f t="shared" si="2"/>
        <v>0</v>
      </c>
      <c r="J19" s="56"/>
    </row>
    <row r="20" spans="1:12" s="347" customFormat="1" x14ac:dyDescent="0.25">
      <c r="A20" s="56"/>
      <c r="B20" s="348"/>
      <c r="C20" s="349" t="s">
        <v>277</v>
      </c>
      <c r="D20" s="325">
        <v>0</v>
      </c>
      <c r="E20" s="325">
        <v>0</v>
      </c>
      <c r="F20" s="325">
        <f t="shared" si="1"/>
        <v>0</v>
      </c>
      <c r="G20" s="325">
        <v>0</v>
      </c>
      <c r="H20" s="325">
        <v>0</v>
      </c>
      <c r="I20" s="325">
        <f t="shared" si="2"/>
        <v>0</v>
      </c>
      <c r="J20" s="56"/>
    </row>
    <row r="21" spans="1:12" s="347" customFormat="1" x14ac:dyDescent="0.25">
      <c r="A21" s="56"/>
      <c r="B21" s="348"/>
      <c r="C21" s="349"/>
      <c r="D21" s="325"/>
      <c r="E21" s="325"/>
      <c r="F21" s="325"/>
      <c r="G21" s="325"/>
      <c r="H21" s="325"/>
      <c r="I21" s="325"/>
      <c r="J21" s="56"/>
    </row>
    <row r="22" spans="1:12" s="351" customFormat="1" x14ac:dyDescent="0.25">
      <c r="A22" s="350"/>
      <c r="B22" s="532" t="s">
        <v>312</v>
      </c>
      <c r="C22" s="533"/>
      <c r="D22" s="412">
        <f>SUM(D23:D29)</f>
        <v>71847845</v>
      </c>
      <c r="E22" s="412">
        <f>SUM(E23:E29)</f>
        <v>2445367</v>
      </c>
      <c r="F22" s="412">
        <f>+D22+E22</f>
        <v>74293212</v>
      </c>
      <c r="G22" s="412">
        <f>SUM(G23:G29)</f>
        <v>52792349</v>
      </c>
      <c r="H22" s="412">
        <f>SUM(H23:H29)</f>
        <v>51850139</v>
      </c>
      <c r="I22" s="412">
        <f>+F22-G22</f>
        <v>21500863</v>
      </c>
      <c r="J22" s="350"/>
      <c r="L22" s="352"/>
    </row>
    <row r="23" spans="1:12" s="347" customFormat="1" x14ac:dyDescent="0.25">
      <c r="A23" s="56"/>
      <c r="B23" s="348"/>
      <c r="C23" s="349" t="s">
        <v>313</v>
      </c>
      <c r="D23" s="353">
        <v>0</v>
      </c>
      <c r="E23" s="353">
        <v>0</v>
      </c>
      <c r="F23" s="325">
        <f t="shared" ref="F23:F29" si="3">+D23+E23</f>
        <v>0</v>
      </c>
      <c r="G23" s="353">
        <v>0</v>
      </c>
      <c r="H23" s="353">
        <v>0</v>
      </c>
      <c r="I23" s="325">
        <f t="shared" ref="I23:I29" si="4">+F23-G23</f>
        <v>0</v>
      </c>
      <c r="J23" s="56"/>
    </row>
    <row r="24" spans="1:12" s="347" customFormat="1" x14ac:dyDescent="0.25">
      <c r="A24" s="56"/>
      <c r="B24" s="348"/>
      <c r="C24" s="349" t="s">
        <v>314</v>
      </c>
      <c r="D24" s="353">
        <v>0</v>
      </c>
      <c r="E24" s="353">
        <v>0</v>
      </c>
      <c r="F24" s="325">
        <f t="shared" si="3"/>
        <v>0</v>
      </c>
      <c r="G24" s="353">
        <v>0</v>
      </c>
      <c r="H24" s="353">
        <v>0</v>
      </c>
      <c r="I24" s="325">
        <f t="shared" si="4"/>
        <v>0</v>
      </c>
      <c r="J24" s="56"/>
    </row>
    <row r="25" spans="1:12" s="347" customFormat="1" x14ac:dyDescent="0.25">
      <c r="A25" s="56"/>
      <c r="B25" s="348"/>
      <c r="C25" s="349" t="s">
        <v>315</v>
      </c>
      <c r="D25" s="353">
        <v>0</v>
      </c>
      <c r="E25" s="353">
        <v>0</v>
      </c>
      <c r="F25" s="325">
        <f t="shared" si="3"/>
        <v>0</v>
      </c>
      <c r="G25" s="353">
        <v>0</v>
      </c>
      <c r="H25" s="353">
        <v>0</v>
      </c>
      <c r="I25" s="325">
        <f t="shared" si="4"/>
        <v>0</v>
      </c>
      <c r="J25" s="56"/>
    </row>
    <row r="26" spans="1:12" s="347" customFormat="1" x14ac:dyDescent="0.25">
      <c r="A26" s="56"/>
      <c r="B26" s="348"/>
      <c r="C26" s="349" t="s">
        <v>316</v>
      </c>
      <c r="D26" s="353">
        <v>0</v>
      </c>
      <c r="E26" s="353">
        <v>0</v>
      </c>
      <c r="F26" s="325">
        <f t="shared" si="3"/>
        <v>0</v>
      </c>
      <c r="G26" s="353">
        <v>0</v>
      </c>
      <c r="H26" s="353">
        <v>0</v>
      </c>
      <c r="I26" s="325">
        <f t="shared" si="4"/>
        <v>0</v>
      </c>
      <c r="J26" s="56"/>
    </row>
    <row r="27" spans="1:12" s="347" customFormat="1" x14ac:dyDescent="0.25">
      <c r="A27" s="56"/>
      <c r="B27" s="348"/>
      <c r="C27" s="349" t="s">
        <v>317</v>
      </c>
      <c r="D27" s="413">
        <f>+CAdmon!D12</f>
        <v>71847845</v>
      </c>
      <c r="E27" s="413">
        <f>+CAdmon!E12</f>
        <v>2445367</v>
      </c>
      <c r="F27" s="326">
        <f t="shared" si="3"/>
        <v>74293212</v>
      </c>
      <c r="G27" s="413">
        <f>+CTG!G18</f>
        <v>52792349</v>
      </c>
      <c r="H27" s="413">
        <f>+CTG!H18</f>
        <v>51850139</v>
      </c>
      <c r="I27" s="326">
        <f t="shared" si="4"/>
        <v>21500863</v>
      </c>
      <c r="J27" s="56"/>
    </row>
    <row r="28" spans="1:12" s="347" customFormat="1" x14ac:dyDescent="0.25">
      <c r="A28" s="56"/>
      <c r="B28" s="348"/>
      <c r="C28" s="349" t="s">
        <v>318</v>
      </c>
      <c r="D28" s="353">
        <v>0</v>
      </c>
      <c r="E28" s="353">
        <v>0</v>
      </c>
      <c r="F28" s="325">
        <f t="shared" si="3"/>
        <v>0</v>
      </c>
      <c r="G28" s="353">
        <v>0</v>
      </c>
      <c r="H28" s="353">
        <v>0</v>
      </c>
      <c r="I28" s="325">
        <f t="shared" si="4"/>
        <v>0</v>
      </c>
      <c r="J28" s="56"/>
    </row>
    <row r="29" spans="1:12" s="347" customFormat="1" x14ac:dyDescent="0.25">
      <c r="A29" s="56"/>
      <c r="B29" s="348"/>
      <c r="C29" s="349" t="s">
        <v>319</v>
      </c>
      <c r="D29" s="353">
        <v>0</v>
      </c>
      <c r="E29" s="353">
        <v>0</v>
      </c>
      <c r="F29" s="325">
        <f t="shared" si="3"/>
        <v>0</v>
      </c>
      <c r="G29" s="353">
        <v>0</v>
      </c>
      <c r="H29" s="353">
        <v>0</v>
      </c>
      <c r="I29" s="325">
        <f t="shared" si="4"/>
        <v>0</v>
      </c>
      <c r="J29" s="56"/>
    </row>
    <row r="30" spans="1:12" s="347" customFormat="1" x14ac:dyDescent="0.25">
      <c r="A30" s="56"/>
      <c r="B30" s="348"/>
      <c r="C30" s="349"/>
      <c r="D30" s="353"/>
      <c r="E30" s="353"/>
      <c r="F30" s="353"/>
      <c r="G30" s="353"/>
      <c r="H30" s="353"/>
      <c r="I30" s="353"/>
      <c r="J30" s="56"/>
    </row>
    <row r="31" spans="1:12" s="351" customFormat="1" x14ac:dyDescent="0.25">
      <c r="A31" s="350"/>
      <c r="B31" s="532" t="s">
        <v>320</v>
      </c>
      <c r="C31" s="533"/>
      <c r="D31" s="354">
        <f>SUM(D32:D40)</f>
        <v>0</v>
      </c>
      <c r="E31" s="354">
        <f>SUM(E32:E40)</f>
        <v>0</v>
      </c>
      <c r="F31" s="354">
        <f>+D31+E31</f>
        <v>0</v>
      </c>
      <c r="G31" s="354">
        <f>SUM(G32:G40)</f>
        <v>0</v>
      </c>
      <c r="H31" s="354">
        <f>SUM(H32:H40)</f>
        <v>0</v>
      </c>
      <c r="I31" s="354">
        <f>+F31-G31</f>
        <v>0</v>
      </c>
      <c r="J31" s="350"/>
    </row>
    <row r="32" spans="1:12" s="347" customFormat="1" x14ac:dyDescent="0.25">
      <c r="A32" s="56"/>
      <c r="B32" s="348"/>
      <c r="C32" s="349" t="s">
        <v>321</v>
      </c>
      <c r="D32" s="353">
        <v>0</v>
      </c>
      <c r="E32" s="353">
        <v>0</v>
      </c>
      <c r="F32" s="353">
        <f t="shared" ref="F32:F40" si="5">+D32+E32</f>
        <v>0</v>
      </c>
      <c r="G32" s="353">
        <v>0</v>
      </c>
      <c r="H32" s="353">
        <v>0</v>
      </c>
      <c r="I32" s="353">
        <f t="shared" ref="I32:I40" si="6">+F32-G32</f>
        <v>0</v>
      </c>
      <c r="J32" s="56"/>
    </row>
    <row r="33" spans="1:10" s="347" customFormat="1" x14ac:dyDescent="0.25">
      <c r="A33" s="56"/>
      <c r="B33" s="348"/>
      <c r="C33" s="349" t="s">
        <v>322</v>
      </c>
      <c r="D33" s="353">
        <v>0</v>
      </c>
      <c r="E33" s="353">
        <v>0</v>
      </c>
      <c r="F33" s="353">
        <f t="shared" si="5"/>
        <v>0</v>
      </c>
      <c r="G33" s="353">
        <v>0</v>
      </c>
      <c r="H33" s="353">
        <v>0</v>
      </c>
      <c r="I33" s="353">
        <f t="shared" si="6"/>
        <v>0</v>
      </c>
      <c r="J33" s="56"/>
    </row>
    <row r="34" spans="1:10" s="347" customFormat="1" x14ac:dyDescent="0.25">
      <c r="A34" s="56"/>
      <c r="B34" s="348"/>
      <c r="C34" s="349" t="s">
        <v>323</v>
      </c>
      <c r="D34" s="353">
        <v>0</v>
      </c>
      <c r="E34" s="353">
        <v>0</v>
      </c>
      <c r="F34" s="353">
        <f t="shared" si="5"/>
        <v>0</v>
      </c>
      <c r="G34" s="353">
        <v>0</v>
      </c>
      <c r="H34" s="353">
        <v>0</v>
      </c>
      <c r="I34" s="353">
        <f t="shared" si="6"/>
        <v>0</v>
      </c>
      <c r="J34" s="56"/>
    </row>
    <row r="35" spans="1:10" s="347" customFormat="1" x14ac:dyDescent="0.25">
      <c r="A35" s="56"/>
      <c r="B35" s="348"/>
      <c r="C35" s="349" t="s">
        <v>324</v>
      </c>
      <c r="D35" s="353">
        <v>0</v>
      </c>
      <c r="E35" s="353">
        <v>0</v>
      </c>
      <c r="F35" s="353">
        <f t="shared" si="5"/>
        <v>0</v>
      </c>
      <c r="G35" s="353">
        <v>0</v>
      </c>
      <c r="H35" s="353">
        <v>0</v>
      </c>
      <c r="I35" s="353">
        <f t="shared" si="6"/>
        <v>0</v>
      </c>
      <c r="J35" s="56"/>
    </row>
    <row r="36" spans="1:10" s="347" customFormat="1" x14ac:dyDescent="0.25">
      <c r="A36" s="56"/>
      <c r="B36" s="348"/>
      <c r="C36" s="349" t="s">
        <v>325</v>
      </c>
      <c r="D36" s="353">
        <v>0</v>
      </c>
      <c r="E36" s="353">
        <v>0</v>
      </c>
      <c r="F36" s="353">
        <f t="shared" si="5"/>
        <v>0</v>
      </c>
      <c r="G36" s="353">
        <v>0</v>
      </c>
      <c r="H36" s="353">
        <v>0</v>
      </c>
      <c r="I36" s="353">
        <f t="shared" si="6"/>
        <v>0</v>
      </c>
      <c r="J36" s="56"/>
    </row>
    <row r="37" spans="1:10" s="347" customFormat="1" x14ac:dyDescent="0.25">
      <c r="A37" s="56"/>
      <c r="B37" s="348"/>
      <c r="C37" s="349" t="s">
        <v>326</v>
      </c>
      <c r="D37" s="353">
        <v>0</v>
      </c>
      <c r="E37" s="353">
        <v>0</v>
      </c>
      <c r="F37" s="353">
        <f t="shared" si="5"/>
        <v>0</v>
      </c>
      <c r="G37" s="353">
        <v>0</v>
      </c>
      <c r="H37" s="353">
        <v>0</v>
      </c>
      <c r="I37" s="353">
        <f t="shared" si="6"/>
        <v>0</v>
      </c>
      <c r="J37" s="56"/>
    </row>
    <row r="38" spans="1:10" s="347" customFormat="1" x14ac:dyDescent="0.25">
      <c r="A38" s="56"/>
      <c r="B38" s="348"/>
      <c r="C38" s="349" t="s">
        <v>327</v>
      </c>
      <c r="D38" s="353">
        <v>0</v>
      </c>
      <c r="E38" s="353">
        <v>0</v>
      </c>
      <c r="F38" s="353">
        <f t="shared" si="5"/>
        <v>0</v>
      </c>
      <c r="G38" s="353">
        <v>0</v>
      </c>
      <c r="H38" s="353">
        <v>0</v>
      </c>
      <c r="I38" s="353">
        <f t="shared" si="6"/>
        <v>0</v>
      </c>
      <c r="J38" s="56"/>
    </row>
    <row r="39" spans="1:10" s="347" customFormat="1" x14ac:dyDescent="0.25">
      <c r="A39" s="56"/>
      <c r="B39" s="348"/>
      <c r="C39" s="349" t="s">
        <v>328</v>
      </c>
      <c r="D39" s="353">
        <v>0</v>
      </c>
      <c r="E39" s="353">
        <v>0</v>
      </c>
      <c r="F39" s="353">
        <f t="shared" si="5"/>
        <v>0</v>
      </c>
      <c r="G39" s="353">
        <v>0</v>
      </c>
      <c r="H39" s="353">
        <v>0</v>
      </c>
      <c r="I39" s="353">
        <f t="shared" si="6"/>
        <v>0</v>
      </c>
      <c r="J39" s="56"/>
    </row>
    <row r="40" spans="1:10" s="347" customFormat="1" x14ac:dyDescent="0.25">
      <c r="A40" s="56"/>
      <c r="B40" s="348"/>
      <c r="C40" s="349" t="s">
        <v>329</v>
      </c>
      <c r="D40" s="353">
        <v>0</v>
      </c>
      <c r="E40" s="353">
        <v>0</v>
      </c>
      <c r="F40" s="353">
        <f t="shared" si="5"/>
        <v>0</v>
      </c>
      <c r="G40" s="353">
        <v>0</v>
      </c>
      <c r="H40" s="353">
        <v>0</v>
      </c>
      <c r="I40" s="353">
        <f t="shared" si="6"/>
        <v>0</v>
      </c>
      <c r="J40" s="56"/>
    </row>
    <row r="41" spans="1:10" s="347" customFormat="1" x14ac:dyDescent="0.25">
      <c r="A41" s="56"/>
      <c r="B41" s="348"/>
      <c r="C41" s="349"/>
      <c r="D41" s="353"/>
      <c r="E41" s="353"/>
      <c r="F41" s="353"/>
      <c r="G41" s="353"/>
      <c r="H41" s="353"/>
      <c r="I41" s="353"/>
      <c r="J41" s="56"/>
    </row>
    <row r="42" spans="1:10" s="351" customFormat="1" x14ac:dyDescent="0.25">
      <c r="A42" s="350"/>
      <c r="B42" s="532" t="s">
        <v>330</v>
      </c>
      <c r="C42" s="533"/>
      <c r="D42" s="354">
        <f>SUM(D43:D46)</f>
        <v>0</v>
      </c>
      <c r="E42" s="354">
        <f>SUM(E43:E46)</f>
        <v>0</v>
      </c>
      <c r="F42" s="354">
        <f>+D42+E42</f>
        <v>0</v>
      </c>
      <c r="G42" s="354">
        <f>SUM(G43:G46)</f>
        <v>0</v>
      </c>
      <c r="H42" s="354">
        <f>SUM(H43:H46)</f>
        <v>0</v>
      </c>
      <c r="I42" s="354">
        <f>+F42-G42</f>
        <v>0</v>
      </c>
      <c r="J42" s="350"/>
    </row>
    <row r="43" spans="1:10" s="347" customFormat="1" x14ac:dyDescent="0.25">
      <c r="A43" s="56"/>
      <c r="B43" s="348"/>
      <c r="C43" s="349" t="s">
        <v>331</v>
      </c>
      <c r="D43" s="353">
        <v>0</v>
      </c>
      <c r="E43" s="353">
        <v>0</v>
      </c>
      <c r="F43" s="353">
        <f>+D43+E43</f>
        <v>0</v>
      </c>
      <c r="G43" s="353">
        <v>0</v>
      </c>
      <c r="H43" s="353">
        <v>0</v>
      </c>
      <c r="I43" s="353">
        <f>+F43-G43</f>
        <v>0</v>
      </c>
      <c r="J43" s="56"/>
    </row>
    <row r="44" spans="1:10" s="347" customFormat="1" ht="24" x14ac:dyDescent="0.25">
      <c r="A44" s="56"/>
      <c r="B44" s="348"/>
      <c r="C44" s="349" t="s">
        <v>332</v>
      </c>
      <c r="D44" s="353">
        <v>0</v>
      </c>
      <c r="E44" s="353">
        <v>0</v>
      </c>
      <c r="F44" s="353">
        <f>+D44+E44</f>
        <v>0</v>
      </c>
      <c r="G44" s="353">
        <v>0</v>
      </c>
      <c r="H44" s="353">
        <v>0</v>
      </c>
      <c r="I44" s="353">
        <f>+F44-G44</f>
        <v>0</v>
      </c>
      <c r="J44" s="56"/>
    </row>
    <row r="45" spans="1:10" s="347" customFormat="1" x14ac:dyDescent="0.25">
      <c r="A45" s="56"/>
      <c r="B45" s="348"/>
      <c r="C45" s="349" t="s">
        <v>333</v>
      </c>
      <c r="D45" s="353">
        <v>0</v>
      </c>
      <c r="E45" s="353">
        <v>0</v>
      </c>
      <c r="F45" s="353">
        <f>+D45+E45</f>
        <v>0</v>
      </c>
      <c r="G45" s="353">
        <v>0</v>
      </c>
      <c r="H45" s="353">
        <v>0</v>
      </c>
      <c r="I45" s="353">
        <f>+F45-G45</f>
        <v>0</v>
      </c>
      <c r="J45" s="56"/>
    </row>
    <row r="46" spans="1:10" s="347" customFormat="1" x14ac:dyDescent="0.25">
      <c r="A46" s="56"/>
      <c r="B46" s="348"/>
      <c r="C46" s="349" t="s">
        <v>334</v>
      </c>
      <c r="D46" s="353">
        <v>0</v>
      </c>
      <c r="E46" s="353">
        <v>0</v>
      </c>
      <c r="F46" s="353">
        <f>+D46+E46</f>
        <v>0</v>
      </c>
      <c r="G46" s="353">
        <v>0</v>
      </c>
      <c r="H46" s="353">
        <v>0</v>
      </c>
      <c r="I46" s="353">
        <f>+F46-G46</f>
        <v>0</v>
      </c>
      <c r="J46" s="56"/>
    </row>
    <row r="47" spans="1:10" s="347" customFormat="1" x14ac:dyDescent="0.25">
      <c r="A47" s="56"/>
      <c r="B47" s="355"/>
      <c r="C47" s="356"/>
      <c r="D47" s="357"/>
      <c r="E47" s="357"/>
      <c r="F47" s="357"/>
      <c r="G47" s="357"/>
      <c r="H47" s="357"/>
      <c r="I47" s="357"/>
      <c r="J47" s="56"/>
    </row>
    <row r="48" spans="1:10" s="351" customFormat="1" ht="24" customHeight="1" x14ac:dyDescent="0.25">
      <c r="A48" s="350"/>
      <c r="B48" s="358"/>
      <c r="C48" s="359" t="s">
        <v>247</v>
      </c>
      <c r="D48" s="360">
        <f t="shared" ref="D48:I48" si="7">+D12+D22+D31+D42</f>
        <v>71847845</v>
      </c>
      <c r="E48" s="360">
        <f t="shared" si="7"/>
        <v>2445367</v>
      </c>
      <c r="F48" s="360">
        <f t="shared" si="7"/>
        <v>74293212</v>
      </c>
      <c r="G48" s="360">
        <f t="shared" si="7"/>
        <v>52792349</v>
      </c>
      <c r="H48" s="360">
        <f t="shared" si="7"/>
        <v>51850139</v>
      </c>
      <c r="I48" s="360">
        <f t="shared" si="7"/>
        <v>21500863</v>
      </c>
      <c r="J48" s="350"/>
    </row>
    <row r="50" spans="4:9" x14ac:dyDescent="0.2">
      <c r="D50" s="362" t="str">
        <f>IF(D48=CAdmon!D22," ","ERROR")</f>
        <v xml:space="preserve"> </v>
      </c>
      <c r="E50" s="362" t="str">
        <f>IF(E48=CAdmon!E22," ","ERROR")</f>
        <v xml:space="preserve"> </v>
      </c>
      <c r="F50" s="362" t="str">
        <f>IF(F48=CAdmon!F22," ","ERROR")</f>
        <v xml:space="preserve"> </v>
      </c>
      <c r="G50" s="362" t="str">
        <f>IF(G48=CAdmon!G22," ","ERROR")</f>
        <v xml:space="preserve"> </v>
      </c>
      <c r="H50" s="362" t="str">
        <f>IF(H48=CAdmon!H22," ","ERROR")</f>
        <v xml:space="preserve"> </v>
      </c>
      <c r="I50" s="362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83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B3:I3"/>
    </sheetView>
  </sheetViews>
  <sheetFormatPr baseColWidth="10" defaultRowHeight="12" x14ac:dyDescent="0.2"/>
  <cols>
    <col min="1" max="1" width="3" style="16" customWidth="1"/>
    <col min="2" max="2" width="18.5703125" style="16" customWidth="1"/>
    <col min="3" max="3" width="19" style="16" customWidth="1"/>
    <col min="4" max="7" width="11.42578125" style="16"/>
    <col min="8" max="8" width="13.42578125" style="16" customWidth="1"/>
    <col min="9" max="9" width="10" style="16" customWidth="1"/>
    <col min="10" max="10" width="3" style="16" customWidth="1"/>
    <col min="11" max="16384" width="11.42578125" style="16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513" t="s">
        <v>417</v>
      </c>
      <c r="C2" s="514"/>
      <c r="D2" s="514"/>
      <c r="E2" s="514"/>
      <c r="F2" s="514"/>
      <c r="G2" s="514"/>
      <c r="H2" s="514"/>
      <c r="I2" s="515"/>
      <c r="J2" s="17"/>
    </row>
    <row r="3" spans="1:10" x14ac:dyDescent="0.2">
      <c r="A3" s="17"/>
      <c r="B3" s="516" t="s">
        <v>414</v>
      </c>
      <c r="C3" s="517"/>
      <c r="D3" s="517"/>
      <c r="E3" s="517"/>
      <c r="F3" s="517"/>
      <c r="G3" s="517"/>
      <c r="H3" s="517"/>
      <c r="I3" s="518"/>
      <c r="J3" s="17"/>
    </row>
    <row r="4" spans="1:10" x14ac:dyDescent="0.2">
      <c r="A4" s="17"/>
      <c r="B4" s="516" t="s">
        <v>186</v>
      </c>
      <c r="C4" s="517"/>
      <c r="D4" s="517"/>
      <c r="E4" s="517"/>
      <c r="F4" s="517"/>
      <c r="G4" s="517"/>
      <c r="H4" s="517"/>
      <c r="I4" s="518"/>
      <c r="J4" s="17"/>
    </row>
    <row r="5" spans="1:10" x14ac:dyDescent="0.2">
      <c r="A5" s="17"/>
      <c r="B5" s="519" t="s">
        <v>419</v>
      </c>
      <c r="C5" s="520"/>
      <c r="D5" s="520"/>
      <c r="E5" s="520"/>
      <c r="F5" s="520"/>
      <c r="G5" s="520"/>
      <c r="H5" s="520"/>
      <c r="I5" s="521"/>
      <c r="J5" s="17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/>
      <c r="B7" s="540" t="s">
        <v>335</v>
      </c>
      <c r="C7" s="540"/>
      <c r="D7" s="540" t="s">
        <v>336</v>
      </c>
      <c r="E7" s="540"/>
      <c r="F7" s="540" t="s">
        <v>337</v>
      </c>
      <c r="G7" s="540"/>
      <c r="H7" s="540" t="s">
        <v>338</v>
      </c>
      <c r="I7" s="540"/>
      <c r="J7" s="17"/>
    </row>
    <row r="8" spans="1:10" x14ac:dyDescent="0.2">
      <c r="A8" s="17"/>
      <c r="B8" s="540"/>
      <c r="C8" s="540"/>
      <c r="D8" s="540" t="s">
        <v>339</v>
      </c>
      <c r="E8" s="540"/>
      <c r="F8" s="540" t="s">
        <v>340</v>
      </c>
      <c r="G8" s="540"/>
      <c r="H8" s="540" t="s">
        <v>341</v>
      </c>
      <c r="I8" s="540"/>
      <c r="J8" s="17"/>
    </row>
    <row r="9" spans="1:10" x14ac:dyDescent="0.2">
      <c r="A9" s="17"/>
      <c r="B9" s="516" t="s">
        <v>342</v>
      </c>
      <c r="C9" s="517"/>
      <c r="D9" s="517"/>
      <c r="E9" s="517"/>
      <c r="F9" s="517"/>
      <c r="G9" s="517"/>
      <c r="H9" s="517"/>
      <c r="I9" s="518"/>
      <c r="J9" s="17"/>
    </row>
    <row r="10" spans="1:10" x14ac:dyDescent="0.2">
      <c r="A10" s="17"/>
      <c r="B10" s="534"/>
      <c r="C10" s="534"/>
      <c r="D10" s="534"/>
      <c r="E10" s="534"/>
      <c r="F10" s="534"/>
      <c r="G10" s="534"/>
      <c r="H10" s="538"/>
      <c r="I10" s="539"/>
      <c r="J10" s="17"/>
    </row>
    <row r="11" spans="1:10" x14ac:dyDescent="0.2">
      <c r="A11" s="17"/>
      <c r="B11" s="534"/>
      <c r="C11" s="534"/>
      <c r="D11" s="535"/>
      <c r="E11" s="535"/>
      <c r="F11" s="535"/>
      <c r="G11" s="535"/>
      <c r="H11" s="538"/>
      <c r="I11" s="539"/>
      <c r="J11" s="17"/>
    </row>
    <row r="12" spans="1:10" x14ac:dyDescent="0.2">
      <c r="A12" s="17"/>
      <c r="B12" s="534"/>
      <c r="C12" s="534"/>
      <c r="D12" s="535"/>
      <c r="E12" s="535"/>
      <c r="F12" s="535"/>
      <c r="G12" s="535"/>
      <c r="H12" s="538"/>
      <c r="I12" s="539"/>
      <c r="J12" s="17"/>
    </row>
    <row r="13" spans="1:10" x14ac:dyDescent="0.2">
      <c r="A13" s="17"/>
      <c r="B13" s="534"/>
      <c r="C13" s="534"/>
      <c r="D13" s="535"/>
      <c r="E13" s="535"/>
      <c r="F13" s="535"/>
      <c r="G13" s="535"/>
      <c r="H13" s="538"/>
      <c r="I13" s="539"/>
      <c r="J13" s="17"/>
    </row>
    <row r="14" spans="1:10" x14ac:dyDescent="0.2">
      <c r="A14" s="17"/>
      <c r="B14" s="534"/>
      <c r="C14" s="534"/>
      <c r="D14" s="535"/>
      <c r="E14" s="535"/>
      <c r="F14" s="535"/>
      <c r="G14" s="535"/>
      <c r="H14" s="538"/>
      <c r="I14" s="539"/>
      <c r="J14" s="17"/>
    </row>
    <row r="15" spans="1:10" x14ac:dyDescent="0.2">
      <c r="A15" s="17"/>
      <c r="B15" s="534"/>
      <c r="C15" s="534"/>
      <c r="D15" s="535"/>
      <c r="E15" s="535"/>
      <c r="F15" s="535"/>
      <c r="G15" s="535"/>
      <c r="H15" s="538"/>
      <c r="I15" s="539"/>
      <c r="J15" s="17"/>
    </row>
    <row r="16" spans="1:10" x14ac:dyDescent="0.2">
      <c r="A16" s="17"/>
      <c r="B16" s="534"/>
      <c r="C16" s="534"/>
      <c r="D16" s="535"/>
      <c r="E16" s="535"/>
      <c r="F16" s="535"/>
      <c r="G16" s="535"/>
      <c r="H16" s="538"/>
      <c r="I16" s="539"/>
      <c r="J16" s="17"/>
    </row>
    <row r="17" spans="1:10" x14ac:dyDescent="0.2">
      <c r="A17" s="17"/>
      <c r="B17" s="534"/>
      <c r="C17" s="534"/>
      <c r="D17" s="535"/>
      <c r="E17" s="535"/>
      <c r="F17" s="535"/>
      <c r="G17" s="535"/>
      <c r="H17" s="538"/>
      <c r="I17" s="539"/>
      <c r="J17" s="17"/>
    </row>
    <row r="18" spans="1:10" x14ac:dyDescent="0.2">
      <c r="A18" s="17"/>
      <c r="B18" s="534"/>
      <c r="C18" s="534"/>
      <c r="D18" s="535"/>
      <c r="E18" s="535"/>
      <c r="F18" s="535"/>
      <c r="G18" s="535"/>
      <c r="H18" s="538"/>
      <c r="I18" s="539"/>
      <c r="J18" s="17"/>
    </row>
    <row r="19" spans="1:10" x14ac:dyDescent="0.2">
      <c r="A19" s="17"/>
      <c r="B19" s="534" t="s">
        <v>343</v>
      </c>
      <c r="C19" s="534"/>
      <c r="D19" s="535">
        <f>SUM(D10:E18)</f>
        <v>0</v>
      </c>
      <c r="E19" s="535"/>
      <c r="F19" s="535">
        <f>SUM(F10:G18)</f>
        <v>0</v>
      </c>
      <c r="G19" s="535"/>
      <c r="H19" s="538">
        <f>+D19-F19</f>
        <v>0</v>
      </c>
      <c r="I19" s="539"/>
      <c r="J19" s="17"/>
    </row>
    <row r="20" spans="1:10" x14ac:dyDescent="0.2">
      <c r="A20" s="17"/>
      <c r="B20" s="534"/>
      <c r="C20" s="534"/>
      <c r="D20" s="534"/>
      <c r="E20" s="534"/>
      <c r="F20" s="534"/>
      <c r="G20" s="534"/>
      <c r="H20" s="534"/>
      <c r="I20" s="534"/>
      <c r="J20" s="17"/>
    </row>
    <row r="21" spans="1:10" x14ac:dyDescent="0.2">
      <c r="A21" s="17"/>
      <c r="B21" s="516" t="s">
        <v>344</v>
      </c>
      <c r="C21" s="517"/>
      <c r="D21" s="517"/>
      <c r="E21" s="517"/>
      <c r="F21" s="517"/>
      <c r="G21" s="517"/>
      <c r="H21" s="517"/>
      <c r="I21" s="518"/>
      <c r="J21" s="17"/>
    </row>
    <row r="22" spans="1:10" x14ac:dyDescent="0.2">
      <c r="A22" s="17"/>
      <c r="B22" s="534"/>
      <c r="C22" s="534"/>
      <c r="D22" s="534"/>
      <c r="E22" s="534"/>
      <c r="F22" s="534"/>
      <c r="G22" s="534"/>
      <c r="H22" s="534"/>
      <c r="I22" s="534"/>
      <c r="J22" s="17"/>
    </row>
    <row r="23" spans="1:10" x14ac:dyDescent="0.2">
      <c r="A23" s="17"/>
      <c r="B23" s="534"/>
      <c r="C23" s="534"/>
      <c r="D23" s="535"/>
      <c r="E23" s="535"/>
      <c r="F23" s="535"/>
      <c r="G23" s="535"/>
      <c r="H23" s="538"/>
      <c r="I23" s="539"/>
      <c r="J23" s="17"/>
    </row>
    <row r="24" spans="1:10" x14ac:dyDescent="0.2">
      <c r="A24" s="17"/>
      <c r="B24" s="534"/>
      <c r="C24" s="534"/>
      <c r="D24" s="535"/>
      <c r="E24" s="535"/>
      <c r="F24" s="535"/>
      <c r="G24" s="535"/>
      <c r="H24" s="538"/>
      <c r="I24" s="539"/>
      <c r="J24" s="17"/>
    </row>
    <row r="25" spans="1:10" x14ac:dyDescent="0.2">
      <c r="A25" s="17"/>
      <c r="B25" s="534"/>
      <c r="C25" s="534"/>
      <c r="D25" s="535"/>
      <c r="E25" s="535"/>
      <c r="F25" s="535"/>
      <c r="G25" s="535"/>
      <c r="H25" s="538"/>
      <c r="I25" s="539"/>
      <c r="J25" s="17"/>
    </row>
    <row r="26" spans="1:10" x14ac:dyDescent="0.2">
      <c r="A26" s="17"/>
      <c r="B26" s="534"/>
      <c r="C26" s="534"/>
      <c r="D26" s="535"/>
      <c r="E26" s="535"/>
      <c r="F26" s="535"/>
      <c r="G26" s="535"/>
      <c r="H26" s="538"/>
      <c r="I26" s="539"/>
      <c r="J26" s="17"/>
    </row>
    <row r="27" spans="1:10" x14ac:dyDescent="0.2">
      <c r="A27" s="17"/>
      <c r="B27" s="534"/>
      <c r="C27" s="534"/>
      <c r="D27" s="535"/>
      <c r="E27" s="535"/>
      <c r="F27" s="535"/>
      <c r="G27" s="535"/>
      <c r="H27" s="538"/>
      <c r="I27" s="539"/>
      <c r="J27" s="17"/>
    </row>
    <row r="28" spans="1:10" x14ac:dyDescent="0.2">
      <c r="A28" s="17"/>
      <c r="B28" s="534"/>
      <c r="C28" s="534"/>
      <c r="D28" s="535"/>
      <c r="E28" s="535"/>
      <c r="F28" s="535"/>
      <c r="G28" s="535"/>
      <c r="H28" s="538"/>
      <c r="I28" s="539"/>
      <c r="J28" s="17"/>
    </row>
    <row r="29" spans="1:10" x14ac:dyDescent="0.2">
      <c r="A29" s="17"/>
      <c r="B29" s="534"/>
      <c r="C29" s="534"/>
      <c r="D29" s="535"/>
      <c r="E29" s="535"/>
      <c r="F29" s="535"/>
      <c r="G29" s="535"/>
      <c r="H29" s="538"/>
      <c r="I29" s="539"/>
      <c r="J29" s="17"/>
    </row>
    <row r="30" spans="1:10" x14ac:dyDescent="0.2">
      <c r="A30" s="17"/>
      <c r="B30" s="534"/>
      <c r="C30" s="534"/>
      <c r="D30" s="535"/>
      <c r="E30" s="535"/>
      <c r="F30" s="535"/>
      <c r="G30" s="535"/>
      <c r="H30" s="538"/>
      <c r="I30" s="539"/>
      <c r="J30" s="17"/>
    </row>
    <row r="31" spans="1:10" x14ac:dyDescent="0.2">
      <c r="A31" s="17"/>
      <c r="B31" s="534" t="s">
        <v>345</v>
      </c>
      <c r="C31" s="534"/>
      <c r="D31" s="535">
        <f>SUM(D22:E30)</f>
        <v>0</v>
      </c>
      <c r="E31" s="535"/>
      <c r="F31" s="535">
        <f>SUM(F22:G30)</f>
        <v>0</v>
      </c>
      <c r="G31" s="535"/>
      <c r="H31" s="535">
        <f>+D31-F31</f>
        <v>0</v>
      </c>
      <c r="I31" s="535"/>
      <c r="J31" s="17"/>
    </row>
    <row r="32" spans="1:10" x14ac:dyDescent="0.2">
      <c r="A32" s="17"/>
      <c r="B32" s="534"/>
      <c r="C32" s="534"/>
      <c r="D32" s="535"/>
      <c r="E32" s="535"/>
      <c r="F32" s="535"/>
      <c r="G32" s="535"/>
      <c r="H32" s="535"/>
      <c r="I32" s="535"/>
      <c r="J32" s="17"/>
    </row>
    <row r="33" spans="1:10" x14ac:dyDescent="0.2">
      <c r="A33" s="17"/>
      <c r="B33" s="536" t="s">
        <v>143</v>
      </c>
      <c r="C33" s="537"/>
      <c r="D33" s="538">
        <f>+D19+D31</f>
        <v>0</v>
      </c>
      <c r="E33" s="539"/>
      <c r="F33" s="538">
        <f>+F19+F31</f>
        <v>0</v>
      </c>
      <c r="G33" s="539"/>
      <c r="H33" s="538">
        <f>+H19+H31</f>
        <v>0</v>
      </c>
      <c r="I33" s="539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" sqref="A2:C2"/>
    </sheetView>
  </sheetViews>
  <sheetFormatPr baseColWidth="10" defaultRowHeight="12" x14ac:dyDescent="0.2"/>
  <cols>
    <col min="1" max="1" width="43.7109375" style="16" customWidth="1"/>
    <col min="2" max="2" width="28.85546875" style="16" customWidth="1"/>
    <col min="3" max="3" width="24.42578125" style="16" customWidth="1"/>
    <col min="4" max="16384" width="11.42578125" style="16"/>
  </cols>
  <sheetData>
    <row r="1" spans="1:3" x14ac:dyDescent="0.2">
      <c r="A1" s="513" t="s">
        <v>417</v>
      </c>
      <c r="B1" s="514"/>
      <c r="C1" s="515"/>
    </row>
    <row r="2" spans="1:3" x14ac:dyDescent="0.2">
      <c r="A2" s="516" t="s">
        <v>414</v>
      </c>
      <c r="B2" s="517"/>
      <c r="C2" s="518"/>
    </row>
    <row r="3" spans="1:3" x14ac:dyDescent="0.2">
      <c r="A3" s="516" t="s">
        <v>346</v>
      </c>
      <c r="B3" s="517"/>
      <c r="C3" s="518"/>
    </row>
    <row r="4" spans="1:3" x14ac:dyDescent="0.2">
      <c r="A4" s="519" t="s">
        <v>419</v>
      </c>
      <c r="B4" s="520"/>
      <c r="C4" s="521"/>
    </row>
    <row r="5" spans="1:3" x14ac:dyDescent="0.2">
      <c r="A5" s="17"/>
      <c r="B5" s="17"/>
    </row>
    <row r="6" spans="1:3" x14ac:dyDescent="0.2">
      <c r="A6" s="363" t="s">
        <v>335</v>
      </c>
      <c r="B6" s="363" t="s">
        <v>217</v>
      </c>
      <c r="C6" s="363" t="s">
        <v>244</v>
      </c>
    </row>
    <row r="7" spans="1:3" x14ac:dyDescent="0.2">
      <c r="A7" s="541" t="s">
        <v>342</v>
      </c>
      <c r="B7" s="542"/>
      <c r="C7" s="543"/>
    </row>
    <row r="8" spans="1:3" x14ac:dyDescent="0.2">
      <c r="A8" s="364"/>
      <c r="B8" s="364"/>
      <c r="C8" s="365"/>
    </row>
    <row r="9" spans="1:3" x14ac:dyDescent="0.2">
      <c r="A9" s="364"/>
      <c r="B9" s="364"/>
      <c r="C9" s="365"/>
    </row>
    <row r="10" spans="1:3" x14ac:dyDescent="0.2">
      <c r="A10" s="364"/>
      <c r="B10" s="364"/>
      <c r="C10" s="365"/>
    </row>
    <row r="11" spans="1:3" x14ac:dyDescent="0.2">
      <c r="A11" s="364"/>
      <c r="B11" s="364"/>
      <c r="C11" s="365"/>
    </row>
    <row r="12" spans="1:3" x14ac:dyDescent="0.2">
      <c r="A12" s="364"/>
      <c r="B12" s="364"/>
      <c r="C12" s="365"/>
    </row>
    <row r="13" spans="1:3" x14ac:dyDescent="0.2">
      <c r="A13" s="364"/>
      <c r="B13" s="364"/>
      <c r="C13" s="365"/>
    </row>
    <row r="14" spans="1:3" x14ac:dyDescent="0.2">
      <c r="A14" s="364"/>
      <c r="B14" s="364"/>
      <c r="C14" s="365"/>
    </row>
    <row r="15" spans="1:3" x14ac:dyDescent="0.2">
      <c r="A15" s="364"/>
      <c r="B15" s="364"/>
      <c r="C15" s="365"/>
    </row>
    <row r="16" spans="1:3" x14ac:dyDescent="0.2">
      <c r="A16" s="364"/>
      <c r="B16" s="364"/>
      <c r="C16" s="365"/>
    </row>
    <row r="17" spans="1:3" x14ac:dyDescent="0.2">
      <c r="A17" s="364"/>
      <c r="B17" s="364"/>
      <c r="C17" s="365"/>
    </row>
    <row r="18" spans="1:3" x14ac:dyDescent="0.2">
      <c r="A18" s="366" t="s">
        <v>347</v>
      </c>
      <c r="B18" s="364">
        <f>SUM(B8:B17)</f>
        <v>0</v>
      </c>
      <c r="C18" s="364">
        <f>SUM(C8:C17)</f>
        <v>0</v>
      </c>
    </row>
    <row r="19" spans="1:3" x14ac:dyDescent="0.2">
      <c r="A19" s="364"/>
      <c r="B19" s="364"/>
      <c r="C19" s="365"/>
    </row>
    <row r="20" spans="1:3" x14ac:dyDescent="0.2">
      <c r="A20" s="541" t="s">
        <v>344</v>
      </c>
      <c r="B20" s="542"/>
      <c r="C20" s="543"/>
    </row>
    <row r="21" spans="1:3" x14ac:dyDescent="0.2">
      <c r="A21" s="364"/>
      <c r="B21" s="364"/>
      <c r="C21" s="365"/>
    </row>
    <row r="22" spans="1:3" x14ac:dyDescent="0.2">
      <c r="A22" s="364"/>
      <c r="B22" s="364"/>
      <c r="C22" s="365"/>
    </row>
    <row r="23" spans="1:3" x14ac:dyDescent="0.2">
      <c r="A23" s="364"/>
      <c r="B23" s="364"/>
      <c r="C23" s="365"/>
    </row>
    <row r="24" spans="1:3" x14ac:dyDescent="0.2">
      <c r="A24" s="364"/>
      <c r="B24" s="364"/>
      <c r="C24" s="365"/>
    </row>
    <row r="25" spans="1:3" x14ac:dyDescent="0.2">
      <c r="A25" s="364"/>
      <c r="B25" s="364"/>
      <c r="C25" s="365"/>
    </row>
    <row r="26" spans="1:3" x14ac:dyDescent="0.2">
      <c r="A26" s="364"/>
      <c r="B26" s="364"/>
      <c r="C26" s="365"/>
    </row>
    <row r="27" spans="1:3" x14ac:dyDescent="0.2">
      <c r="A27" s="364"/>
      <c r="B27" s="364"/>
      <c r="C27" s="365"/>
    </row>
    <row r="28" spans="1:3" x14ac:dyDescent="0.2">
      <c r="A28" s="364"/>
      <c r="B28" s="364"/>
      <c r="C28" s="365"/>
    </row>
    <row r="29" spans="1:3" x14ac:dyDescent="0.2">
      <c r="A29" s="364"/>
      <c r="B29" s="364"/>
      <c r="C29" s="365"/>
    </row>
    <row r="30" spans="1:3" x14ac:dyDescent="0.2">
      <c r="A30" s="364"/>
      <c r="B30" s="364"/>
      <c r="C30" s="365"/>
    </row>
    <row r="31" spans="1:3" x14ac:dyDescent="0.2">
      <c r="A31" s="364"/>
      <c r="B31" s="364"/>
      <c r="C31" s="365"/>
    </row>
    <row r="32" spans="1:3" x14ac:dyDescent="0.2">
      <c r="A32" s="364"/>
      <c r="B32" s="364"/>
      <c r="C32" s="365"/>
    </row>
    <row r="33" spans="1:3" x14ac:dyDescent="0.2">
      <c r="A33" s="366" t="s">
        <v>348</v>
      </c>
      <c r="B33" s="364">
        <f>SUM(B21:B32)</f>
        <v>0</v>
      </c>
      <c r="C33" s="364">
        <f>SUM(C21:C32)</f>
        <v>0</v>
      </c>
    </row>
    <row r="34" spans="1:3" x14ac:dyDescent="0.2">
      <c r="A34" s="364"/>
      <c r="B34" s="364"/>
      <c r="C34" s="365"/>
    </row>
    <row r="35" spans="1:3" x14ac:dyDescent="0.2">
      <c r="A35" s="366" t="s">
        <v>143</v>
      </c>
      <c r="B35" s="367">
        <f>+B18+B33</f>
        <v>0</v>
      </c>
      <c r="C35" s="36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D1" workbookViewId="0">
      <selection activeCell="E41" sqref="E41:J41"/>
    </sheetView>
  </sheetViews>
  <sheetFormatPr baseColWidth="10" defaultRowHeight="12" x14ac:dyDescent="0.2"/>
  <cols>
    <col min="1" max="1" width="2.140625" style="17" customWidth="1"/>
    <col min="2" max="3" width="3.7109375" style="16" customWidth="1"/>
    <col min="4" max="4" width="65.7109375" style="16" customWidth="1"/>
    <col min="5" max="5" width="12.7109375" style="16" customWidth="1"/>
    <col min="6" max="6" width="14.28515625" style="16" customWidth="1"/>
    <col min="7" max="8" width="12.7109375" style="16" customWidth="1"/>
    <col min="9" max="9" width="11.42578125" style="16" customWidth="1"/>
    <col min="10" max="10" width="12.85546875" style="16" customWidth="1"/>
    <col min="11" max="11" width="3.140625" style="17" customWidth="1"/>
    <col min="12" max="16384" width="11.42578125" style="16"/>
  </cols>
  <sheetData>
    <row r="1" spans="2:10" s="17" customFormat="1" ht="6.75" customHeight="1" x14ac:dyDescent="0.2"/>
    <row r="2" spans="2:10" x14ac:dyDescent="0.2">
      <c r="B2" s="513" t="s">
        <v>417</v>
      </c>
      <c r="C2" s="514"/>
      <c r="D2" s="514"/>
      <c r="E2" s="514"/>
      <c r="F2" s="514"/>
      <c r="G2" s="514"/>
      <c r="H2" s="514"/>
      <c r="I2" s="514"/>
      <c r="J2" s="515"/>
    </row>
    <row r="3" spans="2:10" x14ac:dyDescent="0.2">
      <c r="B3" s="513" t="s">
        <v>414</v>
      </c>
      <c r="C3" s="514"/>
      <c r="D3" s="514"/>
      <c r="E3" s="514"/>
      <c r="F3" s="514"/>
      <c r="G3" s="514"/>
      <c r="H3" s="514"/>
      <c r="I3" s="514"/>
      <c r="J3" s="515"/>
    </row>
    <row r="4" spans="2:10" x14ac:dyDescent="0.2">
      <c r="B4" s="516" t="s">
        <v>349</v>
      </c>
      <c r="C4" s="517"/>
      <c r="D4" s="517"/>
      <c r="E4" s="517"/>
      <c r="F4" s="517"/>
      <c r="G4" s="517"/>
      <c r="H4" s="517"/>
      <c r="I4" s="517"/>
      <c r="J4" s="518"/>
    </row>
    <row r="5" spans="2:10" x14ac:dyDescent="0.2">
      <c r="B5" s="519" t="s">
        <v>423</v>
      </c>
      <c r="C5" s="520"/>
      <c r="D5" s="520"/>
      <c r="E5" s="520"/>
      <c r="F5" s="520"/>
      <c r="G5" s="520"/>
      <c r="H5" s="520"/>
      <c r="I5" s="520"/>
      <c r="J5" s="521"/>
    </row>
    <row r="6" spans="2:10" s="17" customFormat="1" ht="2.25" customHeight="1" x14ac:dyDescent="0.2">
      <c r="B6" s="370"/>
      <c r="C6" s="370"/>
      <c r="D6" s="370"/>
      <c r="E6" s="370"/>
      <c r="F6" s="370"/>
      <c r="G6" s="370"/>
      <c r="H6" s="370"/>
      <c r="I6" s="370"/>
      <c r="J6" s="370"/>
    </row>
    <row r="7" spans="2:10" x14ac:dyDescent="0.2">
      <c r="B7" s="524" t="s">
        <v>76</v>
      </c>
      <c r="C7" s="551"/>
      <c r="D7" s="525"/>
      <c r="E7" s="523" t="s">
        <v>249</v>
      </c>
      <c r="F7" s="523"/>
      <c r="G7" s="523"/>
      <c r="H7" s="523"/>
      <c r="I7" s="523"/>
      <c r="J7" s="523" t="s">
        <v>241</v>
      </c>
    </row>
    <row r="8" spans="2:10" ht="24" x14ac:dyDescent="0.2">
      <c r="B8" s="526"/>
      <c r="C8" s="552"/>
      <c r="D8" s="527"/>
      <c r="E8" s="319" t="s">
        <v>242</v>
      </c>
      <c r="F8" s="319" t="s">
        <v>243</v>
      </c>
      <c r="G8" s="319" t="s">
        <v>216</v>
      </c>
      <c r="H8" s="319" t="s">
        <v>217</v>
      </c>
      <c r="I8" s="319" t="s">
        <v>244</v>
      </c>
      <c r="J8" s="523"/>
    </row>
    <row r="9" spans="2:10" ht="15.75" customHeight="1" x14ac:dyDescent="0.2">
      <c r="B9" s="528"/>
      <c r="C9" s="553"/>
      <c r="D9" s="529"/>
      <c r="E9" s="319">
        <v>1</v>
      </c>
      <c r="F9" s="319">
        <v>2</v>
      </c>
      <c r="G9" s="319" t="s">
        <v>245</v>
      </c>
      <c r="H9" s="319">
        <v>4</v>
      </c>
      <c r="I9" s="319">
        <v>5</v>
      </c>
      <c r="J9" s="319" t="s">
        <v>246</v>
      </c>
    </row>
    <row r="10" spans="2:10" ht="15" customHeight="1" x14ac:dyDescent="0.2">
      <c r="B10" s="546" t="s">
        <v>350</v>
      </c>
      <c r="C10" s="547"/>
      <c r="D10" s="548"/>
      <c r="E10" s="371"/>
      <c r="F10" s="335"/>
      <c r="G10" s="335"/>
      <c r="H10" s="335"/>
      <c r="I10" s="335"/>
      <c r="J10" s="335"/>
    </row>
    <row r="11" spans="2:10" x14ac:dyDescent="0.2">
      <c r="B11" s="320"/>
      <c r="C11" s="544" t="s">
        <v>351</v>
      </c>
      <c r="D11" s="545"/>
      <c r="E11" s="372">
        <f>+E12+E13</f>
        <v>0</v>
      </c>
      <c r="F11" s="372">
        <f>+F12+F13</f>
        <v>0</v>
      </c>
      <c r="G11" s="340">
        <f>+E11+F11</f>
        <v>0</v>
      </c>
      <c r="H11" s="372">
        <f>+H12+H13</f>
        <v>0</v>
      </c>
      <c r="I11" s="372">
        <f>+I12+I13</f>
        <v>0</v>
      </c>
      <c r="J11" s="340">
        <f>+G11-H11</f>
        <v>0</v>
      </c>
    </row>
    <row r="12" spans="2:10" x14ac:dyDescent="0.2">
      <c r="B12" s="320"/>
      <c r="C12" s="373"/>
      <c r="D12" s="321" t="s">
        <v>352</v>
      </c>
      <c r="E12" s="371">
        <v>0</v>
      </c>
      <c r="F12" s="335">
        <v>0</v>
      </c>
      <c r="G12" s="335">
        <f t="shared" ref="G12:G39" si="0">+E12+F12</f>
        <v>0</v>
      </c>
      <c r="H12" s="335">
        <v>0</v>
      </c>
      <c r="I12" s="335">
        <v>0</v>
      </c>
      <c r="J12" s="335">
        <f t="shared" ref="J12:J39" si="1">+G12-H12</f>
        <v>0</v>
      </c>
    </row>
    <row r="13" spans="2:10" x14ac:dyDescent="0.2">
      <c r="B13" s="320"/>
      <c r="C13" s="373"/>
      <c r="D13" s="321" t="s">
        <v>353</v>
      </c>
      <c r="E13" s="371">
        <v>0</v>
      </c>
      <c r="F13" s="335">
        <v>0</v>
      </c>
      <c r="G13" s="335">
        <f t="shared" si="0"/>
        <v>0</v>
      </c>
      <c r="H13" s="335">
        <v>0</v>
      </c>
      <c r="I13" s="335">
        <v>0</v>
      </c>
      <c r="J13" s="335">
        <f t="shared" si="1"/>
        <v>0</v>
      </c>
    </row>
    <row r="14" spans="2:10" x14ac:dyDescent="0.2">
      <c r="B14" s="320"/>
      <c r="C14" s="544" t="s">
        <v>354</v>
      </c>
      <c r="D14" s="545"/>
      <c r="E14" s="408">
        <f>SUM(E15:E22)</f>
        <v>71847845</v>
      </c>
      <c r="F14" s="408">
        <f>SUM(F15:F22)</f>
        <v>2445367</v>
      </c>
      <c r="G14" s="409">
        <f t="shared" si="0"/>
        <v>74293212</v>
      </c>
      <c r="H14" s="408">
        <f>SUM(H15:H22)</f>
        <v>52792349</v>
      </c>
      <c r="I14" s="408">
        <f>SUM(I15:I22)</f>
        <v>51850139</v>
      </c>
      <c r="J14" s="409">
        <f t="shared" si="1"/>
        <v>21500863</v>
      </c>
    </row>
    <row r="15" spans="2:10" x14ac:dyDescent="0.2">
      <c r="B15" s="320"/>
      <c r="C15" s="373"/>
      <c r="D15" s="321" t="s">
        <v>355</v>
      </c>
      <c r="E15" s="410">
        <f>+CTG!D18</f>
        <v>71847845</v>
      </c>
      <c r="F15" s="410">
        <f>+CTG!E18</f>
        <v>2445367</v>
      </c>
      <c r="G15" s="402">
        <f t="shared" si="0"/>
        <v>74293212</v>
      </c>
      <c r="H15" s="410">
        <f>+CTG!G18</f>
        <v>52792349</v>
      </c>
      <c r="I15" s="410">
        <f>+CTG!H18</f>
        <v>51850139</v>
      </c>
      <c r="J15" s="402">
        <f t="shared" si="1"/>
        <v>21500863</v>
      </c>
    </row>
    <row r="16" spans="2:10" x14ac:dyDescent="0.2">
      <c r="B16" s="320"/>
      <c r="C16" s="373"/>
      <c r="D16" s="321" t="s">
        <v>356</v>
      </c>
      <c r="E16" s="371">
        <v>0</v>
      </c>
      <c r="F16" s="335">
        <v>0</v>
      </c>
      <c r="G16" s="335">
        <f t="shared" si="0"/>
        <v>0</v>
      </c>
      <c r="H16" s="335">
        <v>0</v>
      </c>
      <c r="I16" s="335">
        <v>0</v>
      </c>
      <c r="J16" s="335">
        <f t="shared" si="1"/>
        <v>0</v>
      </c>
    </row>
    <row r="17" spans="2:10" x14ac:dyDescent="0.2">
      <c r="B17" s="320"/>
      <c r="C17" s="373"/>
      <c r="D17" s="321" t="s">
        <v>357</v>
      </c>
      <c r="E17" s="371">
        <v>0</v>
      </c>
      <c r="F17" s="335">
        <v>0</v>
      </c>
      <c r="G17" s="335">
        <f t="shared" si="0"/>
        <v>0</v>
      </c>
      <c r="H17" s="335">
        <v>0</v>
      </c>
      <c r="I17" s="335">
        <v>0</v>
      </c>
      <c r="J17" s="335">
        <f t="shared" si="1"/>
        <v>0</v>
      </c>
    </row>
    <row r="18" spans="2:10" x14ac:dyDescent="0.2">
      <c r="B18" s="320"/>
      <c r="C18" s="373"/>
      <c r="D18" s="321" t="s">
        <v>358</v>
      </c>
      <c r="E18" s="371">
        <v>0</v>
      </c>
      <c r="F18" s="335">
        <v>0</v>
      </c>
      <c r="G18" s="335">
        <f>+E18+F18</f>
        <v>0</v>
      </c>
      <c r="H18" s="335">
        <v>0</v>
      </c>
      <c r="I18" s="335">
        <v>0</v>
      </c>
      <c r="J18" s="335">
        <f t="shared" si="1"/>
        <v>0</v>
      </c>
    </row>
    <row r="19" spans="2:10" x14ac:dyDescent="0.2">
      <c r="B19" s="320"/>
      <c r="C19" s="373"/>
      <c r="D19" s="321" t="s">
        <v>359</v>
      </c>
      <c r="E19" s="371">
        <v>0</v>
      </c>
      <c r="F19" s="335">
        <v>0</v>
      </c>
      <c r="G19" s="335">
        <f t="shared" si="0"/>
        <v>0</v>
      </c>
      <c r="H19" s="335">
        <v>0</v>
      </c>
      <c r="I19" s="335">
        <v>0</v>
      </c>
      <c r="J19" s="335">
        <f t="shared" si="1"/>
        <v>0</v>
      </c>
    </row>
    <row r="20" spans="2:10" x14ac:dyDescent="0.2">
      <c r="B20" s="320"/>
      <c r="C20" s="373"/>
      <c r="D20" s="321" t="s">
        <v>360</v>
      </c>
      <c r="E20" s="371">
        <v>0</v>
      </c>
      <c r="F20" s="335">
        <v>0</v>
      </c>
      <c r="G20" s="335">
        <f t="shared" si="0"/>
        <v>0</v>
      </c>
      <c r="H20" s="335">
        <v>0</v>
      </c>
      <c r="I20" s="335">
        <v>0</v>
      </c>
      <c r="J20" s="335">
        <f t="shared" si="1"/>
        <v>0</v>
      </c>
    </row>
    <row r="21" spans="2:10" x14ac:dyDescent="0.2">
      <c r="B21" s="320"/>
      <c r="C21" s="373"/>
      <c r="D21" s="321" t="s">
        <v>361</v>
      </c>
      <c r="E21" s="371">
        <v>0</v>
      </c>
      <c r="F21" s="335">
        <v>0</v>
      </c>
      <c r="G21" s="335">
        <f t="shared" si="0"/>
        <v>0</v>
      </c>
      <c r="H21" s="335">
        <v>0</v>
      </c>
      <c r="I21" s="335">
        <v>0</v>
      </c>
      <c r="J21" s="335">
        <f t="shared" si="1"/>
        <v>0</v>
      </c>
    </row>
    <row r="22" spans="2:10" x14ac:dyDescent="0.2">
      <c r="B22" s="320"/>
      <c r="C22" s="373"/>
      <c r="D22" s="321" t="s">
        <v>362</v>
      </c>
      <c r="E22" s="371">
        <v>0</v>
      </c>
      <c r="F22" s="335">
        <v>0</v>
      </c>
      <c r="G22" s="335">
        <f t="shared" si="0"/>
        <v>0</v>
      </c>
      <c r="H22" s="335">
        <v>0</v>
      </c>
      <c r="I22" s="335">
        <v>0</v>
      </c>
      <c r="J22" s="335">
        <f t="shared" si="1"/>
        <v>0</v>
      </c>
    </row>
    <row r="23" spans="2:10" x14ac:dyDescent="0.2">
      <c r="B23" s="320"/>
      <c r="C23" s="544" t="s">
        <v>363</v>
      </c>
      <c r="D23" s="545"/>
      <c r="E23" s="372">
        <f>SUM(E24:E26)</f>
        <v>0</v>
      </c>
      <c r="F23" s="372">
        <f>SUM(F24:F26)</f>
        <v>0</v>
      </c>
      <c r="G23" s="340">
        <f t="shared" si="0"/>
        <v>0</v>
      </c>
      <c r="H23" s="372">
        <f>SUM(H24:H26)</f>
        <v>0</v>
      </c>
      <c r="I23" s="372">
        <f>SUM(I24:I26)</f>
        <v>0</v>
      </c>
      <c r="J23" s="340">
        <f t="shared" si="1"/>
        <v>0</v>
      </c>
    </row>
    <row r="24" spans="2:10" x14ac:dyDescent="0.2">
      <c r="B24" s="320"/>
      <c r="C24" s="373"/>
      <c r="D24" s="321" t="s">
        <v>364</v>
      </c>
      <c r="E24" s="371">
        <v>0</v>
      </c>
      <c r="F24" s="335">
        <v>0</v>
      </c>
      <c r="G24" s="335">
        <f t="shared" si="0"/>
        <v>0</v>
      </c>
      <c r="H24" s="335">
        <v>0</v>
      </c>
      <c r="I24" s="335">
        <v>0</v>
      </c>
      <c r="J24" s="335">
        <f t="shared" si="1"/>
        <v>0</v>
      </c>
    </row>
    <row r="25" spans="2:10" x14ac:dyDescent="0.2">
      <c r="B25" s="320"/>
      <c r="C25" s="373"/>
      <c r="D25" s="321" t="s">
        <v>365</v>
      </c>
      <c r="E25" s="371">
        <v>0</v>
      </c>
      <c r="F25" s="335">
        <v>0</v>
      </c>
      <c r="G25" s="335">
        <f t="shared" si="0"/>
        <v>0</v>
      </c>
      <c r="H25" s="335">
        <v>0</v>
      </c>
      <c r="I25" s="335">
        <v>0</v>
      </c>
      <c r="J25" s="335">
        <f t="shared" si="1"/>
        <v>0</v>
      </c>
    </row>
    <row r="26" spans="2:10" x14ac:dyDescent="0.2">
      <c r="B26" s="320"/>
      <c r="C26" s="373"/>
      <c r="D26" s="321" t="s">
        <v>366</v>
      </c>
      <c r="E26" s="371">
        <v>0</v>
      </c>
      <c r="F26" s="335">
        <v>0</v>
      </c>
      <c r="G26" s="335">
        <f t="shared" si="0"/>
        <v>0</v>
      </c>
      <c r="H26" s="335">
        <v>0</v>
      </c>
      <c r="I26" s="335">
        <v>0</v>
      </c>
      <c r="J26" s="335">
        <f t="shared" si="1"/>
        <v>0</v>
      </c>
    </row>
    <row r="27" spans="2:10" x14ac:dyDescent="0.2">
      <c r="B27" s="320"/>
      <c r="C27" s="544" t="s">
        <v>367</v>
      </c>
      <c r="D27" s="545"/>
      <c r="E27" s="372">
        <f>SUM(E28:E29)</f>
        <v>0</v>
      </c>
      <c r="F27" s="372">
        <f>SUM(F28:F29)</f>
        <v>0</v>
      </c>
      <c r="G27" s="340">
        <f t="shared" si="0"/>
        <v>0</v>
      </c>
      <c r="H27" s="372">
        <f>SUM(H28:H29)</f>
        <v>0</v>
      </c>
      <c r="I27" s="372">
        <f>SUM(I28:I29)</f>
        <v>0</v>
      </c>
      <c r="J27" s="340">
        <f t="shared" si="1"/>
        <v>0</v>
      </c>
    </row>
    <row r="28" spans="2:10" x14ac:dyDescent="0.2">
      <c r="B28" s="320"/>
      <c r="C28" s="373"/>
      <c r="D28" s="321" t="s">
        <v>368</v>
      </c>
      <c r="E28" s="371">
        <v>0</v>
      </c>
      <c r="F28" s="335">
        <v>0</v>
      </c>
      <c r="G28" s="335">
        <f t="shared" si="0"/>
        <v>0</v>
      </c>
      <c r="H28" s="335">
        <v>0</v>
      </c>
      <c r="I28" s="335">
        <v>0</v>
      </c>
      <c r="J28" s="335">
        <f t="shared" si="1"/>
        <v>0</v>
      </c>
    </row>
    <row r="29" spans="2:10" x14ac:dyDescent="0.2">
      <c r="B29" s="320"/>
      <c r="C29" s="373"/>
      <c r="D29" s="321" t="s">
        <v>369</v>
      </c>
      <c r="E29" s="371">
        <v>0</v>
      </c>
      <c r="F29" s="335">
        <v>0</v>
      </c>
      <c r="G29" s="335">
        <f t="shared" si="0"/>
        <v>0</v>
      </c>
      <c r="H29" s="335">
        <v>0</v>
      </c>
      <c r="I29" s="335">
        <v>0</v>
      </c>
      <c r="J29" s="335">
        <f t="shared" si="1"/>
        <v>0</v>
      </c>
    </row>
    <row r="30" spans="2:10" x14ac:dyDescent="0.2">
      <c r="B30" s="320"/>
      <c r="C30" s="544" t="s">
        <v>370</v>
      </c>
      <c r="D30" s="545"/>
      <c r="E30" s="372">
        <f>SUM(E31:E34)</f>
        <v>0</v>
      </c>
      <c r="F30" s="372">
        <f>SUM(F31:F34)</f>
        <v>0</v>
      </c>
      <c r="G30" s="340">
        <f t="shared" si="0"/>
        <v>0</v>
      </c>
      <c r="H30" s="372">
        <f>SUM(H31:H34)</f>
        <v>0</v>
      </c>
      <c r="I30" s="372">
        <f>SUM(I31:I34)</f>
        <v>0</v>
      </c>
      <c r="J30" s="340">
        <f t="shared" si="1"/>
        <v>0</v>
      </c>
    </row>
    <row r="31" spans="2:10" x14ac:dyDescent="0.2">
      <c r="B31" s="320"/>
      <c r="C31" s="373"/>
      <c r="D31" s="321" t="s">
        <v>371</v>
      </c>
      <c r="E31" s="371">
        <v>0</v>
      </c>
      <c r="F31" s="335">
        <v>0</v>
      </c>
      <c r="G31" s="335">
        <f t="shared" si="0"/>
        <v>0</v>
      </c>
      <c r="H31" s="335">
        <v>0</v>
      </c>
      <c r="I31" s="335">
        <v>0</v>
      </c>
      <c r="J31" s="335">
        <f t="shared" si="1"/>
        <v>0</v>
      </c>
    </row>
    <row r="32" spans="2:10" x14ac:dyDescent="0.2">
      <c r="B32" s="320"/>
      <c r="C32" s="373"/>
      <c r="D32" s="321" t="s">
        <v>372</v>
      </c>
      <c r="E32" s="371">
        <v>0</v>
      </c>
      <c r="F32" s="335">
        <v>0</v>
      </c>
      <c r="G32" s="335">
        <f t="shared" si="0"/>
        <v>0</v>
      </c>
      <c r="H32" s="335">
        <v>0</v>
      </c>
      <c r="I32" s="335">
        <v>0</v>
      </c>
      <c r="J32" s="335">
        <f t="shared" si="1"/>
        <v>0</v>
      </c>
    </row>
    <row r="33" spans="1:11" x14ac:dyDescent="0.2">
      <c r="B33" s="320"/>
      <c r="C33" s="373"/>
      <c r="D33" s="321" t="s">
        <v>373</v>
      </c>
      <c r="E33" s="371">
        <v>0</v>
      </c>
      <c r="F33" s="335">
        <v>0</v>
      </c>
      <c r="G33" s="335">
        <f t="shared" si="0"/>
        <v>0</v>
      </c>
      <c r="H33" s="335">
        <v>0</v>
      </c>
      <c r="I33" s="335">
        <v>0</v>
      </c>
      <c r="J33" s="335">
        <f t="shared" si="1"/>
        <v>0</v>
      </c>
    </row>
    <row r="34" spans="1:11" x14ac:dyDescent="0.2">
      <c r="B34" s="320"/>
      <c r="C34" s="373"/>
      <c r="D34" s="321" t="s">
        <v>374</v>
      </c>
      <c r="E34" s="371">
        <v>0</v>
      </c>
      <c r="F34" s="335">
        <v>0</v>
      </c>
      <c r="G34" s="335">
        <f t="shared" si="0"/>
        <v>0</v>
      </c>
      <c r="H34" s="335">
        <v>0</v>
      </c>
      <c r="I34" s="335">
        <v>0</v>
      </c>
      <c r="J34" s="335">
        <f t="shared" si="1"/>
        <v>0</v>
      </c>
    </row>
    <row r="35" spans="1:11" x14ac:dyDescent="0.2">
      <c r="B35" s="320"/>
      <c r="C35" s="544" t="s">
        <v>375</v>
      </c>
      <c r="D35" s="545"/>
      <c r="E35" s="372">
        <f>SUM(E36)</f>
        <v>0</v>
      </c>
      <c r="F35" s="372">
        <f>SUM(F36)</f>
        <v>0</v>
      </c>
      <c r="G35" s="340">
        <f t="shared" si="0"/>
        <v>0</v>
      </c>
      <c r="H35" s="372">
        <f>SUM(H36)</f>
        <v>0</v>
      </c>
      <c r="I35" s="372">
        <f>SUM(I36)</f>
        <v>0</v>
      </c>
      <c r="J35" s="340">
        <f t="shared" si="1"/>
        <v>0</v>
      </c>
    </row>
    <row r="36" spans="1:11" x14ac:dyDescent="0.2">
      <c r="B36" s="320"/>
      <c r="C36" s="373"/>
      <c r="D36" s="321" t="s">
        <v>376</v>
      </c>
      <c r="E36" s="371">
        <v>0</v>
      </c>
      <c r="F36" s="371">
        <v>0</v>
      </c>
      <c r="G36" s="335">
        <f t="shared" si="0"/>
        <v>0</v>
      </c>
      <c r="H36" s="371">
        <v>0</v>
      </c>
      <c r="I36" s="371">
        <v>0</v>
      </c>
      <c r="J36" s="335">
        <f t="shared" si="1"/>
        <v>0</v>
      </c>
    </row>
    <row r="37" spans="1:11" ht="15" customHeight="1" x14ac:dyDescent="0.2">
      <c r="B37" s="546" t="s">
        <v>377</v>
      </c>
      <c r="C37" s="547"/>
      <c r="D37" s="548"/>
      <c r="E37" s="371">
        <v>0</v>
      </c>
      <c r="F37" s="371">
        <v>0</v>
      </c>
      <c r="G37" s="335">
        <f t="shared" si="0"/>
        <v>0</v>
      </c>
      <c r="H37" s="371">
        <v>0</v>
      </c>
      <c r="I37" s="371">
        <v>0</v>
      </c>
      <c r="J37" s="335">
        <f t="shared" si="1"/>
        <v>0</v>
      </c>
    </row>
    <row r="38" spans="1:11" ht="15" customHeight="1" x14ac:dyDescent="0.2">
      <c r="B38" s="546" t="s">
        <v>378</v>
      </c>
      <c r="C38" s="547"/>
      <c r="D38" s="548"/>
      <c r="E38" s="371">
        <v>0</v>
      </c>
      <c r="F38" s="371">
        <v>0</v>
      </c>
      <c r="G38" s="335">
        <f t="shared" si="0"/>
        <v>0</v>
      </c>
      <c r="H38" s="371">
        <v>0</v>
      </c>
      <c r="I38" s="371">
        <v>0</v>
      </c>
      <c r="J38" s="335">
        <f t="shared" si="1"/>
        <v>0</v>
      </c>
    </row>
    <row r="39" spans="1:11" ht="15.75" customHeight="1" x14ac:dyDescent="0.2">
      <c r="B39" s="546" t="s">
        <v>379</v>
      </c>
      <c r="C39" s="547"/>
      <c r="D39" s="548"/>
      <c r="E39" s="371">
        <v>0</v>
      </c>
      <c r="F39" s="371">
        <v>0</v>
      </c>
      <c r="G39" s="335">
        <f t="shared" si="0"/>
        <v>0</v>
      </c>
      <c r="H39" s="371">
        <v>0</v>
      </c>
      <c r="I39" s="371">
        <v>0</v>
      </c>
      <c r="J39" s="335">
        <f t="shared" si="1"/>
        <v>0</v>
      </c>
    </row>
    <row r="40" spans="1:11" x14ac:dyDescent="0.2">
      <c r="B40" s="374"/>
      <c r="C40" s="375"/>
      <c r="D40" s="376"/>
      <c r="E40" s="377"/>
      <c r="F40" s="378"/>
      <c r="G40" s="378"/>
      <c r="H40" s="378"/>
      <c r="I40" s="378"/>
      <c r="J40" s="378"/>
    </row>
    <row r="41" spans="1:11" s="316" customFormat="1" x14ac:dyDescent="0.2">
      <c r="A41" s="315"/>
      <c r="B41" s="343"/>
      <c r="C41" s="549" t="s">
        <v>247</v>
      </c>
      <c r="D41" s="550"/>
      <c r="E41" s="411">
        <f t="shared" ref="E41:J41" si="2">+E11+E14+E23+E27+E30+E35+E37+E38+E39</f>
        <v>71847845</v>
      </c>
      <c r="F41" s="411">
        <f t="shared" si="2"/>
        <v>2445367</v>
      </c>
      <c r="G41" s="411">
        <f t="shared" si="2"/>
        <v>74293212</v>
      </c>
      <c r="H41" s="411">
        <f t="shared" si="2"/>
        <v>52792349</v>
      </c>
      <c r="I41" s="411">
        <f t="shared" si="2"/>
        <v>51850139</v>
      </c>
      <c r="J41" s="411">
        <f t="shared" si="2"/>
        <v>21500863</v>
      </c>
      <c r="K41" s="315"/>
    </row>
    <row r="42" spans="1:11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1:11" x14ac:dyDescent="0.2"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7" sqref="C7:E23"/>
    </sheetView>
  </sheetViews>
  <sheetFormatPr baseColWidth="10" defaultRowHeight="12" x14ac:dyDescent="0.2"/>
  <cols>
    <col min="1" max="1" width="1.140625" style="369" customWidth="1"/>
    <col min="2" max="2" width="57" style="369" customWidth="1"/>
    <col min="3" max="5" width="11.42578125" style="369"/>
    <col min="6" max="6" width="4.28515625" style="368" customWidth="1"/>
    <col min="7" max="16384" width="11.42578125" style="369"/>
  </cols>
  <sheetData>
    <row r="1" spans="1:5" x14ac:dyDescent="0.2">
      <c r="A1" s="513" t="s">
        <v>414</v>
      </c>
      <c r="B1" s="514"/>
      <c r="C1" s="514"/>
      <c r="D1" s="514"/>
      <c r="E1" s="514"/>
    </row>
    <row r="2" spans="1:5" x14ac:dyDescent="0.2">
      <c r="A2" s="516" t="s">
        <v>380</v>
      </c>
      <c r="B2" s="517"/>
      <c r="C2" s="517"/>
      <c r="D2" s="517"/>
      <c r="E2" s="517"/>
    </row>
    <row r="3" spans="1:5" x14ac:dyDescent="0.2">
      <c r="A3" s="519" t="s">
        <v>419</v>
      </c>
      <c r="B3" s="520"/>
      <c r="C3" s="520"/>
      <c r="D3" s="520"/>
      <c r="E3" s="520"/>
    </row>
    <row r="4" spans="1:5" ht="6" customHeight="1" x14ac:dyDescent="0.2">
      <c r="A4" s="17"/>
      <c r="B4" s="17"/>
      <c r="C4" s="17"/>
      <c r="D4" s="17"/>
      <c r="E4" s="17"/>
    </row>
    <row r="5" spans="1:5" ht="13.5" x14ac:dyDescent="0.2">
      <c r="A5" s="522" t="s">
        <v>76</v>
      </c>
      <c r="B5" s="522"/>
      <c r="C5" s="319" t="s">
        <v>214</v>
      </c>
      <c r="D5" s="319" t="s">
        <v>217</v>
      </c>
      <c r="E5" s="319" t="s">
        <v>409</v>
      </c>
    </row>
    <row r="6" spans="1:5" ht="5.25" customHeight="1" thickBot="1" x14ac:dyDescent="0.25">
      <c r="A6" s="331"/>
      <c r="B6" s="332"/>
      <c r="C6" s="333"/>
      <c r="D6" s="333"/>
      <c r="E6" s="333"/>
    </row>
    <row r="7" spans="1:5" ht="12.75" thickBot="1" x14ac:dyDescent="0.25">
      <c r="A7" s="379"/>
      <c r="B7" s="380" t="s">
        <v>381</v>
      </c>
      <c r="C7" s="400">
        <f>+C8+C9</f>
        <v>71847845</v>
      </c>
      <c r="D7" s="400">
        <f>+D8+D9</f>
        <v>74862623</v>
      </c>
      <c r="E7" s="400">
        <f>+E8+E9</f>
        <v>69671901</v>
      </c>
    </row>
    <row r="8" spans="1:5" x14ac:dyDescent="0.2">
      <c r="A8" s="558" t="s">
        <v>410</v>
      </c>
      <c r="B8" s="559"/>
      <c r="C8" s="401">
        <v>0</v>
      </c>
      <c r="D8" s="401">
        <v>0</v>
      </c>
      <c r="E8" s="401">
        <v>0</v>
      </c>
    </row>
    <row r="9" spans="1:5" x14ac:dyDescent="0.2">
      <c r="A9" s="560" t="s">
        <v>411</v>
      </c>
      <c r="B9" s="561"/>
      <c r="C9" s="401">
        <f>+EAI!E33</f>
        <v>71847845</v>
      </c>
      <c r="D9" s="401">
        <f>+EAI!H33</f>
        <v>74862623</v>
      </c>
      <c r="E9" s="401">
        <f>+EAI!I33</f>
        <v>69671901</v>
      </c>
    </row>
    <row r="10" spans="1:5" ht="6.75" customHeight="1" thickBot="1" x14ac:dyDescent="0.25">
      <c r="A10" s="320"/>
      <c r="B10" s="321"/>
      <c r="C10" s="402"/>
      <c r="D10" s="402"/>
      <c r="E10" s="402"/>
    </row>
    <row r="11" spans="1:5" ht="12.75" thickBot="1" x14ac:dyDescent="0.25">
      <c r="A11" s="382"/>
      <c r="B11" s="380" t="s">
        <v>382</v>
      </c>
      <c r="C11" s="400">
        <f>+C12+C13</f>
        <v>0</v>
      </c>
      <c r="D11" s="400">
        <f>+D12+D13</f>
        <v>0</v>
      </c>
      <c r="E11" s="400">
        <f>+E12+E13</f>
        <v>0</v>
      </c>
    </row>
    <row r="12" spans="1:5" x14ac:dyDescent="0.2">
      <c r="A12" s="562" t="s">
        <v>412</v>
      </c>
      <c r="B12" s="563"/>
      <c r="C12" s="401"/>
      <c r="D12" s="401"/>
      <c r="E12" s="401"/>
    </row>
    <row r="13" spans="1:5" x14ac:dyDescent="0.2">
      <c r="A13" s="560" t="s">
        <v>413</v>
      </c>
      <c r="B13" s="561"/>
      <c r="C13" s="403"/>
      <c r="D13" s="403"/>
      <c r="E13" s="403"/>
    </row>
    <row r="14" spans="1:5" ht="5.25" customHeight="1" thickBot="1" x14ac:dyDescent="0.25">
      <c r="A14" s="336"/>
      <c r="B14" s="334"/>
      <c r="C14" s="402"/>
      <c r="D14" s="402"/>
      <c r="E14" s="402"/>
    </row>
    <row r="15" spans="1:5" ht="12.75" thickBot="1" x14ac:dyDescent="0.25">
      <c r="A15" s="379"/>
      <c r="B15" s="380" t="s">
        <v>383</v>
      </c>
      <c r="C15" s="400">
        <f>+C7-C11</f>
        <v>71847845</v>
      </c>
      <c r="D15" s="400">
        <f>+D7-D11</f>
        <v>74862623</v>
      </c>
      <c r="E15" s="400">
        <f>+E7-E11</f>
        <v>69671901</v>
      </c>
    </row>
    <row r="16" spans="1:5" x14ac:dyDescent="0.2">
      <c r="A16" s="17"/>
      <c r="B16" s="17"/>
      <c r="C16" s="404"/>
      <c r="D16" s="404"/>
      <c r="E16" s="404"/>
    </row>
    <row r="17" spans="1:5" ht="13.5" x14ac:dyDescent="0.2">
      <c r="A17" s="522" t="s">
        <v>76</v>
      </c>
      <c r="B17" s="522"/>
      <c r="C17" s="405" t="s">
        <v>214</v>
      </c>
      <c r="D17" s="405" t="s">
        <v>217</v>
      </c>
      <c r="E17" s="405" t="s">
        <v>409</v>
      </c>
    </row>
    <row r="18" spans="1:5" ht="6.75" customHeight="1" x14ac:dyDescent="0.2">
      <c r="A18" s="331"/>
      <c r="B18" s="332"/>
      <c r="C18" s="406"/>
      <c r="D18" s="406"/>
      <c r="E18" s="406"/>
    </row>
    <row r="19" spans="1:5" x14ac:dyDescent="0.2">
      <c r="A19" s="554" t="s">
        <v>384</v>
      </c>
      <c r="B19" s="555"/>
      <c r="C19" s="403">
        <f>+C15</f>
        <v>71847845</v>
      </c>
      <c r="D19" s="403">
        <f>+D15</f>
        <v>74862623</v>
      </c>
      <c r="E19" s="403">
        <f>+E15</f>
        <v>69671901</v>
      </c>
    </row>
    <row r="20" spans="1:5" ht="6" customHeight="1" x14ac:dyDescent="0.2">
      <c r="A20" s="320"/>
      <c r="B20" s="321"/>
      <c r="C20" s="402"/>
      <c r="D20" s="402"/>
      <c r="E20" s="402"/>
    </row>
    <row r="21" spans="1:5" x14ac:dyDescent="0.2">
      <c r="A21" s="554" t="s">
        <v>385</v>
      </c>
      <c r="B21" s="555"/>
      <c r="C21" s="403"/>
      <c r="D21" s="403"/>
      <c r="E21" s="403"/>
    </row>
    <row r="22" spans="1:5" ht="7.5" customHeight="1" thickBot="1" x14ac:dyDescent="0.25">
      <c r="A22" s="336"/>
      <c r="B22" s="334"/>
      <c r="C22" s="402"/>
      <c r="D22" s="402"/>
      <c r="E22" s="402"/>
    </row>
    <row r="23" spans="1:5" ht="12.75" thickBot="1" x14ac:dyDescent="0.25">
      <c r="A23" s="382"/>
      <c r="B23" s="380" t="s">
        <v>386</v>
      </c>
      <c r="C23" s="407">
        <f>+C19-C21</f>
        <v>71847845</v>
      </c>
      <c r="D23" s="407">
        <f>+D19-D21</f>
        <v>74862623</v>
      </c>
      <c r="E23" s="407">
        <f>+E19-E21</f>
        <v>69671901</v>
      </c>
    </row>
    <row r="24" spans="1:5" x14ac:dyDescent="0.2">
      <c r="A24" s="17"/>
      <c r="B24" s="17"/>
      <c r="C24" s="17"/>
      <c r="D24" s="17"/>
      <c r="E24" s="17"/>
    </row>
    <row r="25" spans="1:5" ht="13.5" x14ac:dyDescent="0.2">
      <c r="A25" s="522" t="s">
        <v>76</v>
      </c>
      <c r="B25" s="522"/>
      <c r="C25" s="319" t="s">
        <v>214</v>
      </c>
      <c r="D25" s="319" t="s">
        <v>217</v>
      </c>
      <c r="E25" s="319" t="s">
        <v>409</v>
      </c>
    </row>
    <row r="26" spans="1:5" ht="5.25" customHeight="1" x14ac:dyDescent="0.2">
      <c r="A26" s="331"/>
      <c r="B26" s="332"/>
      <c r="C26" s="333"/>
      <c r="D26" s="333"/>
      <c r="E26" s="333"/>
    </row>
    <row r="27" spans="1:5" x14ac:dyDescent="0.2">
      <c r="A27" s="554" t="s">
        <v>387</v>
      </c>
      <c r="B27" s="555"/>
      <c r="C27" s="381">
        <f>+EAI!E52</f>
        <v>0</v>
      </c>
      <c r="D27" s="381">
        <f>+EAI!H51</f>
        <v>0</v>
      </c>
      <c r="E27" s="381">
        <v>0</v>
      </c>
    </row>
    <row r="28" spans="1:5" ht="5.25" customHeight="1" x14ac:dyDescent="0.2">
      <c r="A28" s="320"/>
      <c r="B28" s="321"/>
      <c r="C28" s="335"/>
      <c r="D28" s="335"/>
      <c r="E28" s="335"/>
    </row>
    <row r="29" spans="1:5" x14ac:dyDescent="0.2">
      <c r="A29" s="554" t="s">
        <v>388</v>
      </c>
      <c r="B29" s="555"/>
      <c r="C29" s="381"/>
      <c r="D29" s="381"/>
      <c r="E29" s="381"/>
    </row>
    <row r="30" spans="1:5" ht="3.75" customHeight="1" thickBot="1" x14ac:dyDescent="0.25">
      <c r="A30" s="337"/>
      <c r="B30" s="338"/>
      <c r="C30" s="378"/>
      <c r="D30" s="378"/>
      <c r="E30" s="378"/>
    </row>
    <row r="31" spans="1:5" ht="12.75" thickBot="1" x14ac:dyDescent="0.25">
      <c r="A31" s="382"/>
      <c r="B31" s="380" t="s">
        <v>389</v>
      </c>
      <c r="C31" s="383">
        <f>+C27-C29</f>
        <v>0</v>
      </c>
      <c r="D31" s="383">
        <f>+D27-D29</f>
        <v>0</v>
      </c>
      <c r="E31" s="383">
        <f>+E27-E29</f>
        <v>0</v>
      </c>
    </row>
    <row r="32" spans="1:5" s="368" customFormat="1" x14ac:dyDescent="0.2">
      <c r="A32" s="17"/>
      <c r="B32" s="17"/>
      <c r="C32" s="17"/>
      <c r="D32" s="17"/>
      <c r="E32" s="17"/>
    </row>
    <row r="33" spans="1:5" ht="42.75" customHeight="1" x14ac:dyDescent="0.2">
      <c r="A33" s="17"/>
      <c r="B33" s="556" t="s">
        <v>390</v>
      </c>
      <c r="C33" s="556"/>
      <c r="D33" s="556"/>
      <c r="E33" s="556"/>
    </row>
    <row r="34" spans="1:5" ht="38.25" customHeight="1" x14ac:dyDescent="0.2">
      <c r="A34" s="17"/>
      <c r="B34" s="556" t="s">
        <v>391</v>
      </c>
      <c r="C34" s="556"/>
      <c r="D34" s="556"/>
      <c r="E34" s="556"/>
    </row>
    <row r="35" spans="1:5" x14ac:dyDescent="0.2">
      <c r="A35" s="17"/>
      <c r="B35" s="557" t="s">
        <v>392</v>
      </c>
      <c r="C35" s="557"/>
      <c r="D35" s="557"/>
      <c r="E35" s="557"/>
    </row>
    <row r="36" spans="1:5" s="368" customFormat="1" x14ac:dyDescent="0.2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F5" sqref="F5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566" t="s">
        <v>393</v>
      </c>
      <c r="C1" s="566"/>
      <c r="D1" s="566"/>
      <c r="E1" s="566"/>
    </row>
    <row r="2" spans="1:8" s="18" customFormat="1" x14ac:dyDescent="0.2">
      <c r="B2" s="566" t="s">
        <v>417</v>
      </c>
      <c r="C2" s="566"/>
      <c r="D2" s="566"/>
      <c r="E2" s="566"/>
    </row>
    <row r="3" spans="1:8" s="18" customFormat="1" x14ac:dyDescent="0.2">
      <c r="B3" s="566" t="s">
        <v>1</v>
      </c>
      <c r="C3" s="566"/>
      <c r="D3" s="566"/>
      <c r="E3" s="566"/>
    </row>
    <row r="4" spans="1:8" x14ac:dyDescent="0.2">
      <c r="A4" s="19"/>
      <c r="B4" s="20" t="s">
        <v>4</v>
      </c>
      <c r="C4" s="424" t="s">
        <v>407</v>
      </c>
      <c r="D4" s="424"/>
      <c r="E4" s="52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567" t="s">
        <v>394</v>
      </c>
      <c r="B7" s="480"/>
      <c r="C7" s="30" t="s">
        <v>395</v>
      </c>
      <c r="D7" s="30" t="s">
        <v>396</v>
      </c>
      <c r="E7" s="31"/>
    </row>
    <row r="8" spans="1:8" s="29" customFormat="1" x14ac:dyDescent="0.2">
      <c r="A8" s="33"/>
      <c r="B8" s="34"/>
      <c r="C8" s="399"/>
      <c r="D8" s="34"/>
      <c r="E8" s="35"/>
    </row>
    <row r="9" spans="1:8" x14ac:dyDescent="0.2">
      <c r="A9" s="36"/>
      <c r="B9" s="37"/>
      <c r="C9" s="38"/>
      <c r="D9" s="39">
        <v>0</v>
      </c>
      <c r="E9" s="40"/>
    </row>
    <row r="10" spans="1:8" x14ac:dyDescent="0.2">
      <c r="A10" s="36"/>
      <c r="B10" s="37"/>
      <c r="C10" s="38"/>
      <c r="D10" s="39">
        <v>0</v>
      </c>
      <c r="E10" s="40"/>
    </row>
    <row r="11" spans="1:8" x14ac:dyDescent="0.2">
      <c r="A11" s="36"/>
      <c r="B11" s="37"/>
      <c r="C11" s="38"/>
      <c r="D11" s="39">
        <v>0</v>
      </c>
      <c r="E11" s="40"/>
    </row>
    <row r="12" spans="1:8" x14ac:dyDescent="0.2">
      <c r="A12" s="36"/>
      <c r="B12" s="37"/>
      <c r="C12" s="38"/>
      <c r="D12" s="39">
        <v>0</v>
      </c>
      <c r="E12" s="40"/>
    </row>
    <row r="13" spans="1:8" x14ac:dyDescent="0.2">
      <c r="A13" s="36"/>
      <c r="B13" s="37"/>
      <c r="C13" s="38"/>
      <c r="D13" s="39">
        <v>0</v>
      </c>
      <c r="E13" s="40"/>
    </row>
    <row r="14" spans="1:8" x14ac:dyDescent="0.2">
      <c r="A14" s="36"/>
      <c r="B14" s="37"/>
      <c r="C14" s="38"/>
      <c r="D14" s="39">
        <v>0</v>
      </c>
      <c r="E14" s="40"/>
    </row>
    <row r="15" spans="1:8" x14ac:dyDescent="0.2">
      <c r="A15" s="36"/>
      <c r="B15" s="37"/>
      <c r="C15" s="38"/>
      <c r="D15" s="39">
        <v>0</v>
      </c>
      <c r="E15" s="40"/>
    </row>
    <row r="16" spans="1:8" x14ac:dyDescent="0.2">
      <c r="A16" s="36"/>
      <c r="B16" s="37"/>
      <c r="C16" s="38"/>
      <c r="D16" s="39">
        <v>0</v>
      </c>
      <c r="E16" s="40"/>
    </row>
    <row r="17" spans="1:5" x14ac:dyDescent="0.2">
      <c r="A17" s="41"/>
      <c r="B17" s="42"/>
      <c r="C17" s="38"/>
      <c r="D17" s="39">
        <v>0</v>
      </c>
      <c r="E17" s="40"/>
    </row>
    <row r="18" spans="1:5" x14ac:dyDescent="0.2">
      <c r="A18" s="41"/>
      <c r="B18" s="42"/>
      <c r="C18" s="38"/>
      <c r="D18" s="39">
        <v>0</v>
      </c>
      <c r="E18" s="40"/>
    </row>
    <row r="19" spans="1:5" x14ac:dyDescent="0.2">
      <c r="A19" s="41"/>
      <c r="B19" s="42"/>
      <c r="C19" s="38"/>
      <c r="D19" s="39">
        <v>0</v>
      </c>
      <c r="E19" s="40"/>
    </row>
    <row r="20" spans="1:5" x14ac:dyDescent="0.2">
      <c r="A20" s="41"/>
      <c r="B20" s="42"/>
      <c r="C20" s="38"/>
      <c r="D20" s="39">
        <v>0</v>
      </c>
      <c r="E20" s="40"/>
    </row>
    <row r="21" spans="1:5" x14ac:dyDescent="0.2">
      <c r="A21" s="41"/>
      <c r="B21" s="42"/>
      <c r="C21" s="38"/>
      <c r="D21" s="39">
        <v>0</v>
      </c>
      <c r="E21" s="40"/>
    </row>
    <row r="22" spans="1:5" x14ac:dyDescent="0.2">
      <c r="A22" s="41"/>
      <c r="B22" s="42"/>
      <c r="C22" s="38"/>
      <c r="D22" s="39">
        <v>0</v>
      </c>
      <c r="E22" s="40"/>
    </row>
    <row r="23" spans="1:5" x14ac:dyDescent="0.2">
      <c r="A23" s="41"/>
      <c r="B23" s="42"/>
      <c r="C23" s="38"/>
      <c r="D23" s="39">
        <v>0</v>
      </c>
      <c r="E23" s="40"/>
    </row>
    <row r="24" spans="1:5" x14ac:dyDescent="0.2">
      <c r="A24" s="41"/>
      <c r="B24" s="42"/>
      <c r="C24" s="38"/>
      <c r="D24" s="39">
        <v>0</v>
      </c>
      <c r="E24" s="40"/>
    </row>
    <row r="25" spans="1:5" x14ac:dyDescent="0.2">
      <c r="A25" s="41"/>
      <c r="B25" s="42"/>
      <c r="C25" s="38"/>
      <c r="D25" s="39">
        <v>0</v>
      </c>
      <c r="E25" s="40"/>
    </row>
    <row r="26" spans="1:5" x14ac:dyDescent="0.2">
      <c r="A26" s="41"/>
      <c r="B26" s="42"/>
      <c r="C26" s="38"/>
      <c r="D26" s="39">
        <v>0</v>
      </c>
      <c r="E26" s="40"/>
    </row>
    <row r="27" spans="1:5" x14ac:dyDescent="0.2">
      <c r="A27" s="41"/>
      <c r="B27" s="42"/>
      <c r="C27" s="38"/>
      <c r="D27" s="39">
        <v>0</v>
      </c>
      <c r="E27" s="40"/>
    </row>
    <row r="28" spans="1:5" x14ac:dyDescent="0.2">
      <c r="A28" s="41"/>
      <c r="B28" s="42"/>
      <c r="C28" s="38"/>
      <c r="D28" s="39">
        <v>0</v>
      </c>
      <c r="E28" s="40"/>
    </row>
    <row r="29" spans="1:5" x14ac:dyDescent="0.2">
      <c r="A29" s="41"/>
      <c r="B29" s="42"/>
      <c r="C29" s="38"/>
      <c r="D29" s="39">
        <v>0</v>
      </c>
      <c r="E29" s="40"/>
    </row>
    <row r="30" spans="1:5" x14ac:dyDescent="0.2">
      <c r="A30" s="41"/>
      <c r="B30" s="42"/>
      <c r="C30" s="38"/>
      <c r="D30" s="39">
        <v>0</v>
      </c>
      <c r="E30" s="40"/>
    </row>
    <row r="31" spans="1:5" x14ac:dyDescent="0.2">
      <c r="A31" s="36"/>
      <c r="B31" s="37"/>
      <c r="C31" s="38"/>
      <c r="D31" s="39">
        <v>0</v>
      </c>
      <c r="E31" s="40"/>
    </row>
    <row r="32" spans="1:5" x14ac:dyDescent="0.2">
      <c r="A32" s="36"/>
      <c r="B32" s="37"/>
      <c r="C32" s="38"/>
      <c r="D32" s="39">
        <v>0</v>
      </c>
      <c r="E32" s="40"/>
    </row>
    <row r="33" spans="1:9" x14ac:dyDescent="0.2">
      <c r="A33" s="36"/>
      <c r="B33" s="37"/>
      <c r="C33" s="38"/>
      <c r="D33" s="39">
        <v>0</v>
      </c>
      <c r="E33" s="40"/>
    </row>
    <row r="34" spans="1:9" x14ac:dyDescent="0.2">
      <c r="A34" s="36"/>
      <c r="B34" s="37"/>
      <c r="C34" s="38"/>
      <c r="D34" s="39">
        <v>0</v>
      </c>
      <c r="E34" s="40"/>
    </row>
    <row r="35" spans="1:9" x14ac:dyDescent="0.2">
      <c r="A35" s="36"/>
      <c r="B35" s="37"/>
      <c r="C35" s="38"/>
      <c r="D35" s="39">
        <v>0</v>
      </c>
      <c r="E35" s="40"/>
    </row>
    <row r="36" spans="1:9" x14ac:dyDescent="0.2">
      <c r="A36" s="36"/>
      <c r="B36" s="37"/>
      <c r="C36" s="38"/>
      <c r="D36" s="39">
        <v>0</v>
      </c>
      <c r="E36" s="40"/>
    </row>
    <row r="37" spans="1:9" x14ac:dyDescent="0.2">
      <c r="A37" s="36"/>
      <c r="B37" s="37"/>
      <c r="C37" s="38"/>
      <c r="D37" s="39">
        <v>0</v>
      </c>
      <c r="E37" s="40"/>
    </row>
    <row r="38" spans="1:9" x14ac:dyDescent="0.2">
      <c r="A38" s="36"/>
      <c r="B38" s="37"/>
      <c r="C38" s="38"/>
      <c r="D38" s="39">
        <v>0</v>
      </c>
      <c r="E38" s="40"/>
    </row>
    <row r="39" spans="1:9" x14ac:dyDescent="0.2">
      <c r="A39" s="36"/>
      <c r="B39" s="37"/>
      <c r="C39" s="38"/>
      <c r="D39" s="39">
        <v>0</v>
      </c>
      <c r="E39" s="40"/>
    </row>
    <row r="40" spans="1:9" x14ac:dyDescent="0.2">
      <c r="A40" s="36"/>
      <c r="B40" s="37"/>
      <c r="C40" s="38"/>
      <c r="D40" s="39">
        <v>0</v>
      </c>
      <c r="E40" s="40"/>
    </row>
    <row r="41" spans="1:9" x14ac:dyDescent="0.2">
      <c r="A41" s="36"/>
      <c r="B41" s="37"/>
      <c r="C41" s="38"/>
      <c r="D41" s="39">
        <v>0</v>
      </c>
      <c r="E41" s="40"/>
    </row>
    <row r="42" spans="1:9" x14ac:dyDescent="0.2">
      <c r="A42" s="36"/>
      <c r="B42" s="37"/>
      <c r="C42" s="38"/>
      <c r="D42" s="39">
        <v>0</v>
      </c>
      <c r="E42" s="40"/>
    </row>
    <row r="43" spans="1:9" ht="15" x14ac:dyDescent="0.2">
      <c r="A43" s="43"/>
      <c r="B43" s="44"/>
      <c r="C43" s="45"/>
      <c r="D43" s="46"/>
      <c r="E43" s="47"/>
    </row>
    <row r="44" spans="1:9" x14ac:dyDescent="0.2">
      <c r="A44" s="48"/>
      <c r="B44" s="49"/>
      <c r="C44" s="564"/>
      <c r="D44" s="565"/>
      <c r="E44" s="565"/>
    </row>
    <row r="45" spans="1:9" x14ac:dyDescent="0.2">
      <c r="A45" s="50"/>
      <c r="B45" s="50"/>
      <c r="C45" s="50"/>
      <c r="E45" s="51"/>
      <c r="F45" s="51"/>
      <c r="G45" s="50"/>
      <c r="H45" s="50"/>
      <c r="I45" s="50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B3" sqref="B3:E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6" width="4.42578125" style="23" customWidth="1"/>
    <col min="7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568" t="s">
        <v>397</v>
      </c>
      <c r="C1" s="568"/>
      <c r="D1" s="568"/>
      <c r="E1" s="568"/>
    </row>
    <row r="2" spans="1:8" s="18" customFormat="1" x14ac:dyDescent="0.2">
      <c r="B2" s="568" t="s">
        <v>417</v>
      </c>
      <c r="C2" s="568"/>
      <c r="D2" s="568"/>
      <c r="E2" s="568"/>
    </row>
    <row r="3" spans="1:8" s="18" customFormat="1" x14ac:dyDescent="0.2">
      <c r="B3" s="568" t="s">
        <v>1</v>
      </c>
      <c r="C3" s="568"/>
      <c r="D3" s="568"/>
      <c r="E3" s="568"/>
    </row>
    <row r="4" spans="1:8" x14ac:dyDescent="0.2">
      <c r="A4" s="19"/>
      <c r="B4" s="20" t="s">
        <v>4</v>
      </c>
      <c r="C4" s="424" t="s">
        <v>407</v>
      </c>
      <c r="D4" s="424"/>
      <c r="E4" s="21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567" t="s">
        <v>394</v>
      </c>
      <c r="B7" s="480"/>
      <c r="C7" s="30" t="s">
        <v>398</v>
      </c>
      <c r="D7" s="30" t="s">
        <v>396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36"/>
      <c r="B9" s="37"/>
      <c r="C9" s="38"/>
      <c r="D9" s="39">
        <v>0</v>
      </c>
      <c r="E9" s="40"/>
    </row>
    <row r="10" spans="1:8" x14ac:dyDescent="0.2">
      <c r="A10" s="36"/>
      <c r="B10" s="37"/>
      <c r="C10" s="38"/>
      <c r="D10" s="39">
        <v>0</v>
      </c>
      <c r="E10" s="40"/>
    </row>
    <row r="11" spans="1:8" x14ac:dyDescent="0.2">
      <c r="A11" s="36"/>
      <c r="B11" s="37"/>
      <c r="C11" s="38"/>
      <c r="D11" s="39">
        <v>0</v>
      </c>
      <c r="E11" s="40"/>
    </row>
    <row r="12" spans="1:8" x14ac:dyDescent="0.2">
      <c r="A12" s="36"/>
      <c r="B12" s="37"/>
      <c r="C12" s="38"/>
      <c r="D12" s="39">
        <v>0</v>
      </c>
      <c r="E12" s="40"/>
    </row>
    <row r="13" spans="1:8" x14ac:dyDescent="0.2">
      <c r="A13" s="36"/>
      <c r="B13" s="37"/>
      <c r="C13" s="38"/>
      <c r="D13" s="39">
        <v>0</v>
      </c>
      <c r="E13" s="40"/>
    </row>
    <row r="14" spans="1:8" x14ac:dyDescent="0.2">
      <c r="A14" s="36"/>
      <c r="B14" s="37"/>
      <c r="C14" s="38"/>
      <c r="D14" s="39">
        <v>0</v>
      </c>
      <c r="E14" s="40"/>
    </row>
    <row r="15" spans="1:8" x14ac:dyDescent="0.2">
      <c r="A15" s="36"/>
      <c r="B15" s="37"/>
      <c r="C15" s="38"/>
      <c r="D15" s="39">
        <v>0</v>
      </c>
      <c r="E15" s="40"/>
    </row>
    <row r="16" spans="1:8" x14ac:dyDescent="0.2">
      <c r="A16" s="36"/>
      <c r="B16" s="37"/>
      <c r="C16" s="38"/>
      <c r="D16" s="39">
        <v>0</v>
      </c>
      <c r="E16" s="40"/>
    </row>
    <row r="17" spans="1:5" x14ac:dyDescent="0.2">
      <c r="A17" s="41"/>
      <c r="B17" s="42"/>
      <c r="C17" s="38"/>
      <c r="D17" s="39">
        <v>0</v>
      </c>
      <c r="E17" s="40"/>
    </row>
    <row r="18" spans="1:5" x14ac:dyDescent="0.2">
      <c r="A18" s="41"/>
      <c r="B18" s="42"/>
      <c r="C18" s="38"/>
      <c r="D18" s="39">
        <v>0</v>
      </c>
      <c r="E18" s="40"/>
    </row>
    <row r="19" spans="1:5" x14ac:dyDescent="0.2">
      <c r="A19" s="41"/>
      <c r="B19" s="42"/>
      <c r="C19" s="38"/>
      <c r="D19" s="39">
        <v>0</v>
      </c>
      <c r="E19" s="40"/>
    </row>
    <row r="20" spans="1:5" x14ac:dyDescent="0.2">
      <c r="A20" s="41"/>
      <c r="B20" s="42"/>
      <c r="C20" s="38"/>
      <c r="D20" s="39">
        <v>0</v>
      </c>
      <c r="E20" s="40"/>
    </row>
    <row r="21" spans="1:5" x14ac:dyDescent="0.2">
      <c r="A21" s="41"/>
      <c r="B21" s="42"/>
      <c r="C21" s="38"/>
      <c r="D21" s="39">
        <v>0</v>
      </c>
      <c r="E21" s="40"/>
    </row>
    <row r="22" spans="1:5" x14ac:dyDescent="0.2">
      <c r="A22" s="41"/>
      <c r="B22" s="42"/>
      <c r="C22" s="38"/>
      <c r="D22" s="39">
        <v>0</v>
      </c>
      <c r="E22" s="40"/>
    </row>
    <row r="23" spans="1:5" x14ac:dyDescent="0.2">
      <c r="A23" s="41"/>
      <c r="B23" s="42"/>
      <c r="C23" s="38"/>
      <c r="D23" s="39">
        <v>0</v>
      </c>
      <c r="E23" s="40"/>
    </row>
    <row r="24" spans="1:5" x14ac:dyDescent="0.2">
      <c r="A24" s="41"/>
      <c r="B24" s="42"/>
      <c r="C24" s="38"/>
      <c r="D24" s="39">
        <v>0</v>
      </c>
      <c r="E24" s="40"/>
    </row>
    <row r="25" spans="1:5" x14ac:dyDescent="0.2">
      <c r="A25" s="41"/>
      <c r="B25" s="42"/>
      <c r="C25" s="38"/>
      <c r="D25" s="39">
        <v>0</v>
      </c>
      <c r="E25" s="40"/>
    </row>
    <row r="26" spans="1:5" x14ac:dyDescent="0.2">
      <c r="A26" s="41"/>
      <c r="B26" s="42"/>
      <c r="C26" s="38"/>
      <c r="D26" s="39">
        <v>0</v>
      </c>
      <c r="E26" s="40"/>
    </row>
    <row r="27" spans="1:5" x14ac:dyDescent="0.2">
      <c r="A27" s="41"/>
      <c r="B27" s="42"/>
      <c r="C27" s="38"/>
      <c r="D27" s="39">
        <v>0</v>
      </c>
      <c r="E27" s="40"/>
    </row>
    <row r="28" spans="1:5" x14ac:dyDescent="0.2">
      <c r="A28" s="41"/>
      <c r="B28" s="42"/>
      <c r="C28" s="38"/>
      <c r="D28" s="39">
        <v>0</v>
      </c>
      <c r="E28" s="40"/>
    </row>
    <row r="29" spans="1:5" x14ac:dyDescent="0.2">
      <c r="A29" s="41"/>
      <c r="B29" s="42"/>
      <c r="C29" s="38"/>
      <c r="D29" s="39">
        <v>0</v>
      </c>
      <c r="E29" s="40"/>
    </row>
    <row r="30" spans="1:5" x14ac:dyDescent="0.2">
      <c r="A30" s="41"/>
      <c r="B30" s="42"/>
      <c r="C30" s="38"/>
      <c r="D30" s="39">
        <v>0</v>
      </c>
      <c r="E30" s="40"/>
    </row>
    <row r="31" spans="1:5" x14ac:dyDescent="0.2">
      <c r="A31" s="36"/>
      <c r="B31" s="37"/>
      <c r="C31" s="38"/>
      <c r="D31" s="39">
        <v>0</v>
      </c>
      <c r="E31" s="40"/>
    </row>
    <row r="32" spans="1:5" x14ac:dyDescent="0.2">
      <c r="A32" s="36"/>
      <c r="B32" s="37"/>
      <c r="C32" s="38"/>
      <c r="D32" s="39">
        <v>0</v>
      </c>
      <c r="E32" s="40"/>
    </row>
    <row r="33" spans="1:9" x14ac:dyDescent="0.2">
      <c r="A33" s="36"/>
      <c r="B33" s="37"/>
      <c r="C33" s="38"/>
      <c r="D33" s="39">
        <v>0</v>
      </c>
      <c r="E33" s="40"/>
    </row>
    <row r="34" spans="1:9" x14ac:dyDescent="0.2">
      <c r="A34" s="36"/>
      <c r="B34" s="37"/>
      <c r="C34" s="38"/>
      <c r="D34" s="39">
        <v>0</v>
      </c>
      <c r="E34" s="40"/>
    </row>
    <row r="35" spans="1:9" x14ac:dyDescent="0.2">
      <c r="A35" s="36"/>
      <c r="B35" s="37"/>
      <c r="C35" s="38"/>
      <c r="D35" s="39">
        <v>0</v>
      </c>
      <c r="E35" s="40"/>
    </row>
    <row r="36" spans="1:9" x14ac:dyDescent="0.2">
      <c r="A36" s="36"/>
      <c r="B36" s="37"/>
      <c r="C36" s="38"/>
      <c r="D36" s="39">
        <v>0</v>
      </c>
      <c r="E36" s="40"/>
    </row>
    <row r="37" spans="1:9" x14ac:dyDescent="0.2">
      <c r="A37" s="36"/>
      <c r="B37" s="37"/>
      <c r="C37" s="38"/>
      <c r="D37" s="39">
        <v>0</v>
      </c>
      <c r="E37" s="40"/>
    </row>
    <row r="38" spans="1:9" x14ac:dyDescent="0.2">
      <c r="A38" s="36"/>
      <c r="B38" s="37"/>
      <c r="C38" s="38"/>
      <c r="D38" s="39">
        <v>0</v>
      </c>
      <c r="E38" s="40"/>
    </row>
    <row r="39" spans="1:9" x14ac:dyDescent="0.2">
      <c r="A39" s="36"/>
      <c r="B39" s="37"/>
      <c r="C39" s="38"/>
      <c r="D39" s="39">
        <v>0</v>
      </c>
      <c r="E39" s="40"/>
    </row>
    <row r="40" spans="1:9" x14ac:dyDescent="0.2">
      <c r="A40" s="36"/>
      <c r="B40" s="37"/>
      <c r="C40" s="38"/>
      <c r="D40" s="39">
        <v>0</v>
      </c>
      <c r="E40" s="40"/>
    </row>
    <row r="41" spans="1:9" x14ac:dyDescent="0.2">
      <c r="A41" s="36"/>
      <c r="B41" s="37"/>
      <c r="C41" s="38"/>
      <c r="D41" s="39">
        <v>0</v>
      </c>
      <c r="E41" s="40"/>
    </row>
    <row r="42" spans="1:9" x14ac:dyDescent="0.2">
      <c r="A42" s="36"/>
      <c r="B42" s="37"/>
      <c r="C42" s="38"/>
      <c r="D42" s="39">
        <v>0</v>
      </c>
      <c r="E42" s="40"/>
    </row>
    <row r="43" spans="1:9" ht="15" x14ac:dyDescent="0.2">
      <c r="A43" s="43"/>
      <c r="B43" s="44"/>
      <c r="C43" s="45"/>
      <c r="D43" s="46"/>
      <c r="E43" s="47"/>
    </row>
    <row r="44" spans="1:9" x14ac:dyDescent="0.2">
      <c r="A44" s="48"/>
      <c r="B44" s="49"/>
      <c r="C44" s="564"/>
      <c r="D44" s="565"/>
      <c r="E44" s="565"/>
    </row>
    <row r="45" spans="1:9" x14ac:dyDescent="0.2">
      <c r="A45" s="50"/>
      <c r="B45" s="50"/>
      <c r="C45" s="50"/>
      <c r="E45" s="51"/>
      <c r="F45" s="51"/>
      <c r="G45" s="50"/>
      <c r="H45" s="50"/>
      <c r="I45" s="50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A4" zoomScaleNormal="100" zoomScalePageLayoutView="80" workbookViewId="0">
      <selection activeCell="I52" sqref="I52"/>
    </sheetView>
  </sheetViews>
  <sheetFormatPr baseColWidth="10" defaultRowHeight="12" x14ac:dyDescent="0.2"/>
  <cols>
    <col min="1" max="1" width="4.85546875" style="57" customWidth="1"/>
    <col min="2" max="2" width="27.5703125" style="58" customWidth="1"/>
    <col min="3" max="3" width="37.85546875" style="57" customWidth="1"/>
    <col min="4" max="5" width="21" style="57" customWidth="1"/>
    <col min="6" max="6" width="11" style="59" customWidth="1"/>
    <col min="7" max="8" width="27.5703125" style="57" customWidth="1"/>
    <col min="9" max="10" width="21" style="57" customWidth="1"/>
    <col min="11" max="11" width="4.85546875" style="17" customWidth="1"/>
    <col min="12" max="12" width="1.7109375" style="56" customWidth="1"/>
    <col min="13" max="16384" width="11.42578125" style="57"/>
  </cols>
  <sheetData>
    <row r="1" spans="1:12" ht="6" customHeight="1" x14ac:dyDescent="0.2">
      <c r="A1" s="23"/>
      <c r="B1" s="53"/>
      <c r="C1" s="23"/>
      <c r="D1" s="54"/>
      <c r="E1" s="54"/>
      <c r="F1" s="55"/>
      <c r="G1" s="54"/>
      <c r="H1" s="54"/>
      <c r="I1" s="54"/>
      <c r="J1" s="23"/>
      <c r="K1" s="23"/>
    </row>
    <row r="2" spans="1:12" ht="6" customHeight="1" x14ac:dyDescent="0.2">
      <c r="K2" s="57"/>
      <c r="L2" s="58"/>
    </row>
    <row r="3" spans="1:12" ht="14.1" customHeight="1" x14ac:dyDescent="0.2">
      <c r="B3" s="60"/>
      <c r="C3" s="436" t="s">
        <v>417</v>
      </c>
      <c r="D3" s="436"/>
      <c r="E3" s="436"/>
      <c r="F3" s="436"/>
      <c r="G3" s="436"/>
      <c r="H3" s="436"/>
      <c r="I3" s="436"/>
      <c r="J3" s="60"/>
      <c r="K3" s="60"/>
      <c r="L3" s="58"/>
    </row>
    <row r="4" spans="1:12" ht="14.1" customHeight="1" x14ac:dyDescent="0.2">
      <c r="B4" s="60"/>
      <c r="C4" s="436" t="s">
        <v>0</v>
      </c>
      <c r="D4" s="436"/>
      <c r="E4" s="436"/>
      <c r="F4" s="436"/>
      <c r="G4" s="436"/>
      <c r="H4" s="436"/>
      <c r="I4" s="436"/>
      <c r="J4" s="60"/>
      <c r="K4" s="60"/>
    </row>
    <row r="5" spans="1:12" ht="14.1" customHeight="1" x14ac:dyDescent="0.2">
      <c r="B5" s="60"/>
      <c r="C5" s="436" t="s">
        <v>418</v>
      </c>
      <c r="D5" s="436"/>
      <c r="E5" s="436"/>
      <c r="F5" s="436"/>
      <c r="G5" s="436"/>
      <c r="H5" s="436"/>
      <c r="I5" s="436"/>
      <c r="J5" s="60"/>
      <c r="K5" s="60"/>
    </row>
    <row r="6" spans="1:12" ht="14.1" customHeight="1" x14ac:dyDescent="0.2">
      <c r="B6" s="61"/>
      <c r="C6" s="437" t="s">
        <v>1</v>
      </c>
      <c r="D6" s="437"/>
      <c r="E6" s="437"/>
      <c r="F6" s="437"/>
      <c r="G6" s="437"/>
      <c r="H6" s="437"/>
      <c r="I6" s="437"/>
      <c r="J6" s="61"/>
      <c r="K6" s="61"/>
    </row>
    <row r="7" spans="1:12" ht="20.100000000000001" customHeight="1" x14ac:dyDescent="0.2">
      <c r="A7" s="62"/>
      <c r="B7" s="63" t="s">
        <v>4</v>
      </c>
      <c r="C7" s="424" t="s">
        <v>407</v>
      </c>
      <c r="D7" s="424"/>
      <c r="E7" s="424"/>
      <c r="F7" s="424"/>
      <c r="G7" s="424"/>
      <c r="H7" s="424"/>
      <c r="I7" s="424"/>
      <c r="J7" s="424"/>
    </row>
    <row r="8" spans="1:12" ht="3" customHeight="1" x14ac:dyDescent="0.2">
      <c r="A8" s="61"/>
      <c r="B8" s="61"/>
      <c r="C8" s="61"/>
      <c r="D8" s="61"/>
      <c r="E8" s="61"/>
      <c r="F8" s="64"/>
      <c r="G8" s="61"/>
      <c r="H8" s="61"/>
      <c r="I8" s="61"/>
      <c r="J8" s="61"/>
      <c r="K8" s="57"/>
      <c r="L8" s="58"/>
    </row>
    <row r="9" spans="1:12" ht="3" customHeight="1" x14ac:dyDescent="0.2">
      <c r="A9" s="61"/>
      <c r="B9" s="61"/>
      <c r="C9" s="61"/>
      <c r="D9" s="61"/>
      <c r="E9" s="61"/>
      <c r="F9" s="64"/>
      <c r="G9" s="61"/>
      <c r="H9" s="61"/>
      <c r="I9" s="61"/>
      <c r="J9" s="61"/>
    </row>
    <row r="10" spans="1:12" s="68" customFormat="1" ht="15" customHeight="1" x14ac:dyDescent="0.2">
      <c r="A10" s="439"/>
      <c r="B10" s="441" t="s">
        <v>77</v>
      </c>
      <c r="C10" s="441"/>
      <c r="D10" s="65" t="s">
        <v>5</v>
      </c>
      <c r="E10" s="65"/>
      <c r="F10" s="443"/>
      <c r="G10" s="441" t="s">
        <v>77</v>
      </c>
      <c r="H10" s="441"/>
      <c r="I10" s="65" t="s">
        <v>5</v>
      </c>
      <c r="J10" s="65"/>
      <c r="K10" s="66"/>
      <c r="L10" s="67"/>
    </row>
    <row r="11" spans="1:12" s="68" customFormat="1" ht="15" customHeight="1" x14ac:dyDescent="0.2">
      <c r="A11" s="440"/>
      <c r="B11" s="442"/>
      <c r="C11" s="442"/>
      <c r="D11" s="69">
        <v>2015</v>
      </c>
      <c r="E11" s="69">
        <v>2014</v>
      </c>
      <c r="F11" s="444"/>
      <c r="G11" s="442"/>
      <c r="H11" s="442"/>
      <c r="I11" s="69">
        <v>2015</v>
      </c>
      <c r="J11" s="69">
        <v>2014</v>
      </c>
      <c r="K11" s="70"/>
      <c r="L11" s="67"/>
    </row>
    <row r="12" spans="1:12" ht="3" customHeight="1" x14ac:dyDescent="0.2">
      <c r="A12" s="71"/>
      <c r="B12" s="61"/>
      <c r="C12" s="61"/>
      <c r="D12" s="61"/>
      <c r="E12" s="61"/>
      <c r="F12" s="64"/>
      <c r="G12" s="61"/>
      <c r="H12" s="61"/>
      <c r="I12" s="61"/>
      <c r="J12" s="61"/>
      <c r="K12" s="72"/>
      <c r="L12" s="58"/>
    </row>
    <row r="13" spans="1:12" ht="3" customHeight="1" x14ac:dyDescent="0.2">
      <c r="A13" s="71"/>
      <c r="B13" s="61"/>
      <c r="C13" s="61"/>
      <c r="D13" s="61"/>
      <c r="E13" s="61"/>
      <c r="F13" s="64"/>
      <c r="G13" s="61"/>
      <c r="H13" s="61"/>
      <c r="I13" s="61"/>
      <c r="J13" s="61"/>
      <c r="K13" s="72"/>
    </row>
    <row r="14" spans="1:12" x14ac:dyDescent="0.2">
      <c r="A14" s="73"/>
      <c r="B14" s="427" t="s">
        <v>6</v>
      </c>
      <c r="C14" s="427"/>
      <c r="D14" s="74"/>
      <c r="E14" s="75"/>
      <c r="G14" s="427" t="s">
        <v>7</v>
      </c>
      <c r="H14" s="427"/>
      <c r="I14" s="76"/>
      <c r="J14" s="76"/>
      <c r="K14" s="72"/>
    </row>
    <row r="15" spans="1:12" ht="5.0999999999999996" customHeight="1" x14ac:dyDescent="0.2">
      <c r="A15" s="73"/>
      <c r="B15" s="77"/>
      <c r="C15" s="76"/>
      <c r="D15" s="78"/>
      <c r="E15" s="78"/>
      <c r="G15" s="77"/>
      <c r="H15" s="76"/>
      <c r="I15" s="79"/>
      <c r="J15" s="79"/>
      <c r="K15" s="72"/>
    </row>
    <row r="16" spans="1:12" x14ac:dyDescent="0.2">
      <c r="A16" s="73"/>
      <c r="B16" s="429" t="s">
        <v>8</v>
      </c>
      <c r="C16" s="429"/>
      <c r="D16" s="78"/>
      <c r="E16" s="78"/>
      <c r="G16" s="429" t="s">
        <v>9</v>
      </c>
      <c r="H16" s="429"/>
      <c r="I16" s="78"/>
      <c r="J16" s="78"/>
      <c r="K16" s="72"/>
    </row>
    <row r="17" spans="1:11" ht="5.0999999999999996" customHeight="1" x14ac:dyDescent="0.2">
      <c r="A17" s="73"/>
      <c r="B17" s="80"/>
      <c r="C17" s="81"/>
      <c r="D17" s="78"/>
      <c r="E17" s="78"/>
      <c r="G17" s="80"/>
      <c r="H17" s="81"/>
      <c r="I17" s="78"/>
      <c r="J17" s="78"/>
      <c r="K17" s="72"/>
    </row>
    <row r="18" spans="1:11" x14ac:dyDescent="0.2">
      <c r="A18" s="73"/>
      <c r="B18" s="425" t="s">
        <v>10</v>
      </c>
      <c r="C18" s="425"/>
      <c r="D18" s="82">
        <v>16101023</v>
      </c>
      <c r="E18" s="82">
        <f>2967785+30004071</f>
        <v>32971856</v>
      </c>
      <c r="G18" s="425" t="s">
        <v>11</v>
      </c>
      <c r="H18" s="425"/>
      <c r="I18" s="82">
        <v>2094443</v>
      </c>
      <c r="J18" s="82">
        <v>957490</v>
      </c>
      <c r="K18" s="72"/>
    </row>
    <row r="19" spans="1:11" x14ac:dyDescent="0.2">
      <c r="A19" s="73"/>
      <c r="B19" s="425" t="s">
        <v>12</v>
      </c>
      <c r="C19" s="425"/>
      <c r="D19" s="82">
        <v>23769766</v>
      </c>
      <c r="E19" s="82">
        <f>18186459+5971439</f>
        <v>24157898</v>
      </c>
      <c r="G19" s="425" t="s">
        <v>13</v>
      </c>
      <c r="H19" s="425"/>
      <c r="I19" s="82">
        <v>0</v>
      </c>
      <c r="J19" s="82">
        <v>0</v>
      </c>
      <c r="K19" s="72"/>
    </row>
    <row r="20" spans="1:11" x14ac:dyDescent="0.2">
      <c r="A20" s="73"/>
      <c r="B20" s="425" t="s">
        <v>14</v>
      </c>
      <c r="C20" s="425"/>
      <c r="D20" s="82">
        <v>32151107</v>
      </c>
      <c r="E20" s="82">
        <v>0</v>
      </c>
      <c r="G20" s="425" t="s">
        <v>15</v>
      </c>
      <c r="H20" s="425"/>
      <c r="I20" s="82">
        <v>0</v>
      </c>
      <c r="J20" s="82">
        <v>0</v>
      </c>
      <c r="K20" s="72"/>
    </row>
    <row r="21" spans="1:11" x14ac:dyDescent="0.2">
      <c r="A21" s="73"/>
      <c r="B21" s="425" t="s">
        <v>16</v>
      </c>
      <c r="C21" s="425"/>
      <c r="D21" s="82">
        <v>0</v>
      </c>
      <c r="E21" s="82">
        <v>0</v>
      </c>
      <c r="G21" s="425" t="s">
        <v>17</v>
      </c>
      <c r="H21" s="425"/>
      <c r="I21" s="82">
        <v>0</v>
      </c>
      <c r="J21" s="82">
        <v>0</v>
      </c>
      <c r="K21" s="72"/>
    </row>
    <row r="22" spans="1:11" x14ac:dyDescent="0.2">
      <c r="A22" s="73"/>
      <c r="B22" s="425" t="s">
        <v>18</v>
      </c>
      <c r="C22" s="425"/>
      <c r="D22" s="82">
        <v>0</v>
      </c>
      <c r="E22" s="82">
        <v>0</v>
      </c>
      <c r="G22" s="425" t="s">
        <v>19</v>
      </c>
      <c r="H22" s="425"/>
      <c r="I22" s="82">
        <v>0</v>
      </c>
      <c r="J22" s="82">
        <v>0</v>
      </c>
      <c r="K22" s="72"/>
    </row>
    <row r="23" spans="1:11" ht="25.5" customHeight="1" x14ac:dyDescent="0.2">
      <c r="A23" s="73"/>
      <c r="B23" s="425" t="s">
        <v>20</v>
      </c>
      <c r="C23" s="425"/>
      <c r="D23" s="82">
        <v>0</v>
      </c>
      <c r="E23" s="82">
        <v>0</v>
      </c>
      <c r="G23" s="428" t="s">
        <v>21</v>
      </c>
      <c r="H23" s="428"/>
      <c r="I23" s="82">
        <v>135774</v>
      </c>
      <c r="J23" s="82">
        <v>642368</v>
      </c>
      <c r="K23" s="72"/>
    </row>
    <row r="24" spans="1:11" x14ac:dyDescent="0.2">
      <c r="A24" s="73"/>
      <c r="B24" s="425" t="s">
        <v>22</v>
      </c>
      <c r="C24" s="425"/>
      <c r="D24" s="82">
        <v>0</v>
      </c>
      <c r="E24" s="82">
        <v>0</v>
      </c>
      <c r="G24" s="425" t="s">
        <v>23</v>
      </c>
      <c r="H24" s="425"/>
      <c r="I24" s="82">
        <v>851486</v>
      </c>
      <c r="J24" s="82">
        <v>851486</v>
      </c>
      <c r="K24" s="72"/>
    </row>
    <row r="25" spans="1:11" x14ac:dyDescent="0.2">
      <c r="A25" s="73"/>
      <c r="B25" s="83"/>
      <c r="C25" s="84"/>
      <c r="D25" s="85"/>
      <c r="E25" s="85"/>
      <c r="G25" s="425" t="s">
        <v>24</v>
      </c>
      <c r="H25" s="425"/>
      <c r="I25" s="82">
        <v>0</v>
      </c>
      <c r="J25" s="82">
        <v>0</v>
      </c>
      <c r="K25" s="72"/>
    </row>
    <row r="26" spans="1:11" x14ac:dyDescent="0.2">
      <c r="A26" s="86"/>
      <c r="B26" s="429" t="s">
        <v>25</v>
      </c>
      <c r="C26" s="429"/>
      <c r="D26" s="87">
        <f>SUM(D18:D24)</f>
        <v>72021896</v>
      </c>
      <c r="E26" s="87">
        <f>SUM(E18:E24)</f>
        <v>57129754</v>
      </c>
      <c r="F26" s="88"/>
      <c r="G26" s="77"/>
      <c r="H26" s="76"/>
      <c r="I26" s="89"/>
      <c r="J26" s="89"/>
      <c r="K26" s="72"/>
    </row>
    <row r="27" spans="1:11" x14ac:dyDescent="0.2">
      <c r="A27" s="86"/>
      <c r="B27" s="77"/>
      <c r="C27" s="90"/>
      <c r="D27" s="89"/>
      <c r="E27" s="89"/>
      <c r="F27" s="88"/>
      <c r="G27" s="429" t="s">
        <v>26</v>
      </c>
      <c r="H27" s="429"/>
      <c r="I27" s="87">
        <f>SUM(I18:I25)</f>
        <v>3081703</v>
      </c>
      <c r="J27" s="87">
        <f>SUM(J18:J25)</f>
        <v>2451344</v>
      </c>
      <c r="K27" s="72"/>
    </row>
    <row r="28" spans="1:11" x14ac:dyDescent="0.2">
      <c r="A28" s="73"/>
      <c r="B28" s="83"/>
      <c r="C28" s="83"/>
      <c r="D28" s="85"/>
      <c r="E28" s="85"/>
      <c r="G28" s="91"/>
      <c r="H28" s="84"/>
      <c r="I28" s="85"/>
      <c r="J28" s="85"/>
      <c r="K28" s="72"/>
    </row>
    <row r="29" spans="1:11" x14ac:dyDescent="0.2">
      <c r="A29" s="73"/>
      <c r="B29" s="429" t="s">
        <v>27</v>
      </c>
      <c r="C29" s="429"/>
      <c r="D29" s="78"/>
      <c r="E29" s="78"/>
      <c r="G29" s="429" t="s">
        <v>28</v>
      </c>
      <c r="H29" s="429"/>
      <c r="I29" s="78"/>
      <c r="J29" s="78"/>
      <c r="K29" s="72"/>
    </row>
    <row r="30" spans="1:11" x14ac:dyDescent="0.2">
      <c r="A30" s="73"/>
      <c r="B30" s="83"/>
      <c r="C30" s="83"/>
      <c r="D30" s="85"/>
      <c r="E30" s="85"/>
      <c r="G30" s="83"/>
      <c r="H30" s="84"/>
      <c r="I30" s="85"/>
      <c r="J30" s="85"/>
      <c r="K30" s="72"/>
    </row>
    <row r="31" spans="1:11" x14ac:dyDescent="0.2">
      <c r="A31" s="73"/>
      <c r="B31" s="425" t="s">
        <v>29</v>
      </c>
      <c r="C31" s="425"/>
      <c r="D31" s="82">
        <v>0</v>
      </c>
      <c r="E31" s="82">
        <v>0</v>
      </c>
      <c r="G31" s="425" t="s">
        <v>30</v>
      </c>
      <c r="H31" s="425"/>
      <c r="I31" s="82">
        <v>0</v>
      </c>
      <c r="J31" s="82">
        <v>0</v>
      </c>
      <c r="K31" s="72"/>
    </row>
    <row r="32" spans="1:11" x14ac:dyDescent="0.2">
      <c r="A32" s="73"/>
      <c r="B32" s="425" t="s">
        <v>31</v>
      </c>
      <c r="C32" s="425"/>
      <c r="D32" s="82">
        <v>0</v>
      </c>
      <c r="E32" s="82">
        <v>0</v>
      </c>
      <c r="G32" s="425" t="s">
        <v>32</v>
      </c>
      <c r="H32" s="425"/>
      <c r="I32" s="82">
        <v>0</v>
      </c>
      <c r="J32" s="82">
        <v>0</v>
      </c>
      <c r="K32" s="72"/>
    </row>
    <row r="33" spans="1:11" x14ac:dyDescent="0.2">
      <c r="A33" s="73"/>
      <c r="B33" s="425" t="s">
        <v>33</v>
      </c>
      <c r="C33" s="425"/>
      <c r="D33" s="82">
        <v>12367946</v>
      </c>
      <c r="E33" s="82">
        <f>1867946+47747</f>
        <v>1915693</v>
      </c>
      <c r="G33" s="425" t="s">
        <v>34</v>
      </c>
      <c r="H33" s="425"/>
      <c r="I33" s="82">
        <v>0</v>
      </c>
      <c r="J33" s="82">
        <v>0</v>
      </c>
      <c r="K33" s="72"/>
    </row>
    <row r="34" spans="1:11" x14ac:dyDescent="0.2">
      <c r="A34" s="73"/>
      <c r="B34" s="425" t="s">
        <v>35</v>
      </c>
      <c r="C34" s="425"/>
      <c r="D34" s="82">
        <v>36579283</v>
      </c>
      <c r="E34" s="82">
        <v>35917276</v>
      </c>
      <c r="G34" s="425" t="s">
        <v>36</v>
      </c>
      <c r="H34" s="425"/>
      <c r="I34" s="82">
        <v>0</v>
      </c>
      <c r="J34" s="82">
        <v>0</v>
      </c>
      <c r="K34" s="72"/>
    </row>
    <row r="35" spans="1:11" ht="26.25" customHeight="1" x14ac:dyDescent="0.2">
      <c r="A35" s="73"/>
      <c r="B35" s="425" t="s">
        <v>37</v>
      </c>
      <c r="C35" s="425"/>
      <c r="D35" s="82">
        <v>0</v>
      </c>
      <c r="E35" s="82">
        <v>0</v>
      </c>
      <c r="G35" s="428" t="s">
        <v>38</v>
      </c>
      <c r="H35" s="428"/>
      <c r="I35" s="82">
        <v>0</v>
      </c>
      <c r="J35" s="82">
        <v>0</v>
      </c>
      <c r="K35" s="72"/>
    </row>
    <row r="36" spans="1:11" x14ac:dyDescent="0.2">
      <c r="A36" s="73"/>
      <c r="B36" s="425" t="s">
        <v>39</v>
      </c>
      <c r="C36" s="425"/>
      <c r="D36" s="82">
        <v>0</v>
      </c>
      <c r="E36" s="82">
        <v>0</v>
      </c>
      <c r="G36" s="425" t="s">
        <v>40</v>
      </c>
      <c r="H36" s="425"/>
      <c r="I36" s="82">
        <v>0</v>
      </c>
      <c r="J36" s="82">
        <v>0</v>
      </c>
      <c r="K36" s="72"/>
    </row>
    <row r="37" spans="1:11" x14ac:dyDescent="0.2">
      <c r="A37" s="73"/>
      <c r="B37" s="425" t="s">
        <v>41</v>
      </c>
      <c r="C37" s="425"/>
      <c r="D37" s="82">
        <v>0</v>
      </c>
      <c r="E37" s="82">
        <v>0</v>
      </c>
      <c r="G37" s="83"/>
      <c r="H37" s="84"/>
      <c r="I37" s="85"/>
      <c r="J37" s="85"/>
      <c r="K37" s="72"/>
    </row>
    <row r="38" spans="1:11" x14ac:dyDescent="0.2">
      <c r="A38" s="73"/>
      <c r="B38" s="425" t="s">
        <v>42</v>
      </c>
      <c r="C38" s="425"/>
      <c r="D38" s="82">
        <v>0</v>
      </c>
      <c r="E38" s="82">
        <v>0</v>
      </c>
      <c r="G38" s="429" t="s">
        <v>43</v>
      </c>
      <c r="H38" s="429"/>
      <c r="I38" s="87">
        <f>SUM(I31:I36)</f>
        <v>0</v>
      </c>
      <c r="J38" s="87">
        <f>SUM(J31:J36)</f>
        <v>0</v>
      </c>
      <c r="K38" s="72"/>
    </row>
    <row r="39" spans="1:11" x14ac:dyDescent="0.2">
      <c r="A39" s="73"/>
      <c r="B39" s="425" t="s">
        <v>44</v>
      </c>
      <c r="C39" s="425"/>
      <c r="D39" s="82">
        <v>0</v>
      </c>
      <c r="E39" s="82">
        <v>0</v>
      </c>
      <c r="G39" s="77"/>
      <c r="H39" s="90"/>
      <c r="I39" s="89"/>
      <c r="J39" s="89"/>
      <c r="K39" s="72"/>
    </row>
    <row r="40" spans="1:11" x14ac:dyDescent="0.2">
      <c r="A40" s="73"/>
      <c r="B40" s="83"/>
      <c r="C40" s="84"/>
      <c r="D40" s="85"/>
      <c r="E40" s="85"/>
      <c r="G40" s="429" t="s">
        <v>196</v>
      </c>
      <c r="H40" s="429"/>
      <c r="I40" s="87">
        <f>I27+I38</f>
        <v>3081703</v>
      </c>
      <c r="J40" s="87">
        <f>J27+J38</f>
        <v>2451344</v>
      </c>
      <c r="K40" s="72"/>
    </row>
    <row r="41" spans="1:11" x14ac:dyDescent="0.2">
      <c r="A41" s="86"/>
      <c r="B41" s="429" t="s">
        <v>46</v>
      </c>
      <c r="C41" s="429"/>
      <c r="D41" s="87">
        <f>SUM(D31:D39)</f>
        <v>48947229</v>
      </c>
      <c r="E41" s="87">
        <f>SUM(E31:E39)</f>
        <v>37832969</v>
      </c>
      <c r="F41" s="88"/>
      <c r="G41" s="77"/>
      <c r="H41" s="92"/>
      <c r="I41" s="89"/>
      <c r="J41" s="89"/>
      <c r="K41" s="72"/>
    </row>
    <row r="42" spans="1:11" x14ac:dyDescent="0.2">
      <c r="A42" s="73"/>
      <c r="B42" s="83"/>
      <c r="C42" s="77"/>
      <c r="D42" s="85"/>
      <c r="E42" s="85"/>
      <c r="G42" s="427" t="s">
        <v>47</v>
      </c>
      <c r="H42" s="427"/>
      <c r="I42" s="85"/>
      <c r="J42" s="85"/>
      <c r="K42" s="72"/>
    </row>
    <row r="43" spans="1:11" x14ac:dyDescent="0.2">
      <c r="A43" s="73"/>
      <c r="B43" s="429" t="s">
        <v>197</v>
      </c>
      <c r="C43" s="429"/>
      <c r="D43" s="87">
        <f>D26+D41</f>
        <v>120969125</v>
      </c>
      <c r="E43" s="87">
        <f>E26+E41</f>
        <v>94962723</v>
      </c>
      <c r="G43" s="77"/>
      <c r="H43" s="92"/>
      <c r="I43" s="85"/>
      <c r="J43" s="85"/>
      <c r="K43" s="72"/>
    </row>
    <row r="44" spans="1:11" x14ac:dyDescent="0.2">
      <c r="A44" s="73"/>
      <c r="B44" s="83"/>
      <c r="C44" s="83"/>
      <c r="D44" s="85"/>
      <c r="E44" s="85"/>
      <c r="G44" s="429" t="s">
        <v>49</v>
      </c>
      <c r="H44" s="429"/>
      <c r="I44" s="87">
        <f>SUM(I46:I48)</f>
        <v>981880</v>
      </c>
      <c r="J44" s="87">
        <f>SUM(J46:J48)</f>
        <v>981880</v>
      </c>
      <c r="K44" s="72"/>
    </row>
    <row r="45" spans="1:11" x14ac:dyDescent="0.2">
      <c r="A45" s="73"/>
      <c r="B45" s="83"/>
      <c r="C45" s="83"/>
      <c r="D45" s="85"/>
      <c r="E45" s="85"/>
      <c r="G45" s="83"/>
      <c r="H45" s="75"/>
      <c r="I45" s="85"/>
      <c r="J45" s="85"/>
      <c r="K45" s="72"/>
    </row>
    <row r="46" spans="1:11" x14ac:dyDescent="0.2">
      <c r="A46" s="73"/>
      <c r="B46" s="83"/>
      <c r="C46" s="83"/>
      <c r="D46" s="85"/>
      <c r="E46" s="85"/>
      <c r="G46" s="425" t="s">
        <v>50</v>
      </c>
      <c r="H46" s="425"/>
      <c r="I46" s="82">
        <v>0</v>
      </c>
      <c r="J46" s="82">
        <v>0</v>
      </c>
      <c r="K46" s="72"/>
    </row>
    <row r="47" spans="1:11" x14ac:dyDescent="0.2">
      <c r="A47" s="73"/>
      <c r="B47" s="83"/>
      <c r="C47" s="438" t="s">
        <v>79</v>
      </c>
      <c r="D47" s="438"/>
      <c r="E47" s="85"/>
      <c r="G47" s="425" t="s">
        <v>51</v>
      </c>
      <c r="H47" s="425"/>
      <c r="I47" s="82">
        <v>981880</v>
      </c>
      <c r="J47" s="82">
        <v>981880</v>
      </c>
      <c r="K47" s="72"/>
    </row>
    <row r="48" spans="1:11" x14ac:dyDescent="0.2">
      <c r="A48" s="73"/>
      <c r="B48" s="83"/>
      <c r="C48" s="438"/>
      <c r="D48" s="438"/>
      <c r="E48" s="85"/>
      <c r="G48" s="425" t="s">
        <v>52</v>
      </c>
      <c r="H48" s="425"/>
      <c r="I48" s="82">
        <v>0</v>
      </c>
      <c r="J48" s="82">
        <v>0</v>
      </c>
      <c r="K48" s="72"/>
    </row>
    <row r="49" spans="1:13" x14ac:dyDescent="0.2">
      <c r="A49" s="73"/>
      <c r="B49" s="83"/>
      <c r="C49" s="438"/>
      <c r="D49" s="438"/>
      <c r="E49" s="85"/>
      <c r="G49" s="83"/>
      <c r="H49" s="75"/>
      <c r="I49" s="85"/>
      <c r="J49" s="85"/>
      <c r="K49" s="72"/>
    </row>
    <row r="50" spans="1:13" x14ac:dyDescent="0.2">
      <c r="A50" s="73"/>
      <c r="B50" s="83"/>
      <c r="C50" s="438"/>
      <c r="D50" s="438"/>
      <c r="E50" s="85"/>
      <c r="G50" s="429" t="s">
        <v>53</v>
      </c>
      <c r="H50" s="429"/>
      <c r="I50" s="87">
        <f>SUM(I52:I56)</f>
        <v>116905542</v>
      </c>
      <c r="J50" s="87">
        <f>SUM(J52:J56)</f>
        <v>91529499</v>
      </c>
      <c r="K50" s="72"/>
    </row>
    <row r="51" spans="1:13" x14ac:dyDescent="0.2">
      <c r="A51" s="73"/>
      <c r="B51" s="83"/>
      <c r="C51" s="438"/>
      <c r="D51" s="438"/>
      <c r="E51" s="85"/>
      <c r="G51" s="77"/>
      <c r="H51" s="75"/>
      <c r="I51" s="93"/>
      <c r="J51" s="93"/>
      <c r="K51" s="72"/>
    </row>
    <row r="52" spans="1:13" x14ac:dyDescent="0.2">
      <c r="A52" s="73"/>
      <c r="B52" s="83"/>
      <c r="C52" s="438"/>
      <c r="D52" s="438"/>
      <c r="E52" s="85"/>
      <c r="G52" s="425" t="s">
        <v>54</v>
      </c>
      <c r="H52" s="425"/>
      <c r="I52" s="82">
        <f>+EA!I53</f>
        <v>23932733</v>
      </c>
      <c r="J52" s="82">
        <f>+EA!J53</f>
        <v>32030546</v>
      </c>
      <c r="K52" s="72"/>
    </row>
    <row r="53" spans="1:13" x14ac:dyDescent="0.2">
      <c r="A53" s="73"/>
      <c r="B53" s="83"/>
      <c r="C53" s="438"/>
      <c r="D53" s="438"/>
      <c r="E53" s="85"/>
      <c r="G53" s="425" t="s">
        <v>55</v>
      </c>
      <c r="H53" s="425"/>
      <c r="I53" s="82">
        <v>57809890</v>
      </c>
      <c r="J53" s="82">
        <f>25721007-1375761-9204-8</f>
        <v>24336034</v>
      </c>
      <c r="K53" s="72"/>
      <c r="M53" s="280"/>
    </row>
    <row r="54" spans="1:13" x14ac:dyDescent="0.2">
      <c r="A54" s="73"/>
      <c r="B54" s="83"/>
      <c r="C54" s="438"/>
      <c r="D54" s="438"/>
      <c r="E54" s="85"/>
      <c r="G54" s="425" t="s">
        <v>56</v>
      </c>
      <c r="H54" s="425"/>
      <c r="I54" s="82">
        <v>0</v>
      </c>
      <c r="J54" s="82">
        <v>0</v>
      </c>
      <c r="K54" s="72"/>
    </row>
    <row r="55" spans="1:13" x14ac:dyDescent="0.2">
      <c r="A55" s="73"/>
      <c r="B55" s="83"/>
      <c r="C55" s="83"/>
      <c r="D55" s="85"/>
      <c r="E55" s="85"/>
      <c r="G55" s="425" t="s">
        <v>57</v>
      </c>
      <c r="H55" s="425"/>
      <c r="I55" s="82">
        <v>0</v>
      </c>
      <c r="J55" s="82">
        <v>0</v>
      </c>
      <c r="K55" s="72"/>
    </row>
    <row r="56" spans="1:13" x14ac:dyDescent="0.2">
      <c r="A56" s="73"/>
      <c r="B56" s="83"/>
      <c r="C56" s="83"/>
      <c r="D56" s="85"/>
      <c r="E56" s="85"/>
      <c r="G56" s="425" t="s">
        <v>58</v>
      </c>
      <c r="H56" s="425"/>
      <c r="I56" s="82">
        <v>35162919</v>
      </c>
      <c r="J56" s="82">
        <v>35162919</v>
      </c>
      <c r="K56" s="72"/>
      <c r="M56" s="280"/>
    </row>
    <row r="57" spans="1:13" x14ac:dyDescent="0.2">
      <c r="A57" s="73"/>
      <c r="B57" s="83"/>
      <c r="C57" s="83"/>
      <c r="D57" s="85"/>
      <c r="E57" s="85"/>
      <c r="G57" s="83"/>
      <c r="H57" s="75"/>
      <c r="I57" s="85"/>
      <c r="J57" s="85"/>
      <c r="K57" s="72"/>
    </row>
    <row r="58" spans="1:13" ht="25.5" customHeight="1" x14ac:dyDescent="0.2">
      <c r="A58" s="73"/>
      <c r="B58" s="83"/>
      <c r="C58" s="83"/>
      <c r="D58" s="85"/>
      <c r="E58" s="85"/>
      <c r="G58" s="429" t="s">
        <v>59</v>
      </c>
      <c r="H58" s="429"/>
      <c r="I58" s="87">
        <f>SUM(I60:I61)</f>
        <v>0</v>
      </c>
      <c r="J58" s="87">
        <f>SUM(J60:J61)</f>
        <v>0</v>
      </c>
      <c r="K58" s="72"/>
    </row>
    <row r="59" spans="1:13" x14ac:dyDescent="0.2">
      <c r="A59" s="73"/>
      <c r="B59" s="83"/>
      <c r="C59" s="83"/>
      <c r="D59" s="85"/>
      <c r="E59" s="85"/>
      <c r="G59" s="83"/>
      <c r="H59" s="75"/>
      <c r="I59" s="85"/>
      <c r="J59" s="85"/>
      <c r="K59" s="72"/>
    </row>
    <row r="60" spans="1:13" x14ac:dyDescent="0.2">
      <c r="A60" s="73"/>
      <c r="B60" s="83"/>
      <c r="C60" s="83"/>
      <c r="D60" s="85"/>
      <c r="E60" s="85"/>
      <c r="G60" s="425" t="s">
        <v>60</v>
      </c>
      <c r="H60" s="425"/>
      <c r="I60" s="82">
        <v>0</v>
      </c>
      <c r="J60" s="82">
        <v>0</v>
      </c>
      <c r="K60" s="72"/>
    </row>
    <row r="61" spans="1:13" x14ac:dyDescent="0.2">
      <c r="A61" s="73"/>
      <c r="B61" s="83"/>
      <c r="C61" s="83"/>
      <c r="D61" s="85"/>
      <c r="E61" s="85"/>
      <c r="G61" s="425" t="s">
        <v>61</v>
      </c>
      <c r="H61" s="425"/>
      <c r="I61" s="82">
        <v>0</v>
      </c>
      <c r="J61" s="82">
        <v>0</v>
      </c>
      <c r="K61" s="72"/>
    </row>
    <row r="62" spans="1:13" ht="9.9499999999999993" customHeight="1" x14ac:dyDescent="0.2">
      <c r="A62" s="73"/>
      <c r="B62" s="83"/>
      <c r="C62" s="83"/>
      <c r="D62" s="85"/>
      <c r="E62" s="85"/>
      <c r="G62" s="83"/>
      <c r="H62" s="94"/>
      <c r="I62" s="85"/>
      <c r="J62" s="85"/>
      <c r="K62" s="72"/>
    </row>
    <row r="63" spans="1:13" x14ac:dyDescent="0.2">
      <c r="A63" s="73"/>
      <c r="B63" s="83"/>
      <c r="C63" s="83"/>
      <c r="D63" s="85"/>
      <c r="E63" s="85"/>
      <c r="G63" s="429" t="s">
        <v>62</v>
      </c>
      <c r="H63" s="429"/>
      <c r="I63" s="87">
        <f>I44+I50+I58</f>
        <v>117887422</v>
      </c>
      <c r="J63" s="87">
        <f>J44+J50+J58</f>
        <v>92511379</v>
      </c>
      <c r="K63" s="72"/>
    </row>
    <row r="64" spans="1:13" ht="9.9499999999999993" customHeight="1" x14ac:dyDescent="0.2">
      <c r="A64" s="73"/>
      <c r="B64" s="83"/>
      <c r="C64" s="83"/>
      <c r="D64" s="85"/>
      <c r="E64" s="85"/>
      <c r="G64" s="83"/>
      <c r="H64" s="75"/>
      <c r="I64" s="85"/>
      <c r="J64" s="85"/>
      <c r="K64" s="72"/>
    </row>
    <row r="65" spans="1:11" x14ac:dyDescent="0.2">
      <c r="A65" s="73"/>
      <c r="B65" s="83"/>
      <c r="C65" s="83"/>
      <c r="D65" s="85"/>
      <c r="E65" s="85"/>
      <c r="G65" s="429" t="s">
        <v>198</v>
      </c>
      <c r="H65" s="429"/>
      <c r="I65" s="87">
        <f>I40+I63</f>
        <v>120969125</v>
      </c>
      <c r="J65" s="87">
        <f>J40+J63</f>
        <v>94962723</v>
      </c>
      <c r="K65" s="72"/>
    </row>
    <row r="66" spans="1:11" ht="6" customHeight="1" x14ac:dyDescent="0.2">
      <c r="A66" s="95"/>
      <c r="B66" s="96"/>
      <c r="C66" s="96"/>
      <c r="D66" s="96"/>
      <c r="E66" s="96"/>
      <c r="F66" s="97"/>
      <c r="G66" s="96"/>
      <c r="H66" s="96"/>
      <c r="I66" s="96"/>
      <c r="J66" s="96"/>
      <c r="K66" s="98"/>
    </row>
    <row r="67" spans="1:11" ht="6" customHeight="1" x14ac:dyDescent="0.2">
      <c r="B67" s="75"/>
      <c r="C67" s="99"/>
      <c r="D67" s="100"/>
      <c r="E67" s="100"/>
      <c r="G67" s="101"/>
      <c r="H67" s="99"/>
      <c r="I67" s="100"/>
      <c r="J67" s="100"/>
    </row>
    <row r="68" spans="1:11" ht="6" customHeight="1" x14ac:dyDescent="0.2">
      <c r="A68" s="102"/>
      <c r="B68" s="103"/>
      <c r="C68" s="104"/>
      <c r="D68" s="105"/>
      <c r="E68" s="105"/>
      <c r="F68" s="97"/>
      <c r="G68" s="106"/>
      <c r="H68" s="104"/>
      <c r="I68" s="105"/>
      <c r="J68" s="105"/>
    </row>
    <row r="69" spans="1:11" ht="6" customHeight="1" x14ac:dyDescent="0.2">
      <c r="B69" s="75"/>
      <c r="C69" s="99"/>
      <c r="D69" s="100"/>
      <c r="E69" s="100"/>
      <c r="G69" s="101"/>
      <c r="H69" s="99"/>
      <c r="I69" s="100"/>
      <c r="J69" s="100"/>
    </row>
    <row r="70" spans="1:11" ht="15" customHeight="1" x14ac:dyDescent="0.2">
      <c r="B70" s="432" t="s">
        <v>78</v>
      </c>
      <c r="C70" s="432"/>
      <c r="D70" s="432"/>
      <c r="E70" s="432"/>
      <c r="F70" s="432"/>
      <c r="G70" s="432"/>
      <c r="H70" s="432"/>
      <c r="I70" s="432"/>
      <c r="J70" s="432"/>
    </row>
    <row r="71" spans="1:11" ht="9.75" customHeight="1" x14ac:dyDescent="0.2">
      <c r="B71" s="75"/>
      <c r="C71" s="99"/>
      <c r="D71" s="100"/>
      <c r="E71" s="100"/>
      <c r="G71" s="101"/>
      <c r="H71" s="99"/>
      <c r="I71" s="100"/>
      <c r="J71" s="100"/>
    </row>
    <row r="72" spans="1:11" ht="50.1" customHeight="1" x14ac:dyDescent="0.2">
      <c r="B72" s="75"/>
      <c r="C72" s="433"/>
      <c r="D72" s="433"/>
      <c r="E72" s="100"/>
      <c r="G72" s="434"/>
      <c r="H72" s="434"/>
      <c r="I72" s="100"/>
      <c r="J72" s="100"/>
    </row>
    <row r="73" spans="1:11" ht="14.1" customHeight="1" x14ac:dyDescent="0.2">
      <c r="B73" s="107"/>
      <c r="C73" s="435" t="s">
        <v>80</v>
      </c>
      <c r="D73" s="435"/>
      <c r="E73" s="100"/>
      <c r="F73" s="108"/>
      <c r="G73" s="435" t="s">
        <v>83</v>
      </c>
      <c r="H73" s="435"/>
      <c r="I73" s="76"/>
      <c r="J73" s="100"/>
    </row>
    <row r="74" spans="1:11" ht="14.1" customHeight="1" x14ac:dyDescent="0.2">
      <c r="B74" s="109"/>
      <c r="C74" s="430" t="s">
        <v>81</v>
      </c>
      <c r="D74" s="430"/>
      <c r="E74" s="110"/>
      <c r="F74" s="108"/>
      <c r="G74" s="430" t="s">
        <v>82</v>
      </c>
      <c r="H74" s="430"/>
      <c r="I74" s="76"/>
      <c r="J74" s="100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8" sqref="D8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569" t="s">
        <v>417</v>
      </c>
      <c r="C2" s="570"/>
      <c r="D2" s="571"/>
    </row>
    <row r="3" spans="1:4" x14ac:dyDescent="0.2">
      <c r="A3" s="17"/>
      <c r="B3" s="572" t="s">
        <v>414</v>
      </c>
      <c r="C3" s="552"/>
      <c r="D3" s="573"/>
    </row>
    <row r="4" spans="1:4" ht="15.75" customHeight="1" thickBot="1" x14ac:dyDescent="0.25">
      <c r="A4" s="17"/>
      <c r="B4" s="574" t="s">
        <v>399</v>
      </c>
      <c r="C4" s="575"/>
      <c r="D4" s="576"/>
    </row>
    <row r="5" spans="1:4" x14ac:dyDescent="0.2">
      <c r="A5" s="17"/>
      <c r="B5" s="577" t="s">
        <v>400</v>
      </c>
      <c r="C5" s="579" t="s">
        <v>401</v>
      </c>
      <c r="D5" s="580"/>
    </row>
    <row r="6" spans="1:4" ht="12.75" thickBot="1" x14ac:dyDescent="0.25">
      <c r="A6" s="17"/>
      <c r="B6" s="578"/>
      <c r="C6" s="274" t="s">
        <v>402</v>
      </c>
      <c r="D6" s="275" t="s">
        <v>403</v>
      </c>
    </row>
    <row r="7" spans="1:4" ht="24" x14ac:dyDescent="0.2">
      <c r="A7" s="17"/>
      <c r="B7" s="276" t="s">
        <v>424</v>
      </c>
      <c r="C7" s="276" t="s">
        <v>408</v>
      </c>
      <c r="D7" s="276" t="s">
        <v>425</v>
      </c>
    </row>
    <row r="8" spans="1:4" x14ac:dyDescent="0.2">
      <c r="A8" s="17"/>
      <c r="B8" s="277"/>
      <c r="C8" s="277"/>
      <c r="D8" s="277"/>
    </row>
    <row r="9" spans="1:4" x14ac:dyDescent="0.2">
      <c r="A9" s="17"/>
      <c r="B9" s="277"/>
      <c r="C9" s="277"/>
      <c r="D9" s="277"/>
    </row>
    <row r="10" spans="1:4" x14ac:dyDescent="0.2">
      <c r="A10" s="17"/>
      <c r="B10" s="277"/>
      <c r="C10" s="277"/>
      <c r="D10" s="277"/>
    </row>
    <row r="11" spans="1:4" x14ac:dyDescent="0.2">
      <c r="A11" s="17"/>
      <c r="B11" s="277"/>
      <c r="C11" s="277"/>
      <c r="D11" s="277"/>
    </row>
    <row r="12" spans="1:4" x14ac:dyDescent="0.2">
      <c r="A12" s="17"/>
      <c r="B12" s="277"/>
      <c r="C12" s="277"/>
      <c r="D12" s="277"/>
    </row>
    <row r="13" spans="1:4" x14ac:dyDescent="0.2">
      <c r="A13" s="17"/>
      <c r="B13" s="277"/>
      <c r="C13" s="277"/>
      <c r="D13" s="277"/>
    </row>
    <row r="14" spans="1:4" x14ac:dyDescent="0.2">
      <c r="A14" s="17"/>
      <c r="B14" s="277"/>
      <c r="C14" s="277"/>
      <c r="D14" s="277"/>
    </row>
    <row r="15" spans="1:4" x14ac:dyDescent="0.2">
      <c r="A15" s="17"/>
      <c r="B15" s="277"/>
      <c r="C15" s="277"/>
      <c r="D15" s="277"/>
    </row>
    <row r="16" spans="1:4" x14ac:dyDescent="0.2">
      <c r="A16" s="17"/>
      <c r="B16" s="278"/>
      <c r="C16" s="278"/>
      <c r="D16" s="278"/>
    </row>
    <row r="17" spans="1:4" x14ac:dyDescent="0.2">
      <c r="A17" s="17"/>
      <c r="B17" s="278"/>
      <c r="C17" s="278"/>
      <c r="D17" s="278"/>
    </row>
    <row r="18" spans="1:4" x14ac:dyDescent="0.2">
      <c r="A18" s="17"/>
      <c r="B18" s="278"/>
      <c r="C18" s="278"/>
      <c r="D18" s="278"/>
    </row>
    <row r="19" spans="1:4" x14ac:dyDescent="0.2">
      <c r="A19" s="17"/>
      <c r="B19" s="17"/>
      <c r="C19" s="17"/>
      <c r="D19" s="17"/>
    </row>
    <row r="20" spans="1:4" x14ac:dyDescent="0.2">
      <c r="A20" s="17"/>
      <c r="B20" s="17"/>
      <c r="C20" s="17"/>
      <c r="D20" s="17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B2" zoomScaleNormal="100" zoomScalePageLayoutView="80" workbookViewId="0">
      <selection activeCell="J36" activeCellId="2" sqref="E14 J14 J36"/>
    </sheetView>
  </sheetViews>
  <sheetFormatPr baseColWidth="10" defaultRowHeight="12" x14ac:dyDescent="0.2"/>
  <cols>
    <col min="1" max="1" width="4.5703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118" customWidth="1"/>
    <col min="9" max="10" width="18.7109375" style="17" customWidth="1"/>
    <col min="11" max="11" width="4.5703125" style="17" customWidth="1"/>
    <col min="12" max="16384" width="11.42578125" style="17"/>
  </cols>
  <sheetData>
    <row r="1" spans="1:11" ht="6" customHeight="1" x14ac:dyDescent="0.2">
      <c r="A1" s="29"/>
      <c r="B1" s="23"/>
      <c r="C1" s="111"/>
      <c r="D1" s="54"/>
      <c r="E1" s="54"/>
      <c r="F1" s="111"/>
      <c r="G1" s="111"/>
      <c r="H1" s="112"/>
      <c r="I1" s="23"/>
      <c r="J1" s="23"/>
      <c r="K1" s="23"/>
    </row>
    <row r="2" spans="1:11" s="57" customFormat="1" ht="6" customHeight="1" x14ac:dyDescent="0.2">
      <c r="C2" s="58"/>
      <c r="H2" s="113"/>
    </row>
    <row r="3" spans="1:11" ht="14.1" customHeight="1" x14ac:dyDescent="0.2">
      <c r="A3" s="114"/>
      <c r="C3" s="423" t="s">
        <v>417</v>
      </c>
      <c r="D3" s="423"/>
      <c r="E3" s="423"/>
      <c r="F3" s="423"/>
      <c r="G3" s="423"/>
      <c r="H3" s="423"/>
      <c r="I3" s="423"/>
      <c r="J3" s="115"/>
      <c r="K3" s="115"/>
    </row>
    <row r="4" spans="1:11" ht="14.1" customHeight="1" x14ac:dyDescent="0.2">
      <c r="A4" s="116"/>
      <c r="C4" s="423" t="s">
        <v>66</v>
      </c>
      <c r="D4" s="423"/>
      <c r="E4" s="423"/>
      <c r="F4" s="423"/>
      <c r="G4" s="423"/>
      <c r="H4" s="423"/>
      <c r="I4" s="423"/>
      <c r="J4" s="116"/>
      <c r="K4" s="116"/>
    </row>
    <row r="5" spans="1:11" ht="14.1" customHeight="1" x14ac:dyDescent="0.2">
      <c r="A5" s="117"/>
      <c r="C5" s="423" t="s">
        <v>416</v>
      </c>
      <c r="D5" s="423"/>
      <c r="E5" s="423"/>
      <c r="F5" s="423"/>
      <c r="G5" s="423"/>
      <c r="H5" s="423"/>
      <c r="I5" s="423"/>
      <c r="J5" s="116"/>
      <c r="K5" s="116"/>
    </row>
    <row r="6" spans="1:11" ht="14.1" customHeight="1" x14ac:dyDescent="0.2">
      <c r="A6" s="117"/>
      <c r="C6" s="423" t="s">
        <v>1</v>
      </c>
      <c r="D6" s="423"/>
      <c r="E6" s="423"/>
      <c r="F6" s="423"/>
      <c r="G6" s="423"/>
      <c r="H6" s="423"/>
      <c r="I6" s="423"/>
      <c r="J6" s="116"/>
      <c r="K6" s="116"/>
    </row>
    <row r="7" spans="1:11" ht="20.100000000000001" customHeight="1" x14ac:dyDescent="0.2">
      <c r="A7" s="117"/>
      <c r="B7" s="63" t="s">
        <v>4</v>
      </c>
      <c r="C7" s="424" t="s">
        <v>407</v>
      </c>
      <c r="D7" s="424"/>
      <c r="E7" s="424"/>
      <c r="F7" s="424"/>
      <c r="G7" s="424"/>
      <c r="H7" s="424"/>
      <c r="I7" s="424"/>
      <c r="J7" s="52"/>
    </row>
    <row r="8" spans="1:11" ht="3" customHeight="1" x14ac:dyDescent="0.2">
      <c r="A8" s="115"/>
      <c r="B8" s="115"/>
      <c r="C8" s="115"/>
      <c r="D8" s="115"/>
      <c r="E8" s="115"/>
      <c r="F8" s="115"/>
    </row>
    <row r="9" spans="1:11" s="57" customFormat="1" ht="3" customHeight="1" x14ac:dyDescent="0.2">
      <c r="A9" s="117"/>
      <c r="B9" s="119"/>
      <c r="C9" s="119"/>
      <c r="D9" s="119"/>
      <c r="E9" s="119"/>
      <c r="F9" s="120"/>
      <c r="H9" s="113"/>
    </row>
    <row r="10" spans="1:11" s="57" customFormat="1" ht="3" customHeight="1" x14ac:dyDescent="0.2">
      <c r="A10" s="121"/>
      <c r="B10" s="121"/>
      <c r="C10" s="121"/>
      <c r="D10" s="122"/>
      <c r="E10" s="122"/>
      <c r="F10" s="123"/>
      <c r="H10" s="113"/>
    </row>
    <row r="11" spans="1:11" s="57" customFormat="1" ht="20.100000000000001" customHeight="1" x14ac:dyDescent="0.2">
      <c r="A11" s="124"/>
      <c r="B11" s="422" t="s">
        <v>76</v>
      </c>
      <c r="C11" s="422"/>
      <c r="D11" s="125" t="s">
        <v>67</v>
      </c>
      <c r="E11" s="125" t="s">
        <v>68</v>
      </c>
      <c r="F11" s="126"/>
      <c r="G11" s="422" t="s">
        <v>76</v>
      </c>
      <c r="H11" s="422"/>
      <c r="I11" s="125" t="s">
        <v>67</v>
      </c>
      <c r="J11" s="125" t="s">
        <v>68</v>
      </c>
      <c r="K11" s="127"/>
    </row>
    <row r="12" spans="1:11" ht="3" customHeight="1" x14ac:dyDescent="0.2">
      <c r="A12" s="128"/>
      <c r="B12" s="129"/>
      <c r="C12" s="129"/>
      <c r="D12" s="130"/>
      <c r="E12" s="130"/>
      <c r="F12" s="114"/>
      <c r="G12" s="57"/>
      <c r="H12" s="113"/>
      <c r="I12" s="57"/>
      <c r="J12" s="57"/>
      <c r="K12" s="72"/>
    </row>
    <row r="13" spans="1:11" s="57" customFormat="1" ht="3" customHeight="1" x14ac:dyDescent="0.2">
      <c r="A13" s="73"/>
      <c r="B13" s="131"/>
      <c r="C13" s="131"/>
      <c r="D13" s="132"/>
      <c r="E13" s="132"/>
      <c r="F13" s="58"/>
      <c r="H13" s="113"/>
      <c r="K13" s="72"/>
    </row>
    <row r="14" spans="1:11" x14ac:dyDescent="0.2">
      <c r="A14" s="133"/>
      <c r="B14" s="427" t="s">
        <v>6</v>
      </c>
      <c r="C14" s="427"/>
      <c r="D14" s="134">
        <f>D16+D26</f>
        <v>17258965</v>
      </c>
      <c r="E14" s="134">
        <f>E16+E26</f>
        <v>43265367</v>
      </c>
      <c r="F14" s="58"/>
      <c r="G14" s="427" t="s">
        <v>7</v>
      </c>
      <c r="H14" s="427"/>
      <c r="I14" s="134">
        <f>I16+I27</f>
        <v>1136953</v>
      </c>
      <c r="J14" s="134">
        <f>J16+J27</f>
        <v>506594</v>
      </c>
      <c r="K14" s="72"/>
    </row>
    <row r="15" spans="1:11" x14ac:dyDescent="0.2">
      <c r="A15" s="135"/>
      <c r="B15" s="77"/>
      <c r="C15" s="76"/>
      <c r="D15" s="136"/>
      <c r="E15" s="136"/>
      <c r="F15" s="58"/>
      <c r="G15" s="77"/>
      <c r="H15" s="77"/>
      <c r="I15" s="136"/>
      <c r="J15" s="136"/>
      <c r="K15" s="72"/>
    </row>
    <row r="16" spans="1:11" x14ac:dyDescent="0.2">
      <c r="A16" s="135"/>
      <c r="B16" s="427" t="s">
        <v>8</v>
      </c>
      <c r="C16" s="427"/>
      <c r="D16" s="134">
        <f>SUM(D18:D24)</f>
        <v>17258965</v>
      </c>
      <c r="E16" s="134">
        <f>SUM(E18:E24)</f>
        <v>32151107</v>
      </c>
      <c r="F16" s="58"/>
      <c r="G16" s="427" t="s">
        <v>9</v>
      </c>
      <c r="H16" s="427"/>
      <c r="I16" s="134">
        <f>SUM(I18:I25)</f>
        <v>1136953</v>
      </c>
      <c r="J16" s="134">
        <f>SUM(J18:J25)</f>
        <v>506594</v>
      </c>
      <c r="K16" s="72"/>
    </row>
    <row r="17" spans="1:11" x14ac:dyDescent="0.2">
      <c r="A17" s="135"/>
      <c r="B17" s="77"/>
      <c r="C17" s="76"/>
      <c r="D17" s="136"/>
      <c r="E17" s="136"/>
      <c r="F17" s="58"/>
      <c r="G17" s="77"/>
      <c r="H17" s="77"/>
      <c r="I17" s="136"/>
      <c r="J17" s="136"/>
      <c r="K17" s="72"/>
    </row>
    <row r="18" spans="1:11" x14ac:dyDescent="0.2">
      <c r="A18" s="133"/>
      <c r="B18" s="425" t="s">
        <v>10</v>
      </c>
      <c r="C18" s="425"/>
      <c r="D18" s="137">
        <f>IF(ESF!D18&lt;ESF!E18,ESF!E18-ESF!D18,0)</f>
        <v>16870833</v>
      </c>
      <c r="E18" s="137">
        <f>IF(D18&gt;0,0,ESF!D18-ESF!E18)</f>
        <v>0</v>
      </c>
      <c r="F18" s="58"/>
      <c r="G18" s="425" t="s">
        <v>11</v>
      </c>
      <c r="H18" s="425"/>
      <c r="I18" s="137">
        <f>IF(ESF!I18&gt;ESF!J18,ESF!I18-ESF!J18,0)</f>
        <v>1136953</v>
      </c>
      <c r="J18" s="137">
        <f>IF(I18&gt;0,0,ESF!J18-ESF!I18)</f>
        <v>0</v>
      </c>
      <c r="K18" s="72"/>
    </row>
    <row r="19" spans="1:11" x14ac:dyDescent="0.2">
      <c r="A19" s="133"/>
      <c r="B19" s="425" t="s">
        <v>12</v>
      </c>
      <c r="C19" s="425"/>
      <c r="D19" s="137">
        <f>IF(ESF!D19&lt;ESF!E19,ESF!E19-ESF!D19,0)</f>
        <v>388132</v>
      </c>
      <c r="E19" s="137">
        <f>IF(D19&gt;0,0,ESF!D19-ESF!E19)</f>
        <v>0</v>
      </c>
      <c r="F19" s="58"/>
      <c r="G19" s="425" t="s">
        <v>13</v>
      </c>
      <c r="H19" s="425"/>
      <c r="I19" s="137">
        <f>IF(ESF!I19&gt;ESF!J19,ESF!I19-ESF!J19,0)</f>
        <v>0</v>
      </c>
      <c r="J19" s="137">
        <f>IF(I19&gt;0,0,ESF!J19-ESF!I19)</f>
        <v>0</v>
      </c>
      <c r="K19" s="72"/>
    </row>
    <row r="20" spans="1:11" x14ac:dyDescent="0.2">
      <c r="A20" s="133"/>
      <c r="B20" s="425" t="s">
        <v>14</v>
      </c>
      <c r="C20" s="425"/>
      <c r="D20" s="137">
        <f>IF(ESF!D20&lt;ESF!E20,ESF!E20-ESF!D20,0)</f>
        <v>0</v>
      </c>
      <c r="E20" s="137">
        <f>IF(D20&gt;0,0,ESF!D20-ESF!E20)</f>
        <v>32151107</v>
      </c>
      <c r="F20" s="58"/>
      <c r="G20" s="425" t="s">
        <v>15</v>
      </c>
      <c r="H20" s="425"/>
      <c r="I20" s="137">
        <f>IF(ESF!I20&gt;ESF!J20,ESF!I20-ESF!J20,0)</f>
        <v>0</v>
      </c>
      <c r="J20" s="137">
        <f>IF(I20&gt;0,0,ESF!J20-ESF!I20)</f>
        <v>0</v>
      </c>
      <c r="K20" s="72"/>
    </row>
    <row r="21" spans="1:11" x14ac:dyDescent="0.2">
      <c r="A21" s="133"/>
      <c r="B21" s="425" t="s">
        <v>16</v>
      </c>
      <c r="C21" s="425"/>
      <c r="D21" s="137">
        <f>IF(ESF!D21&lt;ESF!E21,ESF!E21-ESF!D21,0)</f>
        <v>0</v>
      </c>
      <c r="E21" s="137">
        <f>IF(D21&gt;0,0,ESF!D21-ESF!E21)</f>
        <v>0</v>
      </c>
      <c r="F21" s="58"/>
      <c r="G21" s="425" t="s">
        <v>17</v>
      </c>
      <c r="H21" s="425"/>
      <c r="I21" s="137">
        <f>IF(ESF!I21&gt;ESF!J21,ESF!I21-ESF!J21,0)</f>
        <v>0</v>
      </c>
      <c r="J21" s="137">
        <f>IF(I21&gt;0,0,ESF!J21-ESF!I21)</f>
        <v>0</v>
      </c>
      <c r="K21" s="72"/>
    </row>
    <row r="22" spans="1:11" x14ac:dyDescent="0.2">
      <c r="A22" s="133"/>
      <c r="B22" s="425" t="s">
        <v>18</v>
      </c>
      <c r="C22" s="425"/>
      <c r="D22" s="137">
        <f>IF(ESF!D22&lt;ESF!E22,ESF!E22-ESF!D22,0)</f>
        <v>0</v>
      </c>
      <c r="E22" s="137">
        <f>IF(D22&gt;0,0,ESF!D22-ESF!E22)</f>
        <v>0</v>
      </c>
      <c r="F22" s="58"/>
      <c r="G22" s="425" t="s">
        <v>19</v>
      </c>
      <c r="H22" s="425"/>
      <c r="I22" s="137">
        <f>IF(ESF!I22&gt;ESF!J22,ESF!I22-ESF!J22,0)</f>
        <v>0</v>
      </c>
      <c r="J22" s="137">
        <f>IF(I22&gt;0,0,ESF!J22-ESF!I22)</f>
        <v>0</v>
      </c>
      <c r="K22" s="72"/>
    </row>
    <row r="23" spans="1:11" ht="25.5" customHeight="1" x14ac:dyDescent="0.2">
      <c r="A23" s="133"/>
      <c r="B23" s="425" t="s">
        <v>20</v>
      </c>
      <c r="C23" s="425"/>
      <c r="D23" s="137">
        <f>IF(ESF!D23&lt;ESF!E23,ESF!E23-ESF!D23,0)</f>
        <v>0</v>
      </c>
      <c r="E23" s="137">
        <f>IF(D23&gt;0,0,ESF!D23-ESF!E23)</f>
        <v>0</v>
      </c>
      <c r="F23" s="58"/>
      <c r="G23" s="428" t="s">
        <v>21</v>
      </c>
      <c r="H23" s="428"/>
      <c r="I23" s="137">
        <f>IF(ESF!I23&gt;ESF!J23,ESF!I23-ESF!J23,0)</f>
        <v>0</v>
      </c>
      <c r="J23" s="137">
        <f>IF(I23&gt;0,0,ESF!J23-ESF!I23)</f>
        <v>506594</v>
      </c>
      <c r="K23" s="72"/>
    </row>
    <row r="24" spans="1:11" x14ac:dyDescent="0.2">
      <c r="A24" s="133"/>
      <c r="B24" s="425" t="s">
        <v>22</v>
      </c>
      <c r="C24" s="425"/>
      <c r="D24" s="137">
        <f>IF(ESF!D24&lt;ESF!E24,ESF!E24-ESF!D24,0)</f>
        <v>0</v>
      </c>
      <c r="E24" s="137">
        <f>IF(D24&gt;0,0,ESF!D24-ESF!E24)</f>
        <v>0</v>
      </c>
      <c r="F24" s="58"/>
      <c r="G24" s="425" t="s">
        <v>23</v>
      </c>
      <c r="H24" s="425"/>
      <c r="I24" s="137">
        <f>IF(ESF!I24&gt;ESF!J24,ESF!I24-ESF!J24,0)</f>
        <v>0</v>
      </c>
      <c r="J24" s="137">
        <f>IF(I24&gt;0,0,ESF!J24-ESF!I24)</f>
        <v>0</v>
      </c>
      <c r="K24" s="72"/>
    </row>
    <row r="25" spans="1:11" x14ac:dyDescent="0.2">
      <c r="A25" s="135"/>
      <c r="B25" s="77"/>
      <c r="C25" s="76"/>
      <c r="D25" s="136"/>
      <c r="E25" s="136"/>
      <c r="F25" s="58"/>
      <c r="G25" s="425" t="s">
        <v>24</v>
      </c>
      <c r="H25" s="425"/>
      <c r="I25" s="137">
        <f>IF(ESF!I25&gt;ESF!J25,ESF!I25-ESF!J25,0)</f>
        <v>0</v>
      </c>
      <c r="J25" s="137">
        <f>IF(I25&gt;0,0,ESF!J25-ESF!I25)</f>
        <v>0</v>
      </c>
      <c r="K25" s="72"/>
    </row>
    <row r="26" spans="1:11" x14ac:dyDescent="0.2">
      <c r="A26" s="135"/>
      <c r="B26" s="427" t="s">
        <v>27</v>
      </c>
      <c r="C26" s="427"/>
      <c r="D26" s="134">
        <f>SUM(D28:D36)</f>
        <v>0</v>
      </c>
      <c r="E26" s="134">
        <f>SUM(E28:E36)</f>
        <v>11114260</v>
      </c>
      <c r="F26" s="58"/>
      <c r="G26" s="77"/>
      <c r="H26" s="77"/>
      <c r="I26" s="136"/>
      <c r="J26" s="136"/>
      <c r="K26" s="72"/>
    </row>
    <row r="27" spans="1:11" x14ac:dyDescent="0.2">
      <c r="A27" s="135"/>
      <c r="B27" s="77"/>
      <c r="C27" s="76"/>
      <c r="D27" s="136"/>
      <c r="E27" s="136"/>
      <c r="F27" s="58"/>
      <c r="G27" s="429" t="s">
        <v>28</v>
      </c>
      <c r="H27" s="429"/>
      <c r="I27" s="134">
        <f>SUM(I29:I34)</f>
        <v>0</v>
      </c>
      <c r="J27" s="134">
        <f>SUM(J29:J34)</f>
        <v>0</v>
      </c>
      <c r="K27" s="72"/>
    </row>
    <row r="28" spans="1:11" x14ac:dyDescent="0.2">
      <c r="A28" s="133"/>
      <c r="B28" s="425" t="s">
        <v>29</v>
      </c>
      <c r="C28" s="425"/>
      <c r="D28" s="137">
        <f>IF(ESF!D31&lt;ESF!E31,ESF!E31-ESF!D31,0)</f>
        <v>0</v>
      </c>
      <c r="E28" s="137">
        <f>IF(D28&gt;0,0,ESF!D31-ESF!E31)</f>
        <v>0</v>
      </c>
      <c r="F28" s="58"/>
      <c r="G28" s="77"/>
      <c r="H28" s="77"/>
      <c r="I28" s="136"/>
      <c r="J28" s="136"/>
      <c r="K28" s="72"/>
    </row>
    <row r="29" spans="1:11" x14ac:dyDescent="0.2">
      <c r="A29" s="133"/>
      <c r="B29" s="425" t="s">
        <v>31</v>
      </c>
      <c r="C29" s="425"/>
      <c r="D29" s="137">
        <f>IF(ESF!D32&lt;ESF!E32,ESF!E32-ESF!D32,0)</f>
        <v>0</v>
      </c>
      <c r="E29" s="137">
        <f>IF(D29&gt;0,0,ESF!D32-ESF!E32)</f>
        <v>0</v>
      </c>
      <c r="F29" s="58"/>
      <c r="G29" s="425" t="s">
        <v>30</v>
      </c>
      <c r="H29" s="425"/>
      <c r="I29" s="137">
        <f>IF(ESF!I31&gt;ESF!J31,ESF!I31-ESF!J31,0)</f>
        <v>0</v>
      </c>
      <c r="J29" s="137">
        <f>IF(I29&gt;0,0,ESF!J31-ESF!I31)</f>
        <v>0</v>
      </c>
      <c r="K29" s="72"/>
    </row>
    <row r="30" spans="1:11" x14ac:dyDescent="0.2">
      <c r="A30" s="133"/>
      <c r="B30" s="425" t="s">
        <v>33</v>
      </c>
      <c r="C30" s="425"/>
      <c r="D30" s="137">
        <f>IF(ESF!D33&lt;ESF!E33,ESF!E33-ESF!D33,0)</f>
        <v>0</v>
      </c>
      <c r="E30" s="137">
        <f>IF(D30&gt;0,0,ESF!D33-ESF!E33)</f>
        <v>10452253</v>
      </c>
      <c r="F30" s="58"/>
      <c r="G30" s="425" t="s">
        <v>32</v>
      </c>
      <c r="H30" s="425"/>
      <c r="I30" s="137">
        <f>IF(ESF!I32&gt;ESF!J32,ESF!I32-ESF!J32,0)</f>
        <v>0</v>
      </c>
      <c r="J30" s="137">
        <f>IF(I30&gt;0,0,ESF!J32-ESF!I32)</f>
        <v>0</v>
      </c>
      <c r="K30" s="72"/>
    </row>
    <row r="31" spans="1:11" x14ac:dyDescent="0.2">
      <c r="A31" s="133"/>
      <c r="B31" s="425" t="s">
        <v>35</v>
      </c>
      <c r="C31" s="425"/>
      <c r="D31" s="137">
        <f>IF(ESF!D34&lt;ESF!E34,ESF!E34-ESF!D34,0)</f>
        <v>0</v>
      </c>
      <c r="E31" s="137">
        <f>IF(D31&gt;0,0,ESF!D34-ESF!E34)</f>
        <v>662007</v>
      </c>
      <c r="F31" s="58"/>
      <c r="G31" s="425" t="s">
        <v>34</v>
      </c>
      <c r="H31" s="425"/>
      <c r="I31" s="137">
        <f>IF(ESF!I33&gt;ESF!J33,ESF!I33-ESF!J33,0)</f>
        <v>0</v>
      </c>
      <c r="J31" s="137">
        <f>IF(I31&gt;0,0,ESF!J33-ESF!I33)</f>
        <v>0</v>
      </c>
      <c r="K31" s="72"/>
    </row>
    <row r="32" spans="1:11" x14ac:dyDescent="0.2">
      <c r="A32" s="133"/>
      <c r="B32" s="425" t="s">
        <v>37</v>
      </c>
      <c r="C32" s="425"/>
      <c r="D32" s="137">
        <f>IF(ESF!D35&lt;ESF!E35,ESF!E35-ESF!D35,0)</f>
        <v>0</v>
      </c>
      <c r="E32" s="137">
        <f>IF(D32&gt;0,0,ESF!D35-ESF!E35)</f>
        <v>0</v>
      </c>
      <c r="F32" s="58"/>
      <c r="G32" s="425" t="s">
        <v>36</v>
      </c>
      <c r="H32" s="425"/>
      <c r="I32" s="137">
        <f>IF(ESF!I34&gt;ESF!J34,ESF!I34-ESF!J34,0)</f>
        <v>0</v>
      </c>
      <c r="J32" s="137">
        <f>IF(I32&gt;0,0,ESF!J34-ESF!I34)</f>
        <v>0</v>
      </c>
      <c r="K32" s="72"/>
    </row>
    <row r="33" spans="1:11" ht="26.1" customHeight="1" x14ac:dyDescent="0.2">
      <c r="A33" s="133"/>
      <c r="B33" s="428" t="s">
        <v>39</v>
      </c>
      <c r="C33" s="428"/>
      <c r="D33" s="137">
        <f>IF(ESF!D36&lt;ESF!E36,ESF!E36-ESF!D36,0)</f>
        <v>0</v>
      </c>
      <c r="E33" s="137">
        <f>IF(D33&gt;0,0,ESF!D36-ESF!E36)</f>
        <v>0</v>
      </c>
      <c r="F33" s="58"/>
      <c r="G33" s="428" t="s">
        <v>38</v>
      </c>
      <c r="H33" s="428"/>
      <c r="I33" s="137">
        <f>IF(ESF!I35&gt;ESF!J35,ESF!I35-ESF!J35,0)</f>
        <v>0</v>
      </c>
      <c r="J33" s="137">
        <f>IF(I33&gt;0,0,ESF!J35-ESF!I35)</f>
        <v>0</v>
      </c>
      <c r="K33" s="72"/>
    </row>
    <row r="34" spans="1:11" x14ac:dyDescent="0.2">
      <c r="A34" s="133"/>
      <c r="B34" s="425" t="s">
        <v>41</v>
      </c>
      <c r="C34" s="425"/>
      <c r="D34" s="137">
        <f>IF(ESF!D37&lt;ESF!E37,ESF!E37-ESF!D37,0)</f>
        <v>0</v>
      </c>
      <c r="E34" s="137">
        <f>IF(D34&gt;0,0,ESF!D37-ESF!E37)</f>
        <v>0</v>
      </c>
      <c r="F34" s="58"/>
      <c r="G34" s="425" t="s">
        <v>40</v>
      </c>
      <c r="H34" s="425"/>
      <c r="I34" s="137">
        <f>IF(ESF!I36&gt;ESF!J36,ESF!I36-ESF!J36,0)</f>
        <v>0</v>
      </c>
      <c r="J34" s="137">
        <f>IF(I34&gt;0,0,ESF!J36-ESF!I36)</f>
        <v>0</v>
      </c>
      <c r="K34" s="72"/>
    </row>
    <row r="35" spans="1:11" ht="25.5" customHeight="1" x14ac:dyDescent="0.2">
      <c r="A35" s="133"/>
      <c r="B35" s="428" t="s">
        <v>42</v>
      </c>
      <c r="C35" s="428"/>
      <c r="D35" s="137">
        <f>IF(ESF!D38&lt;ESF!E38,ESF!E38-ESF!D38,0)</f>
        <v>0</v>
      </c>
      <c r="E35" s="137">
        <f>IF(D35&gt;0,0,ESF!D38-ESF!E38)</f>
        <v>0</v>
      </c>
      <c r="F35" s="58"/>
      <c r="G35" s="77"/>
      <c r="H35" s="77"/>
      <c r="I35" s="138"/>
      <c r="J35" s="138"/>
      <c r="K35" s="72"/>
    </row>
    <row r="36" spans="1:11" x14ac:dyDescent="0.2">
      <c r="A36" s="133"/>
      <c r="B36" s="425" t="s">
        <v>44</v>
      </c>
      <c r="C36" s="425"/>
      <c r="D36" s="137">
        <f>IF(ESF!D39&lt;ESF!E39,ESF!E39-ESF!D39,0)</f>
        <v>0</v>
      </c>
      <c r="E36" s="137">
        <f>IF(D36&gt;0,0,ESF!D39-ESF!E39)</f>
        <v>0</v>
      </c>
      <c r="F36" s="58"/>
      <c r="G36" s="427" t="s">
        <v>47</v>
      </c>
      <c r="H36" s="427"/>
      <c r="I36" s="134">
        <f>I38+I44+I52</f>
        <v>33473856</v>
      </c>
      <c r="J36" s="134">
        <f>J38+J44+J52</f>
        <v>8097813</v>
      </c>
      <c r="K36" s="72"/>
    </row>
    <row r="37" spans="1:11" x14ac:dyDescent="0.2">
      <c r="A37" s="135"/>
      <c r="B37" s="77"/>
      <c r="C37" s="76"/>
      <c r="D37" s="138"/>
      <c r="E37" s="138"/>
      <c r="F37" s="58"/>
      <c r="G37" s="77"/>
      <c r="H37" s="77"/>
      <c r="I37" s="136"/>
      <c r="J37" s="136"/>
      <c r="K37" s="72"/>
    </row>
    <row r="38" spans="1:11" x14ac:dyDescent="0.2">
      <c r="A38" s="133"/>
      <c r="B38" s="57"/>
      <c r="C38" s="57"/>
      <c r="D38" s="57"/>
      <c r="E38" s="57"/>
      <c r="F38" s="58"/>
      <c r="G38" s="427" t="s">
        <v>49</v>
      </c>
      <c r="H38" s="427"/>
      <c r="I38" s="134">
        <f>SUM(I40:I42)</f>
        <v>0</v>
      </c>
      <c r="J38" s="134">
        <f>SUM(J40:J42)</f>
        <v>0</v>
      </c>
      <c r="K38" s="72"/>
    </row>
    <row r="39" spans="1:11" x14ac:dyDescent="0.2">
      <c r="A39" s="135"/>
      <c r="B39" s="57"/>
      <c r="C39" s="57"/>
      <c r="D39" s="57"/>
      <c r="E39" s="57"/>
      <c r="F39" s="58"/>
      <c r="G39" s="77"/>
      <c r="H39" s="77"/>
      <c r="I39" s="136"/>
      <c r="J39" s="136"/>
      <c r="K39" s="72"/>
    </row>
    <row r="40" spans="1:11" x14ac:dyDescent="0.2">
      <c r="A40" s="133"/>
      <c r="B40" s="57"/>
      <c r="C40" s="57"/>
      <c r="D40" s="57"/>
      <c r="E40" s="57"/>
      <c r="F40" s="58"/>
      <c r="G40" s="425" t="s">
        <v>50</v>
      </c>
      <c r="H40" s="425"/>
      <c r="I40" s="137">
        <f>IF(ESF!I46&gt;ESF!J46,ESF!I46-ESF!J46,0)</f>
        <v>0</v>
      </c>
      <c r="J40" s="137">
        <f>IF(I40&gt;0,0,ESF!J46-ESF!I46)</f>
        <v>0</v>
      </c>
      <c r="K40" s="72"/>
    </row>
    <row r="41" spans="1:11" x14ac:dyDescent="0.2">
      <c r="A41" s="135"/>
      <c r="B41" s="57"/>
      <c r="C41" s="57"/>
      <c r="D41" s="57"/>
      <c r="E41" s="57"/>
      <c r="F41" s="58"/>
      <c r="G41" s="425" t="s">
        <v>51</v>
      </c>
      <c r="H41" s="425"/>
      <c r="I41" s="137">
        <f>IF(ESF!I47&gt;ESF!J47,ESF!I47-ESF!J47,0)</f>
        <v>0</v>
      </c>
      <c r="J41" s="137">
        <f>IF(I41&gt;0,0,ESF!J47-ESF!I47)</f>
        <v>0</v>
      </c>
      <c r="K41" s="72"/>
    </row>
    <row r="42" spans="1:11" x14ac:dyDescent="0.2">
      <c r="A42" s="133"/>
      <c r="B42" s="57"/>
      <c r="C42" s="57"/>
      <c r="D42" s="57"/>
      <c r="E42" s="57"/>
      <c r="F42" s="58"/>
      <c r="G42" s="425" t="s">
        <v>52</v>
      </c>
      <c r="H42" s="425"/>
      <c r="I42" s="137">
        <f>IF(ESF!I48&gt;ESF!J48,ESF!I48-ESF!J48,0)</f>
        <v>0</v>
      </c>
      <c r="J42" s="137">
        <f>IF(I42&gt;0,0,ESF!J48-ESF!I48)</f>
        <v>0</v>
      </c>
      <c r="K42" s="72"/>
    </row>
    <row r="43" spans="1:11" x14ac:dyDescent="0.2">
      <c r="A43" s="133"/>
      <c r="B43" s="57"/>
      <c r="C43" s="57"/>
      <c r="D43" s="57"/>
      <c r="E43" s="57"/>
      <c r="F43" s="58"/>
      <c r="G43" s="77"/>
      <c r="H43" s="77"/>
      <c r="I43" s="136"/>
      <c r="J43" s="136"/>
      <c r="K43" s="72"/>
    </row>
    <row r="44" spans="1:11" x14ac:dyDescent="0.2">
      <c r="A44" s="133"/>
      <c r="B44" s="57"/>
      <c r="C44" s="57"/>
      <c r="D44" s="57"/>
      <c r="E44" s="57"/>
      <c r="F44" s="58"/>
      <c r="G44" s="427" t="s">
        <v>53</v>
      </c>
      <c r="H44" s="427"/>
      <c r="I44" s="134">
        <f>SUM(I46:I50)</f>
        <v>33473856</v>
      </c>
      <c r="J44" s="134">
        <f>SUM(J46:J50)</f>
        <v>8097813</v>
      </c>
      <c r="K44" s="72"/>
    </row>
    <row r="45" spans="1:11" x14ac:dyDescent="0.2">
      <c r="A45" s="133"/>
      <c r="B45" s="57"/>
      <c r="C45" s="57"/>
      <c r="D45" s="57"/>
      <c r="E45" s="57"/>
      <c r="F45" s="58"/>
      <c r="G45" s="77"/>
      <c r="H45" s="77"/>
      <c r="I45" s="136"/>
      <c r="J45" s="136"/>
      <c r="K45" s="72"/>
    </row>
    <row r="46" spans="1:11" x14ac:dyDescent="0.2">
      <c r="A46" s="133"/>
      <c r="B46" s="57"/>
      <c r="C46" s="57"/>
      <c r="D46" s="57"/>
      <c r="E46" s="57"/>
      <c r="F46" s="58"/>
      <c r="G46" s="425" t="s">
        <v>54</v>
      </c>
      <c r="H46" s="425"/>
      <c r="I46" s="137">
        <f>IF(ESF!I52&gt;ESF!J52,ESF!I52-ESF!J52,0)</f>
        <v>0</v>
      </c>
      <c r="J46" s="137">
        <f>IF(I46&gt;0,0,ESF!J52-ESF!I52)</f>
        <v>8097813</v>
      </c>
      <c r="K46" s="72"/>
    </row>
    <row r="47" spans="1:11" x14ac:dyDescent="0.2">
      <c r="A47" s="133"/>
      <c r="B47" s="57"/>
      <c r="C47" s="57"/>
      <c r="D47" s="57"/>
      <c r="E47" s="57"/>
      <c r="F47" s="58"/>
      <c r="G47" s="425" t="s">
        <v>55</v>
      </c>
      <c r="H47" s="425"/>
      <c r="I47" s="137">
        <f>IF(ESF!I53&gt;ESF!J53,ESF!I53-ESF!J53,0)</f>
        <v>33473856</v>
      </c>
      <c r="J47" s="137">
        <f>IF(I47&gt;0,0,ESF!J53-ESF!I53)</f>
        <v>0</v>
      </c>
      <c r="K47" s="72"/>
    </row>
    <row r="48" spans="1:11" x14ac:dyDescent="0.2">
      <c r="A48" s="133"/>
      <c r="B48" s="57"/>
      <c r="C48" s="57"/>
      <c r="D48" s="57"/>
      <c r="E48" s="57"/>
      <c r="F48" s="58"/>
      <c r="G48" s="425" t="s">
        <v>56</v>
      </c>
      <c r="H48" s="425"/>
      <c r="I48" s="137">
        <f>IF(ESF!I54&gt;ESF!J54,ESF!I54-ESF!J54,0)</f>
        <v>0</v>
      </c>
      <c r="J48" s="137">
        <f>IF(I48&gt;0,0,ESF!J54-ESF!I54)</f>
        <v>0</v>
      </c>
      <c r="K48" s="72"/>
    </row>
    <row r="49" spans="1:11" x14ac:dyDescent="0.2">
      <c r="A49" s="133"/>
      <c r="B49" s="57"/>
      <c r="C49" s="57"/>
      <c r="D49" s="57"/>
      <c r="E49" s="57"/>
      <c r="F49" s="58"/>
      <c r="G49" s="425" t="s">
        <v>57</v>
      </c>
      <c r="H49" s="425"/>
      <c r="I49" s="137">
        <f>IF(ESF!I55&gt;ESF!J55,ESF!I55-ESF!J55,0)</f>
        <v>0</v>
      </c>
      <c r="J49" s="137">
        <f>IF(I49&gt;0,0,ESF!J55-ESF!I55)</f>
        <v>0</v>
      </c>
      <c r="K49" s="72"/>
    </row>
    <row r="50" spans="1:11" x14ac:dyDescent="0.2">
      <c r="A50" s="135"/>
      <c r="B50" s="57"/>
      <c r="C50" s="57"/>
      <c r="D50" s="57"/>
      <c r="E50" s="57"/>
      <c r="F50" s="58"/>
      <c r="G50" s="425" t="s">
        <v>58</v>
      </c>
      <c r="H50" s="425"/>
      <c r="I50" s="137">
        <f>IF(ESF!I56&gt;ESF!J56,ESF!I56-ESF!J56,0)</f>
        <v>0</v>
      </c>
      <c r="J50" s="137">
        <f>IF(I50&gt;0,0,ESF!J56-ESF!I56)</f>
        <v>0</v>
      </c>
      <c r="K50" s="72"/>
    </row>
    <row r="51" spans="1:11" x14ac:dyDescent="0.2">
      <c r="A51" s="133"/>
      <c r="B51" s="57"/>
      <c r="C51" s="57"/>
      <c r="D51" s="57"/>
      <c r="E51" s="57"/>
      <c r="F51" s="58"/>
      <c r="G51" s="77"/>
      <c r="H51" s="77"/>
      <c r="I51" s="136"/>
      <c r="J51" s="136"/>
      <c r="K51" s="72"/>
    </row>
    <row r="52" spans="1:11" ht="26.1" customHeight="1" x14ac:dyDescent="0.2">
      <c r="A52" s="135"/>
      <c r="B52" s="57"/>
      <c r="C52" s="57"/>
      <c r="D52" s="57"/>
      <c r="E52" s="57"/>
      <c r="F52" s="58"/>
      <c r="G52" s="427" t="s">
        <v>84</v>
      </c>
      <c r="H52" s="427"/>
      <c r="I52" s="134">
        <f>SUM(I54:I55)</f>
        <v>0</v>
      </c>
      <c r="J52" s="134">
        <f>SUM(J54:J55)</f>
        <v>0</v>
      </c>
      <c r="K52" s="72"/>
    </row>
    <row r="53" spans="1:11" x14ac:dyDescent="0.2">
      <c r="A53" s="133"/>
      <c r="B53" s="57"/>
      <c r="C53" s="57"/>
      <c r="D53" s="57"/>
      <c r="E53" s="57"/>
      <c r="F53" s="58"/>
      <c r="G53" s="77"/>
      <c r="H53" s="77"/>
      <c r="I53" s="136"/>
      <c r="J53" s="136"/>
      <c r="K53" s="72"/>
    </row>
    <row r="54" spans="1:11" x14ac:dyDescent="0.2">
      <c r="A54" s="133"/>
      <c r="B54" s="57"/>
      <c r="C54" s="57"/>
      <c r="D54" s="57"/>
      <c r="E54" s="57"/>
      <c r="F54" s="58"/>
      <c r="G54" s="425" t="s">
        <v>60</v>
      </c>
      <c r="H54" s="425"/>
      <c r="I54" s="137">
        <f>IF(ESF!I60&gt;ESF!J60,ESF!I60-ESF!J60,0)</f>
        <v>0</v>
      </c>
      <c r="J54" s="137">
        <f>IF(I54&gt;0,0,ESF!J60-ESF!I60)</f>
        <v>0</v>
      </c>
      <c r="K54" s="72"/>
    </row>
    <row r="55" spans="1:11" ht="19.5" customHeight="1" x14ac:dyDescent="0.2">
      <c r="A55" s="139"/>
      <c r="B55" s="102"/>
      <c r="C55" s="102"/>
      <c r="D55" s="102"/>
      <c r="E55" s="102"/>
      <c r="F55" s="96"/>
      <c r="G55" s="445" t="s">
        <v>61</v>
      </c>
      <c r="H55" s="445"/>
      <c r="I55" s="140">
        <f>IF(ESF!I61&gt;ESF!J61,ESF!I61-ESF!J61,0)</f>
        <v>0</v>
      </c>
      <c r="J55" s="140">
        <f>IF(I55&gt;0,0,ESF!J61-ESF!I61)</f>
        <v>0</v>
      </c>
      <c r="K55" s="98"/>
    </row>
    <row r="56" spans="1:11" ht="6" customHeight="1" x14ac:dyDescent="0.2">
      <c r="A56" s="141"/>
      <c r="B56" s="102"/>
      <c r="C56" s="103"/>
      <c r="D56" s="104"/>
      <c r="E56" s="105"/>
      <c r="F56" s="105"/>
      <c r="G56" s="102"/>
      <c r="H56" s="142"/>
      <c r="I56" s="104"/>
      <c r="J56" s="105"/>
      <c r="K56" s="105"/>
    </row>
    <row r="57" spans="1:11" ht="6" customHeight="1" x14ac:dyDescent="0.2">
      <c r="A57" s="57"/>
      <c r="C57" s="75"/>
      <c r="D57" s="99"/>
      <c r="E57" s="100"/>
      <c r="F57" s="100"/>
      <c r="H57" s="143"/>
      <c r="I57" s="99"/>
      <c r="J57" s="100"/>
      <c r="K57" s="100"/>
    </row>
    <row r="58" spans="1:11" ht="6" customHeight="1" x14ac:dyDescent="0.2">
      <c r="B58" s="75"/>
      <c r="C58" s="99"/>
      <c r="D58" s="100"/>
      <c r="E58" s="100"/>
      <c r="G58" s="101"/>
      <c r="H58" s="144"/>
      <c r="I58" s="100"/>
      <c r="J58" s="100"/>
    </row>
    <row r="59" spans="1:11" ht="15" customHeight="1" x14ac:dyDescent="0.2">
      <c r="B59" s="432" t="s">
        <v>78</v>
      </c>
      <c r="C59" s="432"/>
      <c r="D59" s="432"/>
      <c r="E59" s="432"/>
      <c r="F59" s="432"/>
      <c r="G59" s="432"/>
      <c r="H59" s="432"/>
      <c r="I59" s="432"/>
      <c r="J59" s="432"/>
    </row>
    <row r="60" spans="1:11" ht="9.75" customHeight="1" x14ac:dyDescent="0.2">
      <c r="B60" s="75"/>
      <c r="C60" s="99"/>
      <c r="D60" s="100"/>
      <c r="E60" s="100"/>
      <c r="G60" s="101"/>
      <c r="H60" s="144"/>
      <c r="I60" s="100"/>
      <c r="J60" s="100"/>
    </row>
    <row r="61" spans="1:11" ht="50.1" customHeight="1" x14ac:dyDescent="0.2">
      <c r="B61" s="75"/>
      <c r="C61" s="145"/>
      <c r="D61" s="146"/>
      <c r="E61" s="100"/>
      <c r="G61" s="147"/>
      <c r="H61" s="148"/>
      <c r="I61" s="100"/>
      <c r="J61" s="100"/>
    </row>
    <row r="62" spans="1:11" ht="14.1" customHeight="1" x14ac:dyDescent="0.2">
      <c r="B62" s="107"/>
      <c r="C62" s="435" t="s">
        <v>80</v>
      </c>
      <c r="D62" s="435"/>
      <c r="E62" s="100"/>
      <c r="F62" s="100"/>
      <c r="G62" s="435" t="s">
        <v>83</v>
      </c>
      <c r="H62" s="435"/>
      <c r="I62" s="76"/>
      <c r="J62" s="100"/>
    </row>
    <row r="63" spans="1:11" ht="14.1" customHeight="1" x14ac:dyDescent="0.2">
      <c r="B63" s="109"/>
      <c r="C63" s="430" t="s">
        <v>81</v>
      </c>
      <c r="D63" s="430"/>
      <c r="E63" s="110"/>
      <c r="F63" s="110"/>
      <c r="G63" s="430" t="s">
        <v>82</v>
      </c>
      <c r="H63" s="430"/>
      <c r="I63" s="76"/>
      <c r="J63" s="100"/>
    </row>
    <row r="64" spans="1:11" x14ac:dyDescent="0.2">
      <c r="A64" s="94"/>
      <c r="F64" s="5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55" t="s">
        <v>2</v>
      </c>
      <c r="B2" s="455"/>
      <c r="C2" s="455"/>
      <c r="D2" s="455"/>
      <c r="E2" s="13" t="e">
        <f>ESF!#REF!</f>
        <v>#REF!</v>
      </c>
    </row>
    <row r="3" spans="1:5" ht="57" x14ac:dyDescent="0.25">
      <c r="A3" s="455" t="s">
        <v>4</v>
      </c>
      <c r="B3" s="455"/>
      <c r="C3" s="455"/>
      <c r="D3" s="455"/>
      <c r="E3" s="13" t="str">
        <f>ESF!C7</f>
        <v>Instituto de Capacitación para el Trabajo del Estado de Tlaxcala</v>
      </c>
    </row>
    <row r="4" spans="1:5" x14ac:dyDescent="0.25">
      <c r="A4" s="455" t="s">
        <v>3</v>
      </c>
      <c r="B4" s="455"/>
      <c r="C4" s="455"/>
      <c r="D4" s="455"/>
      <c r="E4" s="14"/>
    </row>
    <row r="5" spans="1:5" x14ac:dyDescent="0.25">
      <c r="A5" s="455" t="s">
        <v>73</v>
      </c>
      <c r="B5" s="455"/>
      <c r="C5" s="455"/>
      <c r="D5" s="455"/>
      <c r="E5" t="s">
        <v>71</v>
      </c>
    </row>
    <row r="6" spans="1:5" x14ac:dyDescent="0.25">
      <c r="A6" s="6"/>
      <c r="B6" s="6"/>
      <c r="C6" s="450" t="s">
        <v>5</v>
      </c>
      <c r="D6" s="450"/>
      <c r="E6" s="1">
        <v>2013</v>
      </c>
    </row>
    <row r="7" spans="1:5" x14ac:dyDescent="0.25">
      <c r="A7" s="446" t="s">
        <v>69</v>
      </c>
      <c r="B7" s="447" t="s">
        <v>8</v>
      </c>
      <c r="C7" s="448" t="s">
        <v>10</v>
      </c>
      <c r="D7" s="448"/>
      <c r="E7" s="8">
        <f>ESF!D18</f>
        <v>16101023</v>
      </c>
    </row>
    <row r="8" spans="1:5" x14ac:dyDescent="0.25">
      <c r="A8" s="446"/>
      <c r="B8" s="447"/>
      <c r="C8" s="448" t="s">
        <v>12</v>
      </c>
      <c r="D8" s="448"/>
      <c r="E8" s="8">
        <f>ESF!D19</f>
        <v>23769766</v>
      </c>
    </row>
    <row r="9" spans="1:5" x14ac:dyDescent="0.25">
      <c r="A9" s="446"/>
      <c r="B9" s="447"/>
      <c r="C9" s="448" t="s">
        <v>14</v>
      </c>
      <c r="D9" s="448"/>
      <c r="E9" s="8">
        <f>ESF!D20</f>
        <v>32151107</v>
      </c>
    </row>
    <row r="10" spans="1:5" x14ac:dyDescent="0.25">
      <c r="A10" s="446"/>
      <c r="B10" s="447"/>
      <c r="C10" s="448" t="s">
        <v>16</v>
      </c>
      <c r="D10" s="448"/>
      <c r="E10" s="8">
        <f>ESF!D21</f>
        <v>0</v>
      </c>
    </row>
    <row r="11" spans="1:5" x14ac:dyDescent="0.25">
      <c r="A11" s="446"/>
      <c r="B11" s="447"/>
      <c r="C11" s="448" t="s">
        <v>18</v>
      </c>
      <c r="D11" s="448"/>
      <c r="E11" s="8">
        <f>ESF!D22</f>
        <v>0</v>
      </c>
    </row>
    <row r="12" spans="1:5" x14ac:dyDescent="0.25">
      <c r="A12" s="446"/>
      <c r="B12" s="447"/>
      <c r="C12" s="448" t="s">
        <v>20</v>
      </c>
      <c r="D12" s="448"/>
      <c r="E12" s="8">
        <f>ESF!D23</f>
        <v>0</v>
      </c>
    </row>
    <row r="13" spans="1:5" x14ac:dyDescent="0.25">
      <c r="A13" s="446"/>
      <c r="B13" s="447"/>
      <c r="C13" s="448" t="s">
        <v>22</v>
      </c>
      <c r="D13" s="448"/>
      <c r="E13" s="8">
        <f>ESF!D24</f>
        <v>0</v>
      </c>
    </row>
    <row r="14" spans="1:5" ht="15.75" thickBot="1" x14ac:dyDescent="0.3">
      <c r="A14" s="446"/>
      <c r="B14" s="4"/>
      <c r="C14" s="449" t="s">
        <v>25</v>
      </c>
      <c r="D14" s="449"/>
      <c r="E14" s="9">
        <f>ESF!D26</f>
        <v>72021896</v>
      </c>
    </row>
    <row r="15" spans="1:5" x14ac:dyDescent="0.25">
      <c r="A15" s="446"/>
      <c r="B15" s="447" t="s">
        <v>27</v>
      </c>
      <c r="C15" s="448" t="s">
        <v>29</v>
      </c>
      <c r="D15" s="448"/>
      <c r="E15" s="8">
        <f>ESF!D31</f>
        <v>0</v>
      </c>
    </row>
    <row r="16" spans="1:5" x14ac:dyDescent="0.25">
      <c r="A16" s="446"/>
      <c r="B16" s="447"/>
      <c r="C16" s="448" t="s">
        <v>31</v>
      </c>
      <c r="D16" s="448"/>
      <c r="E16" s="8">
        <f>ESF!D32</f>
        <v>0</v>
      </c>
    </row>
    <row r="17" spans="1:5" x14ac:dyDescent="0.25">
      <c r="A17" s="446"/>
      <c r="B17" s="447"/>
      <c r="C17" s="448" t="s">
        <v>33</v>
      </c>
      <c r="D17" s="448"/>
      <c r="E17" s="8">
        <f>ESF!D33</f>
        <v>12367946</v>
      </c>
    </row>
    <row r="18" spans="1:5" x14ac:dyDescent="0.25">
      <c r="A18" s="446"/>
      <c r="B18" s="447"/>
      <c r="C18" s="448" t="s">
        <v>35</v>
      </c>
      <c r="D18" s="448"/>
      <c r="E18" s="8">
        <f>ESF!D34</f>
        <v>36579283</v>
      </c>
    </row>
    <row r="19" spans="1:5" x14ac:dyDescent="0.25">
      <c r="A19" s="446"/>
      <c r="B19" s="447"/>
      <c r="C19" s="448" t="s">
        <v>37</v>
      </c>
      <c r="D19" s="448"/>
      <c r="E19" s="8">
        <f>ESF!D35</f>
        <v>0</v>
      </c>
    </row>
    <row r="20" spans="1:5" x14ac:dyDescent="0.25">
      <c r="A20" s="446"/>
      <c r="B20" s="447"/>
      <c r="C20" s="448" t="s">
        <v>39</v>
      </c>
      <c r="D20" s="448"/>
      <c r="E20" s="8">
        <f>ESF!D36</f>
        <v>0</v>
      </c>
    </row>
    <row r="21" spans="1:5" x14ac:dyDescent="0.25">
      <c r="A21" s="446"/>
      <c r="B21" s="447"/>
      <c r="C21" s="448" t="s">
        <v>41</v>
      </c>
      <c r="D21" s="448"/>
      <c r="E21" s="8">
        <f>ESF!D37</f>
        <v>0</v>
      </c>
    </row>
    <row r="22" spans="1:5" x14ac:dyDescent="0.25">
      <c r="A22" s="446"/>
      <c r="B22" s="447"/>
      <c r="C22" s="448" t="s">
        <v>42</v>
      </c>
      <c r="D22" s="448"/>
      <c r="E22" s="8">
        <f>ESF!D38</f>
        <v>0</v>
      </c>
    </row>
    <row r="23" spans="1:5" x14ac:dyDescent="0.25">
      <c r="A23" s="446"/>
      <c r="B23" s="447"/>
      <c r="C23" s="448" t="s">
        <v>44</v>
      </c>
      <c r="D23" s="448"/>
      <c r="E23" s="8">
        <f>ESF!D39</f>
        <v>0</v>
      </c>
    </row>
    <row r="24" spans="1:5" ht="15.75" thickBot="1" x14ac:dyDescent="0.3">
      <c r="A24" s="446"/>
      <c r="B24" s="4"/>
      <c r="C24" s="449" t="s">
        <v>46</v>
      </c>
      <c r="D24" s="449"/>
      <c r="E24" s="9">
        <f>ESF!D41</f>
        <v>48947229</v>
      </c>
    </row>
    <row r="25" spans="1:5" ht="15.75" thickBot="1" x14ac:dyDescent="0.3">
      <c r="A25" s="446"/>
      <c r="B25" s="2"/>
      <c r="C25" s="449" t="s">
        <v>48</v>
      </c>
      <c r="D25" s="449"/>
      <c r="E25" s="9">
        <f>ESF!D43</f>
        <v>120969125</v>
      </c>
    </row>
    <row r="26" spans="1:5" x14ac:dyDescent="0.25">
      <c r="A26" s="446" t="s">
        <v>70</v>
      </c>
      <c r="B26" s="447" t="s">
        <v>9</v>
      </c>
      <c r="C26" s="448" t="s">
        <v>11</v>
      </c>
      <c r="D26" s="448"/>
      <c r="E26" s="8">
        <f>ESF!I18</f>
        <v>2094443</v>
      </c>
    </row>
    <row r="27" spans="1:5" x14ac:dyDescent="0.25">
      <c r="A27" s="446"/>
      <c r="B27" s="447"/>
      <c r="C27" s="448" t="s">
        <v>13</v>
      </c>
      <c r="D27" s="448"/>
      <c r="E27" s="8">
        <f>ESF!I19</f>
        <v>0</v>
      </c>
    </row>
    <row r="28" spans="1:5" x14ac:dyDescent="0.25">
      <c r="A28" s="446"/>
      <c r="B28" s="447"/>
      <c r="C28" s="448" t="s">
        <v>15</v>
      </c>
      <c r="D28" s="448"/>
      <c r="E28" s="8">
        <f>ESF!I20</f>
        <v>0</v>
      </c>
    </row>
    <row r="29" spans="1:5" x14ac:dyDescent="0.25">
      <c r="A29" s="446"/>
      <c r="B29" s="447"/>
      <c r="C29" s="448" t="s">
        <v>17</v>
      </c>
      <c r="D29" s="448"/>
      <c r="E29" s="8">
        <f>ESF!I21</f>
        <v>0</v>
      </c>
    </row>
    <row r="30" spans="1:5" x14ac:dyDescent="0.25">
      <c r="A30" s="446"/>
      <c r="B30" s="447"/>
      <c r="C30" s="448" t="s">
        <v>19</v>
      </c>
      <c r="D30" s="448"/>
      <c r="E30" s="8">
        <f>ESF!I22</f>
        <v>0</v>
      </c>
    </row>
    <row r="31" spans="1:5" x14ac:dyDescent="0.25">
      <c r="A31" s="446"/>
      <c r="B31" s="447"/>
      <c r="C31" s="448" t="s">
        <v>21</v>
      </c>
      <c r="D31" s="448"/>
      <c r="E31" s="8">
        <f>ESF!I23</f>
        <v>135774</v>
      </c>
    </row>
    <row r="32" spans="1:5" x14ac:dyDescent="0.25">
      <c r="A32" s="446"/>
      <c r="B32" s="447"/>
      <c r="C32" s="448" t="s">
        <v>23</v>
      </c>
      <c r="D32" s="448"/>
      <c r="E32" s="8">
        <f>ESF!I24</f>
        <v>851486</v>
      </c>
    </row>
    <row r="33" spans="1:5" x14ac:dyDescent="0.25">
      <c r="A33" s="446"/>
      <c r="B33" s="447"/>
      <c r="C33" s="448" t="s">
        <v>24</v>
      </c>
      <c r="D33" s="448"/>
      <c r="E33" s="8">
        <f>ESF!I25</f>
        <v>0</v>
      </c>
    </row>
    <row r="34" spans="1:5" ht="15.75" thickBot="1" x14ac:dyDescent="0.3">
      <c r="A34" s="446"/>
      <c r="B34" s="4"/>
      <c r="C34" s="449" t="s">
        <v>26</v>
      </c>
      <c r="D34" s="449"/>
      <c r="E34" s="9">
        <f>ESF!I27</f>
        <v>3081703</v>
      </c>
    </row>
    <row r="35" spans="1:5" x14ac:dyDescent="0.25">
      <c r="A35" s="446"/>
      <c r="B35" s="447" t="s">
        <v>28</v>
      </c>
      <c r="C35" s="448" t="s">
        <v>30</v>
      </c>
      <c r="D35" s="448"/>
      <c r="E35" s="8">
        <f>ESF!I31</f>
        <v>0</v>
      </c>
    </row>
    <row r="36" spans="1:5" x14ac:dyDescent="0.25">
      <c r="A36" s="446"/>
      <c r="B36" s="447"/>
      <c r="C36" s="448" t="s">
        <v>32</v>
      </c>
      <c r="D36" s="448"/>
      <c r="E36" s="8">
        <f>ESF!I32</f>
        <v>0</v>
      </c>
    </row>
    <row r="37" spans="1:5" x14ac:dyDescent="0.25">
      <c r="A37" s="446"/>
      <c r="B37" s="447"/>
      <c r="C37" s="448" t="s">
        <v>34</v>
      </c>
      <c r="D37" s="448"/>
      <c r="E37" s="8">
        <f>ESF!I33</f>
        <v>0</v>
      </c>
    </row>
    <row r="38" spans="1:5" x14ac:dyDescent="0.25">
      <c r="A38" s="446"/>
      <c r="B38" s="447"/>
      <c r="C38" s="448" t="s">
        <v>36</v>
      </c>
      <c r="D38" s="448"/>
      <c r="E38" s="8">
        <f>ESF!I34</f>
        <v>0</v>
      </c>
    </row>
    <row r="39" spans="1:5" x14ac:dyDescent="0.25">
      <c r="A39" s="446"/>
      <c r="B39" s="447"/>
      <c r="C39" s="448" t="s">
        <v>38</v>
      </c>
      <c r="D39" s="448"/>
      <c r="E39" s="8">
        <f>ESF!I35</f>
        <v>0</v>
      </c>
    </row>
    <row r="40" spans="1:5" x14ac:dyDescent="0.25">
      <c r="A40" s="446"/>
      <c r="B40" s="447"/>
      <c r="C40" s="448" t="s">
        <v>40</v>
      </c>
      <c r="D40" s="448"/>
      <c r="E40" s="8">
        <f>ESF!I36</f>
        <v>0</v>
      </c>
    </row>
    <row r="41" spans="1:5" ht="15.75" thickBot="1" x14ac:dyDescent="0.3">
      <c r="A41" s="446"/>
      <c r="B41" s="2"/>
      <c r="C41" s="449" t="s">
        <v>43</v>
      </c>
      <c r="D41" s="449"/>
      <c r="E41" s="9">
        <f>ESF!I38</f>
        <v>0</v>
      </c>
    </row>
    <row r="42" spans="1:5" ht="15.75" thickBot="1" x14ac:dyDescent="0.3">
      <c r="A42" s="446"/>
      <c r="B42" s="2"/>
      <c r="C42" s="449" t="s">
        <v>45</v>
      </c>
      <c r="D42" s="449"/>
      <c r="E42" s="9">
        <f>ESF!I40</f>
        <v>3081703</v>
      </c>
    </row>
    <row r="43" spans="1:5" x14ac:dyDescent="0.25">
      <c r="A43" s="3"/>
      <c r="B43" s="447" t="s">
        <v>47</v>
      </c>
      <c r="C43" s="451" t="s">
        <v>49</v>
      </c>
      <c r="D43" s="451"/>
      <c r="E43" s="10">
        <f>ESF!I44</f>
        <v>981880</v>
      </c>
    </row>
    <row r="44" spans="1:5" x14ac:dyDescent="0.25">
      <c r="A44" s="3"/>
      <c r="B44" s="447"/>
      <c r="C44" s="448" t="s">
        <v>50</v>
      </c>
      <c r="D44" s="448"/>
      <c r="E44" s="8">
        <f>ESF!I46</f>
        <v>0</v>
      </c>
    </row>
    <row r="45" spans="1:5" x14ac:dyDescent="0.25">
      <c r="A45" s="3"/>
      <c r="B45" s="447"/>
      <c r="C45" s="448" t="s">
        <v>51</v>
      </c>
      <c r="D45" s="448"/>
      <c r="E45" s="8">
        <f>ESF!I47</f>
        <v>981880</v>
      </c>
    </row>
    <row r="46" spans="1:5" x14ac:dyDescent="0.25">
      <c r="A46" s="3"/>
      <c r="B46" s="447"/>
      <c r="C46" s="448" t="s">
        <v>52</v>
      </c>
      <c r="D46" s="448"/>
      <c r="E46" s="8">
        <f>ESF!I48</f>
        <v>0</v>
      </c>
    </row>
    <row r="47" spans="1:5" x14ac:dyDescent="0.25">
      <c r="A47" s="3"/>
      <c r="B47" s="447"/>
      <c r="C47" s="451" t="s">
        <v>53</v>
      </c>
      <c r="D47" s="451"/>
      <c r="E47" s="10">
        <f>ESF!I50</f>
        <v>116905542</v>
      </c>
    </row>
    <row r="48" spans="1:5" x14ac:dyDescent="0.25">
      <c r="A48" s="3"/>
      <c r="B48" s="447"/>
      <c r="C48" s="448" t="s">
        <v>54</v>
      </c>
      <c r="D48" s="448"/>
      <c r="E48" s="8">
        <f>ESF!I52</f>
        <v>23932733</v>
      </c>
    </row>
    <row r="49" spans="1:5" x14ac:dyDescent="0.25">
      <c r="A49" s="3"/>
      <c r="B49" s="447"/>
      <c r="C49" s="448" t="s">
        <v>55</v>
      </c>
      <c r="D49" s="448"/>
      <c r="E49" s="8">
        <f>ESF!I53</f>
        <v>57809890</v>
      </c>
    </row>
    <row r="50" spans="1:5" x14ac:dyDescent="0.25">
      <c r="A50" s="3"/>
      <c r="B50" s="447"/>
      <c r="C50" s="448" t="s">
        <v>56</v>
      </c>
      <c r="D50" s="448"/>
      <c r="E50" s="8">
        <f>ESF!I54</f>
        <v>0</v>
      </c>
    </row>
    <row r="51" spans="1:5" x14ac:dyDescent="0.25">
      <c r="A51" s="3"/>
      <c r="B51" s="447"/>
      <c r="C51" s="448" t="s">
        <v>57</v>
      </c>
      <c r="D51" s="448"/>
      <c r="E51" s="8">
        <f>ESF!I55</f>
        <v>0</v>
      </c>
    </row>
    <row r="52" spans="1:5" x14ac:dyDescent="0.25">
      <c r="A52" s="3"/>
      <c r="B52" s="447"/>
      <c r="C52" s="448" t="s">
        <v>58</v>
      </c>
      <c r="D52" s="448"/>
      <c r="E52" s="8">
        <f>ESF!I56</f>
        <v>35162919</v>
      </c>
    </row>
    <row r="53" spans="1:5" x14ac:dyDescent="0.25">
      <c r="A53" s="3"/>
      <c r="B53" s="447"/>
      <c r="C53" s="451" t="s">
        <v>59</v>
      </c>
      <c r="D53" s="451"/>
      <c r="E53" s="10">
        <f>ESF!I58</f>
        <v>0</v>
      </c>
    </row>
    <row r="54" spans="1:5" x14ac:dyDescent="0.25">
      <c r="A54" s="3"/>
      <c r="B54" s="447"/>
      <c r="C54" s="448" t="s">
        <v>60</v>
      </c>
      <c r="D54" s="448"/>
      <c r="E54" s="8">
        <f>ESF!I60</f>
        <v>0</v>
      </c>
    </row>
    <row r="55" spans="1:5" x14ac:dyDescent="0.25">
      <c r="A55" s="3"/>
      <c r="B55" s="447"/>
      <c r="C55" s="448" t="s">
        <v>61</v>
      </c>
      <c r="D55" s="448"/>
      <c r="E55" s="8">
        <f>ESF!I61</f>
        <v>0</v>
      </c>
    </row>
    <row r="56" spans="1:5" ht="15.75" thickBot="1" x14ac:dyDescent="0.3">
      <c r="A56" s="3"/>
      <c r="B56" s="447"/>
      <c r="C56" s="449" t="s">
        <v>62</v>
      </c>
      <c r="D56" s="449"/>
      <c r="E56" s="9">
        <f>ESF!I63</f>
        <v>117887422</v>
      </c>
    </row>
    <row r="57" spans="1:5" ht="15.75" thickBot="1" x14ac:dyDescent="0.3">
      <c r="A57" s="3"/>
      <c r="B57" s="2"/>
      <c r="C57" s="449" t="s">
        <v>63</v>
      </c>
      <c r="D57" s="449"/>
      <c r="E57" s="9">
        <f>ESF!I65</f>
        <v>120969125</v>
      </c>
    </row>
    <row r="58" spans="1:5" x14ac:dyDescent="0.25">
      <c r="A58" s="3"/>
      <c r="B58" s="2"/>
      <c r="C58" s="450" t="s">
        <v>5</v>
      </c>
      <c r="D58" s="450"/>
      <c r="E58" s="1">
        <v>2012</v>
      </c>
    </row>
    <row r="59" spans="1:5" x14ac:dyDescent="0.25">
      <c r="A59" s="446" t="s">
        <v>69</v>
      </c>
      <c r="B59" s="447" t="s">
        <v>8</v>
      </c>
      <c r="C59" s="448" t="s">
        <v>10</v>
      </c>
      <c r="D59" s="448"/>
      <c r="E59" s="8">
        <f>ESF!E18</f>
        <v>32971856</v>
      </c>
    </row>
    <row r="60" spans="1:5" x14ac:dyDescent="0.25">
      <c r="A60" s="446"/>
      <c r="B60" s="447"/>
      <c r="C60" s="448" t="s">
        <v>12</v>
      </c>
      <c r="D60" s="448"/>
      <c r="E60" s="8">
        <f>ESF!E19</f>
        <v>24157898</v>
      </c>
    </row>
    <row r="61" spans="1:5" x14ac:dyDescent="0.25">
      <c r="A61" s="446"/>
      <c r="B61" s="447"/>
      <c r="C61" s="448" t="s">
        <v>14</v>
      </c>
      <c r="D61" s="448"/>
      <c r="E61" s="8">
        <f>ESF!E20</f>
        <v>0</v>
      </c>
    </row>
    <row r="62" spans="1:5" x14ac:dyDescent="0.25">
      <c r="A62" s="446"/>
      <c r="B62" s="447"/>
      <c r="C62" s="448" t="s">
        <v>16</v>
      </c>
      <c r="D62" s="448"/>
      <c r="E62" s="8">
        <f>ESF!E21</f>
        <v>0</v>
      </c>
    </row>
    <row r="63" spans="1:5" x14ac:dyDescent="0.25">
      <c r="A63" s="446"/>
      <c r="B63" s="447"/>
      <c r="C63" s="448" t="s">
        <v>18</v>
      </c>
      <c r="D63" s="448"/>
      <c r="E63" s="8">
        <f>ESF!E22</f>
        <v>0</v>
      </c>
    </row>
    <row r="64" spans="1:5" x14ac:dyDescent="0.25">
      <c r="A64" s="446"/>
      <c r="B64" s="447"/>
      <c r="C64" s="448" t="s">
        <v>20</v>
      </c>
      <c r="D64" s="448"/>
      <c r="E64" s="8">
        <f>ESF!E23</f>
        <v>0</v>
      </c>
    </row>
    <row r="65" spans="1:5" x14ac:dyDescent="0.25">
      <c r="A65" s="446"/>
      <c r="B65" s="447"/>
      <c r="C65" s="448" t="s">
        <v>22</v>
      </c>
      <c r="D65" s="448"/>
      <c r="E65" s="8">
        <f>ESF!E24</f>
        <v>0</v>
      </c>
    </row>
    <row r="66" spans="1:5" ht="15.75" thickBot="1" x14ac:dyDescent="0.3">
      <c r="A66" s="446"/>
      <c r="B66" s="4"/>
      <c r="C66" s="449" t="s">
        <v>25</v>
      </c>
      <c r="D66" s="449"/>
      <c r="E66" s="9">
        <f>ESF!E26</f>
        <v>57129754</v>
      </c>
    </row>
    <row r="67" spans="1:5" x14ac:dyDescent="0.25">
      <c r="A67" s="446"/>
      <c r="B67" s="447" t="s">
        <v>27</v>
      </c>
      <c r="C67" s="448" t="s">
        <v>29</v>
      </c>
      <c r="D67" s="448"/>
      <c r="E67" s="8">
        <f>ESF!E31</f>
        <v>0</v>
      </c>
    </row>
    <row r="68" spans="1:5" x14ac:dyDescent="0.25">
      <c r="A68" s="446"/>
      <c r="B68" s="447"/>
      <c r="C68" s="448" t="s">
        <v>31</v>
      </c>
      <c r="D68" s="448"/>
      <c r="E68" s="8">
        <f>ESF!E32</f>
        <v>0</v>
      </c>
    </row>
    <row r="69" spans="1:5" x14ac:dyDescent="0.25">
      <c r="A69" s="446"/>
      <c r="B69" s="447"/>
      <c r="C69" s="448" t="s">
        <v>33</v>
      </c>
      <c r="D69" s="448"/>
      <c r="E69" s="8">
        <f>ESF!E33</f>
        <v>1915693</v>
      </c>
    </row>
    <row r="70" spans="1:5" x14ac:dyDescent="0.25">
      <c r="A70" s="446"/>
      <c r="B70" s="447"/>
      <c r="C70" s="448" t="s">
        <v>35</v>
      </c>
      <c r="D70" s="448"/>
      <c r="E70" s="8">
        <f>ESF!E34</f>
        <v>35917276</v>
      </c>
    </row>
    <row r="71" spans="1:5" x14ac:dyDescent="0.25">
      <c r="A71" s="446"/>
      <c r="B71" s="447"/>
      <c r="C71" s="448" t="s">
        <v>37</v>
      </c>
      <c r="D71" s="448"/>
      <c r="E71" s="8">
        <f>ESF!E35</f>
        <v>0</v>
      </c>
    </row>
    <row r="72" spans="1:5" x14ac:dyDescent="0.25">
      <c r="A72" s="446"/>
      <c r="B72" s="447"/>
      <c r="C72" s="448" t="s">
        <v>39</v>
      </c>
      <c r="D72" s="448"/>
      <c r="E72" s="8">
        <f>ESF!E36</f>
        <v>0</v>
      </c>
    </row>
    <row r="73" spans="1:5" x14ac:dyDescent="0.25">
      <c r="A73" s="446"/>
      <c r="B73" s="447"/>
      <c r="C73" s="448" t="s">
        <v>41</v>
      </c>
      <c r="D73" s="448"/>
      <c r="E73" s="8">
        <f>ESF!E37</f>
        <v>0</v>
      </c>
    </row>
    <row r="74" spans="1:5" x14ac:dyDescent="0.25">
      <c r="A74" s="446"/>
      <c r="B74" s="447"/>
      <c r="C74" s="448" t="s">
        <v>42</v>
      </c>
      <c r="D74" s="448"/>
      <c r="E74" s="8">
        <f>ESF!E38</f>
        <v>0</v>
      </c>
    </row>
    <row r="75" spans="1:5" x14ac:dyDescent="0.25">
      <c r="A75" s="446"/>
      <c r="B75" s="447"/>
      <c r="C75" s="448" t="s">
        <v>44</v>
      </c>
      <c r="D75" s="448"/>
      <c r="E75" s="8">
        <f>ESF!E39</f>
        <v>0</v>
      </c>
    </row>
    <row r="76" spans="1:5" ht="15.75" thickBot="1" x14ac:dyDescent="0.3">
      <c r="A76" s="446"/>
      <c r="B76" s="4"/>
      <c r="C76" s="449" t="s">
        <v>46</v>
      </c>
      <c r="D76" s="449"/>
      <c r="E76" s="9">
        <f>ESF!E41</f>
        <v>37832969</v>
      </c>
    </row>
    <row r="77" spans="1:5" ht="15.75" thickBot="1" x14ac:dyDescent="0.3">
      <c r="A77" s="446"/>
      <c r="B77" s="2"/>
      <c r="C77" s="449" t="s">
        <v>48</v>
      </c>
      <c r="D77" s="449"/>
      <c r="E77" s="9">
        <f>ESF!E43</f>
        <v>94962723</v>
      </c>
    </row>
    <row r="78" spans="1:5" x14ac:dyDescent="0.25">
      <c r="A78" s="446" t="s">
        <v>70</v>
      </c>
      <c r="B78" s="447" t="s">
        <v>9</v>
      </c>
      <c r="C78" s="448" t="s">
        <v>11</v>
      </c>
      <c r="D78" s="448"/>
      <c r="E78" s="8">
        <f>ESF!J18</f>
        <v>957490</v>
      </c>
    </row>
    <row r="79" spans="1:5" x14ac:dyDescent="0.25">
      <c r="A79" s="446"/>
      <c r="B79" s="447"/>
      <c r="C79" s="448" t="s">
        <v>13</v>
      </c>
      <c r="D79" s="448"/>
      <c r="E79" s="8">
        <f>ESF!J19</f>
        <v>0</v>
      </c>
    </row>
    <row r="80" spans="1:5" x14ac:dyDescent="0.25">
      <c r="A80" s="446"/>
      <c r="B80" s="447"/>
      <c r="C80" s="448" t="s">
        <v>15</v>
      </c>
      <c r="D80" s="448"/>
      <c r="E80" s="8">
        <f>ESF!J20</f>
        <v>0</v>
      </c>
    </row>
    <row r="81" spans="1:5" x14ac:dyDescent="0.25">
      <c r="A81" s="446"/>
      <c r="B81" s="447"/>
      <c r="C81" s="448" t="s">
        <v>17</v>
      </c>
      <c r="D81" s="448"/>
      <c r="E81" s="8">
        <f>ESF!J21</f>
        <v>0</v>
      </c>
    </row>
    <row r="82" spans="1:5" x14ac:dyDescent="0.25">
      <c r="A82" s="446"/>
      <c r="B82" s="447"/>
      <c r="C82" s="448" t="s">
        <v>19</v>
      </c>
      <c r="D82" s="448"/>
      <c r="E82" s="8">
        <f>ESF!J22</f>
        <v>0</v>
      </c>
    </row>
    <row r="83" spans="1:5" x14ac:dyDescent="0.25">
      <c r="A83" s="446"/>
      <c r="B83" s="447"/>
      <c r="C83" s="448" t="s">
        <v>21</v>
      </c>
      <c r="D83" s="448"/>
      <c r="E83" s="8">
        <f>ESF!J23</f>
        <v>642368</v>
      </c>
    </row>
    <row r="84" spans="1:5" x14ac:dyDescent="0.25">
      <c r="A84" s="446"/>
      <c r="B84" s="447"/>
      <c r="C84" s="448" t="s">
        <v>23</v>
      </c>
      <c r="D84" s="448"/>
      <c r="E84" s="8">
        <f>ESF!J24</f>
        <v>851486</v>
      </c>
    </row>
    <row r="85" spans="1:5" x14ac:dyDescent="0.25">
      <c r="A85" s="446"/>
      <c r="B85" s="447"/>
      <c r="C85" s="448" t="s">
        <v>24</v>
      </c>
      <c r="D85" s="448"/>
      <c r="E85" s="8">
        <f>ESF!J25</f>
        <v>0</v>
      </c>
    </row>
    <row r="86" spans="1:5" ht="15.75" thickBot="1" x14ac:dyDescent="0.3">
      <c r="A86" s="446"/>
      <c r="B86" s="4"/>
      <c r="C86" s="449" t="s">
        <v>26</v>
      </c>
      <c r="D86" s="449"/>
      <c r="E86" s="9">
        <f>ESF!J27</f>
        <v>2451344</v>
      </c>
    </row>
    <row r="87" spans="1:5" x14ac:dyDescent="0.25">
      <c r="A87" s="446"/>
      <c r="B87" s="447" t="s">
        <v>28</v>
      </c>
      <c r="C87" s="448" t="s">
        <v>30</v>
      </c>
      <c r="D87" s="448"/>
      <c r="E87" s="8">
        <f>ESF!J31</f>
        <v>0</v>
      </c>
    </row>
    <row r="88" spans="1:5" x14ac:dyDescent="0.25">
      <c r="A88" s="446"/>
      <c r="B88" s="447"/>
      <c r="C88" s="448" t="s">
        <v>32</v>
      </c>
      <c r="D88" s="448"/>
      <c r="E88" s="8">
        <f>ESF!J32</f>
        <v>0</v>
      </c>
    </row>
    <row r="89" spans="1:5" x14ac:dyDescent="0.25">
      <c r="A89" s="446"/>
      <c r="B89" s="447"/>
      <c r="C89" s="448" t="s">
        <v>34</v>
      </c>
      <c r="D89" s="448"/>
      <c r="E89" s="8">
        <f>ESF!J33</f>
        <v>0</v>
      </c>
    </row>
    <row r="90" spans="1:5" x14ac:dyDescent="0.25">
      <c r="A90" s="446"/>
      <c r="B90" s="447"/>
      <c r="C90" s="448" t="s">
        <v>36</v>
      </c>
      <c r="D90" s="448"/>
      <c r="E90" s="8">
        <f>ESF!J34</f>
        <v>0</v>
      </c>
    </row>
    <row r="91" spans="1:5" x14ac:dyDescent="0.25">
      <c r="A91" s="446"/>
      <c r="B91" s="447"/>
      <c r="C91" s="448" t="s">
        <v>38</v>
      </c>
      <c r="D91" s="448"/>
      <c r="E91" s="8">
        <f>ESF!J35</f>
        <v>0</v>
      </c>
    </row>
    <row r="92" spans="1:5" x14ac:dyDescent="0.25">
      <c r="A92" s="446"/>
      <c r="B92" s="447"/>
      <c r="C92" s="448" t="s">
        <v>40</v>
      </c>
      <c r="D92" s="448"/>
      <c r="E92" s="8">
        <f>ESF!J36</f>
        <v>0</v>
      </c>
    </row>
    <row r="93" spans="1:5" ht="15.75" thickBot="1" x14ac:dyDescent="0.3">
      <c r="A93" s="446"/>
      <c r="B93" s="2"/>
      <c r="C93" s="449" t="s">
        <v>43</v>
      </c>
      <c r="D93" s="449"/>
      <c r="E93" s="9">
        <f>ESF!J38</f>
        <v>0</v>
      </c>
    </row>
    <row r="94" spans="1:5" ht="15.75" thickBot="1" x14ac:dyDescent="0.3">
      <c r="A94" s="446"/>
      <c r="B94" s="2"/>
      <c r="C94" s="449" t="s">
        <v>45</v>
      </c>
      <c r="D94" s="449"/>
      <c r="E94" s="9">
        <f>ESF!J40</f>
        <v>2451344</v>
      </c>
    </row>
    <row r="95" spans="1:5" x14ac:dyDescent="0.25">
      <c r="A95" s="3"/>
      <c r="B95" s="447" t="s">
        <v>47</v>
      </c>
      <c r="C95" s="451" t="s">
        <v>49</v>
      </c>
      <c r="D95" s="451"/>
      <c r="E95" s="10">
        <f>ESF!J44</f>
        <v>981880</v>
      </c>
    </row>
    <row r="96" spans="1:5" x14ac:dyDescent="0.25">
      <c r="A96" s="3"/>
      <c r="B96" s="447"/>
      <c r="C96" s="448" t="s">
        <v>50</v>
      </c>
      <c r="D96" s="448"/>
      <c r="E96" s="8">
        <f>ESF!J46</f>
        <v>0</v>
      </c>
    </row>
    <row r="97" spans="1:5" x14ac:dyDescent="0.25">
      <c r="A97" s="3"/>
      <c r="B97" s="447"/>
      <c r="C97" s="448" t="s">
        <v>51</v>
      </c>
      <c r="D97" s="448"/>
      <c r="E97" s="8">
        <f>ESF!J47</f>
        <v>981880</v>
      </c>
    </row>
    <row r="98" spans="1:5" x14ac:dyDescent="0.25">
      <c r="A98" s="3"/>
      <c r="B98" s="447"/>
      <c r="C98" s="448" t="s">
        <v>52</v>
      </c>
      <c r="D98" s="448"/>
      <c r="E98" s="8">
        <f>ESF!J48</f>
        <v>0</v>
      </c>
    </row>
    <row r="99" spans="1:5" x14ac:dyDescent="0.25">
      <c r="A99" s="3"/>
      <c r="B99" s="447"/>
      <c r="C99" s="451" t="s">
        <v>53</v>
      </c>
      <c r="D99" s="451"/>
      <c r="E99" s="10">
        <f>ESF!J50</f>
        <v>91529499</v>
      </c>
    </row>
    <row r="100" spans="1:5" x14ac:dyDescent="0.25">
      <c r="A100" s="3"/>
      <c r="B100" s="447"/>
      <c r="C100" s="448" t="s">
        <v>54</v>
      </c>
      <c r="D100" s="448"/>
      <c r="E100" s="8">
        <f>ESF!J52</f>
        <v>32030546</v>
      </c>
    </row>
    <row r="101" spans="1:5" x14ac:dyDescent="0.25">
      <c r="A101" s="3"/>
      <c r="B101" s="447"/>
      <c r="C101" s="448" t="s">
        <v>55</v>
      </c>
      <c r="D101" s="448"/>
      <c r="E101" s="8">
        <f>ESF!J53</f>
        <v>24336034</v>
      </c>
    </row>
    <row r="102" spans="1:5" x14ac:dyDescent="0.25">
      <c r="A102" s="3"/>
      <c r="B102" s="447"/>
      <c r="C102" s="448" t="s">
        <v>56</v>
      </c>
      <c r="D102" s="448"/>
      <c r="E102" s="8">
        <f>ESF!J54</f>
        <v>0</v>
      </c>
    </row>
    <row r="103" spans="1:5" x14ac:dyDescent="0.25">
      <c r="A103" s="3"/>
      <c r="B103" s="447"/>
      <c r="C103" s="448" t="s">
        <v>57</v>
      </c>
      <c r="D103" s="448"/>
      <c r="E103" s="8">
        <f>ESF!J55</f>
        <v>0</v>
      </c>
    </row>
    <row r="104" spans="1:5" x14ac:dyDescent="0.25">
      <c r="A104" s="3"/>
      <c r="B104" s="447"/>
      <c r="C104" s="448" t="s">
        <v>58</v>
      </c>
      <c r="D104" s="448"/>
      <c r="E104" s="8">
        <f>ESF!J56</f>
        <v>35162919</v>
      </c>
    </row>
    <row r="105" spans="1:5" x14ac:dyDescent="0.25">
      <c r="A105" s="3"/>
      <c r="B105" s="447"/>
      <c r="C105" s="451" t="s">
        <v>59</v>
      </c>
      <c r="D105" s="451"/>
      <c r="E105" s="10">
        <f>ESF!J58</f>
        <v>0</v>
      </c>
    </row>
    <row r="106" spans="1:5" x14ac:dyDescent="0.25">
      <c r="A106" s="3"/>
      <c r="B106" s="447"/>
      <c r="C106" s="448" t="s">
        <v>60</v>
      </c>
      <c r="D106" s="448"/>
      <c r="E106" s="8">
        <f>ESF!J60</f>
        <v>0</v>
      </c>
    </row>
    <row r="107" spans="1:5" x14ac:dyDescent="0.25">
      <c r="A107" s="3"/>
      <c r="B107" s="447"/>
      <c r="C107" s="448" t="s">
        <v>61</v>
      </c>
      <c r="D107" s="448"/>
      <c r="E107" s="8">
        <f>ESF!J61</f>
        <v>0</v>
      </c>
    </row>
    <row r="108" spans="1:5" ht="15.75" thickBot="1" x14ac:dyDescent="0.3">
      <c r="A108" s="3"/>
      <c r="B108" s="447"/>
      <c r="C108" s="449" t="s">
        <v>62</v>
      </c>
      <c r="D108" s="449"/>
      <c r="E108" s="9">
        <f>ESF!J63</f>
        <v>92511379</v>
      </c>
    </row>
    <row r="109" spans="1:5" ht="15.75" thickBot="1" x14ac:dyDescent="0.3">
      <c r="A109" s="3"/>
      <c r="B109" s="2"/>
      <c r="C109" s="449" t="s">
        <v>63</v>
      </c>
      <c r="D109" s="449"/>
      <c r="E109" s="9">
        <f>ESF!J65</f>
        <v>94962723</v>
      </c>
    </row>
    <row r="110" spans="1:5" x14ac:dyDescent="0.25">
      <c r="A110" s="3"/>
      <c r="B110" s="2"/>
      <c r="C110" s="456" t="s">
        <v>75</v>
      </c>
      <c r="D110" s="5" t="s">
        <v>64</v>
      </c>
      <c r="E110" s="10" t="str">
        <f>ESF!C73</f>
        <v>Nombre de quien autoriza</v>
      </c>
    </row>
    <row r="111" spans="1:5" x14ac:dyDescent="0.25">
      <c r="A111" s="3"/>
      <c r="B111" s="2"/>
      <c r="C111" s="457"/>
      <c r="D111" s="5" t="s">
        <v>65</v>
      </c>
      <c r="E111" s="10" t="str">
        <f>ESF!C74</f>
        <v>Cargo de quien autoriza</v>
      </c>
    </row>
    <row r="112" spans="1:5" x14ac:dyDescent="0.25">
      <c r="A112" s="3"/>
      <c r="B112" s="2"/>
      <c r="C112" s="457" t="s">
        <v>74</v>
      </c>
      <c r="D112" s="5" t="s">
        <v>64</v>
      </c>
      <c r="E112" s="10" t="str">
        <f>ESF!G73</f>
        <v>Nombre de quien elabora</v>
      </c>
    </row>
    <row r="113" spans="1:5" x14ac:dyDescent="0.25">
      <c r="A113" s="3"/>
      <c r="B113" s="2"/>
      <c r="C113" s="457"/>
      <c r="D113" s="5" t="s">
        <v>65</v>
      </c>
      <c r="E113" s="10" t="str">
        <f>ESF!G74</f>
        <v>Cargo de quien elabora</v>
      </c>
    </row>
    <row r="114" spans="1:5" x14ac:dyDescent="0.25">
      <c r="A114" s="455" t="s">
        <v>2</v>
      </c>
      <c r="B114" s="455"/>
      <c r="C114" s="455"/>
      <c r="D114" s="455"/>
      <c r="E114" s="13" t="e">
        <f>ECSF!#REF!</f>
        <v>#REF!</v>
      </c>
    </row>
    <row r="115" spans="1:5" ht="57" x14ac:dyDescent="0.25">
      <c r="A115" s="455" t="s">
        <v>4</v>
      </c>
      <c r="B115" s="455"/>
      <c r="C115" s="455"/>
      <c r="D115" s="455"/>
      <c r="E115" s="13" t="str">
        <f>ECSF!C7</f>
        <v>Instituto de Capacitación para el Trabajo del Estado de Tlaxcala</v>
      </c>
    </row>
    <row r="116" spans="1:5" x14ac:dyDescent="0.25">
      <c r="A116" s="455" t="s">
        <v>3</v>
      </c>
      <c r="B116" s="455"/>
      <c r="C116" s="455"/>
      <c r="D116" s="455"/>
      <c r="E116" s="14"/>
    </row>
    <row r="117" spans="1:5" x14ac:dyDescent="0.25">
      <c r="A117" s="455" t="s">
        <v>73</v>
      </c>
      <c r="B117" s="455"/>
      <c r="C117" s="455"/>
      <c r="D117" s="455"/>
      <c r="E117" t="s">
        <v>72</v>
      </c>
    </row>
    <row r="118" spans="1:5" x14ac:dyDescent="0.25">
      <c r="B118" s="452" t="s">
        <v>67</v>
      </c>
      <c r="C118" s="451" t="s">
        <v>6</v>
      </c>
      <c r="D118" s="451"/>
      <c r="E118" s="11">
        <f>ECSF!D14</f>
        <v>17258965</v>
      </c>
    </row>
    <row r="119" spans="1:5" x14ac:dyDescent="0.25">
      <c r="B119" s="452"/>
      <c r="C119" s="451" t="s">
        <v>8</v>
      </c>
      <c r="D119" s="451"/>
      <c r="E119" s="11">
        <f>ECSF!D16</f>
        <v>17258965</v>
      </c>
    </row>
    <row r="120" spans="1:5" x14ac:dyDescent="0.25">
      <c r="B120" s="452"/>
      <c r="C120" s="448" t="s">
        <v>10</v>
      </c>
      <c r="D120" s="448"/>
      <c r="E120" s="12">
        <f>ECSF!D18</f>
        <v>16870833</v>
      </c>
    </row>
    <row r="121" spans="1:5" x14ac:dyDescent="0.25">
      <c r="B121" s="452"/>
      <c r="C121" s="448" t="s">
        <v>12</v>
      </c>
      <c r="D121" s="448"/>
      <c r="E121" s="12">
        <f>ECSF!D19</f>
        <v>388132</v>
      </c>
    </row>
    <row r="122" spans="1:5" x14ac:dyDescent="0.25">
      <c r="B122" s="452"/>
      <c r="C122" s="448" t="s">
        <v>14</v>
      </c>
      <c r="D122" s="448"/>
      <c r="E122" s="12">
        <f>ECSF!D20</f>
        <v>0</v>
      </c>
    </row>
    <row r="123" spans="1:5" x14ac:dyDescent="0.25">
      <c r="B123" s="452"/>
      <c r="C123" s="448" t="s">
        <v>16</v>
      </c>
      <c r="D123" s="448"/>
      <c r="E123" s="12">
        <f>ECSF!D21</f>
        <v>0</v>
      </c>
    </row>
    <row r="124" spans="1:5" x14ac:dyDescent="0.25">
      <c r="B124" s="452"/>
      <c r="C124" s="448" t="s">
        <v>18</v>
      </c>
      <c r="D124" s="448"/>
      <c r="E124" s="12">
        <f>ECSF!D22</f>
        <v>0</v>
      </c>
    </row>
    <row r="125" spans="1:5" x14ac:dyDescent="0.25">
      <c r="B125" s="452"/>
      <c r="C125" s="448" t="s">
        <v>20</v>
      </c>
      <c r="D125" s="448"/>
      <c r="E125" s="12">
        <f>ECSF!D23</f>
        <v>0</v>
      </c>
    </row>
    <row r="126" spans="1:5" x14ac:dyDescent="0.25">
      <c r="B126" s="452"/>
      <c r="C126" s="448" t="s">
        <v>22</v>
      </c>
      <c r="D126" s="448"/>
      <c r="E126" s="12">
        <f>ECSF!D24</f>
        <v>0</v>
      </c>
    </row>
    <row r="127" spans="1:5" x14ac:dyDescent="0.25">
      <c r="B127" s="452"/>
      <c r="C127" s="451" t="s">
        <v>27</v>
      </c>
      <c r="D127" s="451"/>
      <c r="E127" s="11">
        <f>ECSF!D26</f>
        <v>0</v>
      </c>
    </row>
    <row r="128" spans="1:5" x14ac:dyDescent="0.25">
      <c r="B128" s="452"/>
      <c r="C128" s="448" t="s">
        <v>29</v>
      </c>
      <c r="D128" s="448"/>
      <c r="E128" s="12">
        <f>ECSF!D28</f>
        <v>0</v>
      </c>
    </row>
    <row r="129" spans="2:5" x14ac:dyDescent="0.25">
      <c r="B129" s="452"/>
      <c r="C129" s="448" t="s">
        <v>31</v>
      </c>
      <c r="D129" s="448"/>
      <c r="E129" s="12">
        <f>ECSF!D29</f>
        <v>0</v>
      </c>
    </row>
    <row r="130" spans="2:5" x14ac:dyDescent="0.25">
      <c r="B130" s="452"/>
      <c r="C130" s="448" t="s">
        <v>33</v>
      </c>
      <c r="D130" s="448"/>
      <c r="E130" s="12">
        <f>ECSF!D30</f>
        <v>0</v>
      </c>
    </row>
    <row r="131" spans="2:5" x14ac:dyDescent="0.25">
      <c r="B131" s="452"/>
      <c r="C131" s="448" t="s">
        <v>35</v>
      </c>
      <c r="D131" s="448"/>
      <c r="E131" s="12">
        <f>ECSF!D31</f>
        <v>0</v>
      </c>
    </row>
    <row r="132" spans="2:5" x14ac:dyDescent="0.25">
      <c r="B132" s="452"/>
      <c r="C132" s="448" t="s">
        <v>37</v>
      </c>
      <c r="D132" s="448"/>
      <c r="E132" s="12">
        <f>ECSF!D32</f>
        <v>0</v>
      </c>
    </row>
    <row r="133" spans="2:5" x14ac:dyDescent="0.25">
      <c r="B133" s="452"/>
      <c r="C133" s="448" t="s">
        <v>39</v>
      </c>
      <c r="D133" s="448"/>
      <c r="E133" s="12">
        <f>ECSF!D33</f>
        <v>0</v>
      </c>
    </row>
    <row r="134" spans="2:5" x14ac:dyDescent="0.25">
      <c r="B134" s="452"/>
      <c r="C134" s="448" t="s">
        <v>41</v>
      </c>
      <c r="D134" s="448"/>
      <c r="E134" s="12">
        <f>ECSF!D34</f>
        <v>0</v>
      </c>
    </row>
    <row r="135" spans="2:5" x14ac:dyDescent="0.25">
      <c r="B135" s="452"/>
      <c r="C135" s="448" t="s">
        <v>42</v>
      </c>
      <c r="D135" s="448"/>
      <c r="E135" s="12">
        <f>ECSF!D35</f>
        <v>0</v>
      </c>
    </row>
    <row r="136" spans="2:5" x14ac:dyDescent="0.25">
      <c r="B136" s="452"/>
      <c r="C136" s="448" t="s">
        <v>44</v>
      </c>
      <c r="D136" s="448"/>
      <c r="E136" s="12">
        <f>ECSF!D36</f>
        <v>0</v>
      </c>
    </row>
    <row r="137" spans="2:5" x14ac:dyDescent="0.25">
      <c r="B137" s="452"/>
      <c r="C137" s="451" t="s">
        <v>7</v>
      </c>
      <c r="D137" s="451"/>
      <c r="E137" s="11">
        <f>ECSF!I14</f>
        <v>1136953</v>
      </c>
    </row>
    <row r="138" spans="2:5" x14ac:dyDescent="0.25">
      <c r="B138" s="452"/>
      <c r="C138" s="451" t="s">
        <v>9</v>
      </c>
      <c r="D138" s="451"/>
      <c r="E138" s="11">
        <f>ECSF!I16</f>
        <v>1136953</v>
      </c>
    </row>
    <row r="139" spans="2:5" x14ac:dyDescent="0.25">
      <c r="B139" s="452"/>
      <c r="C139" s="448" t="s">
        <v>11</v>
      </c>
      <c r="D139" s="448"/>
      <c r="E139" s="12">
        <f>ECSF!I18</f>
        <v>1136953</v>
      </c>
    </row>
    <row r="140" spans="2:5" x14ac:dyDescent="0.25">
      <c r="B140" s="452"/>
      <c r="C140" s="448" t="s">
        <v>13</v>
      </c>
      <c r="D140" s="448"/>
      <c r="E140" s="12">
        <f>ECSF!I19</f>
        <v>0</v>
      </c>
    </row>
    <row r="141" spans="2:5" x14ac:dyDescent="0.25">
      <c r="B141" s="452"/>
      <c r="C141" s="448" t="s">
        <v>15</v>
      </c>
      <c r="D141" s="448"/>
      <c r="E141" s="12">
        <f>ECSF!I20</f>
        <v>0</v>
      </c>
    </row>
    <row r="142" spans="2:5" x14ac:dyDescent="0.25">
      <c r="B142" s="452"/>
      <c r="C142" s="448" t="s">
        <v>17</v>
      </c>
      <c r="D142" s="448"/>
      <c r="E142" s="12">
        <f>ECSF!I21</f>
        <v>0</v>
      </c>
    </row>
    <row r="143" spans="2:5" x14ac:dyDescent="0.25">
      <c r="B143" s="452"/>
      <c r="C143" s="448" t="s">
        <v>19</v>
      </c>
      <c r="D143" s="448"/>
      <c r="E143" s="12">
        <f>ECSF!I22</f>
        <v>0</v>
      </c>
    </row>
    <row r="144" spans="2:5" x14ac:dyDescent="0.25">
      <c r="B144" s="452"/>
      <c r="C144" s="448" t="s">
        <v>21</v>
      </c>
      <c r="D144" s="448"/>
      <c r="E144" s="12">
        <f>ECSF!I23</f>
        <v>0</v>
      </c>
    </row>
    <row r="145" spans="2:5" x14ac:dyDescent="0.25">
      <c r="B145" s="452"/>
      <c r="C145" s="448" t="s">
        <v>23</v>
      </c>
      <c r="D145" s="448"/>
      <c r="E145" s="12">
        <f>ECSF!I24</f>
        <v>0</v>
      </c>
    </row>
    <row r="146" spans="2:5" x14ac:dyDescent="0.25">
      <c r="B146" s="452"/>
      <c r="C146" s="448" t="s">
        <v>24</v>
      </c>
      <c r="D146" s="448"/>
      <c r="E146" s="12">
        <f>ECSF!I25</f>
        <v>0</v>
      </c>
    </row>
    <row r="147" spans="2:5" x14ac:dyDescent="0.25">
      <c r="B147" s="452"/>
      <c r="C147" s="454" t="s">
        <v>28</v>
      </c>
      <c r="D147" s="454"/>
      <c r="E147" s="11">
        <f>ECSF!I27</f>
        <v>0</v>
      </c>
    </row>
    <row r="148" spans="2:5" x14ac:dyDescent="0.25">
      <c r="B148" s="452"/>
      <c r="C148" s="448" t="s">
        <v>30</v>
      </c>
      <c r="D148" s="448"/>
      <c r="E148" s="12">
        <f>ECSF!I29</f>
        <v>0</v>
      </c>
    </row>
    <row r="149" spans="2:5" x14ac:dyDescent="0.25">
      <c r="B149" s="452"/>
      <c r="C149" s="448" t="s">
        <v>32</v>
      </c>
      <c r="D149" s="448"/>
      <c r="E149" s="12">
        <f>ECSF!I30</f>
        <v>0</v>
      </c>
    </row>
    <row r="150" spans="2:5" x14ac:dyDescent="0.25">
      <c r="B150" s="452"/>
      <c r="C150" s="448" t="s">
        <v>34</v>
      </c>
      <c r="D150" s="448"/>
      <c r="E150" s="12">
        <f>ECSF!I31</f>
        <v>0</v>
      </c>
    </row>
    <row r="151" spans="2:5" x14ac:dyDescent="0.25">
      <c r="B151" s="452"/>
      <c r="C151" s="448" t="s">
        <v>36</v>
      </c>
      <c r="D151" s="448"/>
      <c r="E151" s="12">
        <f>ECSF!I32</f>
        <v>0</v>
      </c>
    </row>
    <row r="152" spans="2:5" x14ac:dyDescent="0.25">
      <c r="B152" s="452"/>
      <c r="C152" s="448" t="s">
        <v>38</v>
      </c>
      <c r="D152" s="448"/>
      <c r="E152" s="12">
        <f>ECSF!I33</f>
        <v>0</v>
      </c>
    </row>
    <row r="153" spans="2:5" x14ac:dyDescent="0.25">
      <c r="B153" s="452"/>
      <c r="C153" s="448" t="s">
        <v>40</v>
      </c>
      <c r="D153" s="448"/>
      <c r="E153" s="12">
        <f>ECSF!I34</f>
        <v>0</v>
      </c>
    </row>
    <row r="154" spans="2:5" x14ac:dyDescent="0.25">
      <c r="B154" s="452"/>
      <c r="C154" s="451" t="s">
        <v>47</v>
      </c>
      <c r="D154" s="451"/>
      <c r="E154" s="11">
        <f>ECSF!I36</f>
        <v>33473856</v>
      </c>
    </row>
    <row r="155" spans="2:5" x14ac:dyDescent="0.25">
      <c r="B155" s="452"/>
      <c r="C155" s="451" t="s">
        <v>49</v>
      </c>
      <c r="D155" s="451"/>
      <c r="E155" s="11">
        <f>ECSF!I38</f>
        <v>0</v>
      </c>
    </row>
    <row r="156" spans="2:5" x14ac:dyDescent="0.25">
      <c r="B156" s="452"/>
      <c r="C156" s="448" t="s">
        <v>50</v>
      </c>
      <c r="D156" s="448"/>
      <c r="E156" s="12">
        <f>ECSF!I40</f>
        <v>0</v>
      </c>
    </row>
    <row r="157" spans="2:5" x14ac:dyDescent="0.25">
      <c r="B157" s="452"/>
      <c r="C157" s="448" t="s">
        <v>51</v>
      </c>
      <c r="D157" s="448"/>
      <c r="E157" s="12">
        <f>ECSF!I41</f>
        <v>0</v>
      </c>
    </row>
    <row r="158" spans="2:5" x14ac:dyDescent="0.25">
      <c r="B158" s="452"/>
      <c r="C158" s="448" t="s">
        <v>52</v>
      </c>
      <c r="D158" s="448"/>
      <c r="E158" s="12">
        <f>ECSF!I42</f>
        <v>0</v>
      </c>
    </row>
    <row r="159" spans="2:5" x14ac:dyDescent="0.25">
      <c r="B159" s="452"/>
      <c r="C159" s="451" t="s">
        <v>53</v>
      </c>
      <c r="D159" s="451"/>
      <c r="E159" s="11">
        <f>ECSF!I44</f>
        <v>33473856</v>
      </c>
    </row>
    <row r="160" spans="2:5" x14ac:dyDescent="0.25">
      <c r="B160" s="452"/>
      <c r="C160" s="448" t="s">
        <v>54</v>
      </c>
      <c r="D160" s="448"/>
      <c r="E160" s="12">
        <f>ECSF!I46</f>
        <v>0</v>
      </c>
    </row>
    <row r="161" spans="2:5" x14ac:dyDescent="0.25">
      <c r="B161" s="452"/>
      <c r="C161" s="448" t="s">
        <v>55</v>
      </c>
      <c r="D161" s="448"/>
      <c r="E161" s="12">
        <f>ECSF!I47</f>
        <v>33473856</v>
      </c>
    </row>
    <row r="162" spans="2:5" x14ac:dyDescent="0.25">
      <c r="B162" s="452"/>
      <c r="C162" s="448" t="s">
        <v>56</v>
      </c>
      <c r="D162" s="448"/>
      <c r="E162" s="12">
        <f>ECSF!I48</f>
        <v>0</v>
      </c>
    </row>
    <row r="163" spans="2:5" x14ac:dyDescent="0.25">
      <c r="B163" s="452"/>
      <c r="C163" s="448" t="s">
        <v>57</v>
      </c>
      <c r="D163" s="448"/>
      <c r="E163" s="12">
        <f>ECSF!I49</f>
        <v>0</v>
      </c>
    </row>
    <row r="164" spans="2:5" x14ac:dyDescent="0.25">
      <c r="B164" s="452"/>
      <c r="C164" s="448" t="s">
        <v>58</v>
      </c>
      <c r="D164" s="448"/>
      <c r="E164" s="12">
        <f>ECSF!I50</f>
        <v>0</v>
      </c>
    </row>
    <row r="165" spans="2:5" x14ac:dyDescent="0.25">
      <c r="B165" s="452"/>
      <c r="C165" s="451" t="s">
        <v>59</v>
      </c>
      <c r="D165" s="451"/>
      <c r="E165" s="11">
        <f>ECSF!I52</f>
        <v>0</v>
      </c>
    </row>
    <row r="166" spans="2:5" x14ac:dyDescent="0.25">
      <c r="B166" s="452"/>
      <c r="C166" s="448" t="s">
        <v>60</v>
      </c>
      <c r="D166" s="448"/>
      <c r="E166" s="12">
        <f>ECSF!I54</f>
        <v>0</v>
      </c>
    </row>
    <row r="167" spans="2:5" ht="15" customHeight="1" thickBot="1" x14ac:dyDescent="0.3">
      <c r="B167" s="453"/>
      <c r="C167" s="448" t="s">
        <v>61</v>
      </c>
      <c r="D167" s="448"/>
      <c r="E167" s="12">
        <f>ECSF!I55</f>
        <v>0</v>
      </c>
    </row>
    <row r="168" spans="2:5" x14ac:dyDescent="0.25">
      <c r="B168" s="452" t="s">
        <v>68</v>
      </c>
      <c r="C168" s="451" t="s">
        <v>6</v>
      </c>
      <c r="D168" s="451"/>
      <c r="E168" s="11">
        <f>ECSF!E14</f>
        <v>43265367</v>
      </c>
    </row>
    <row r="169" spans="2:5" ht="15" customHeight="1" x14ac:dyDescent="0.25">
      <c r="B169" s="452"/>
      <c r="C169" s="451" t="s">
        <v>8</v>
      </c>
      <c r="D169" s="451"/>
      <c r="E169" s="11">
        <f>ECSF!E16</f>
        <v>32151107</v>
      </c>
    </row>
    <row r="170" spans="2:5" ht="15" customHeight="1" x14ac:dyDescent="0.25">
      <c r="B170" s="452"/>
      <c r="C170" s="448" t="s">
        <v>10</v>
      </c>
      <c r="D170" s="448"/>
      <c r="E170" s="12">
        <f>ECSF!E18</f>
        <v>0</v>
      </c>
    </row>
    <row r="171" spans="2:5" ht="15" customHeight="1" x14ac:dyDescent="0.25">
      <c r="B171" s="452"/>
      <c r="C171" s="448" t="s">
        <v>12</v>
      </c>
      <c r="D171" s="448"/>
      <c r="E171" s="12">
        <f>ECSF!E19</f>
        <v>0</v>
      </c>
    </row>
    <row r="172" spans="2:5" x14ac:dyDescent="0.25">
      <c r="B172" s="452"/>
      <c r="C172" s="448" t="s">
        <v>14</v>
      </c>
      <c r="D172" s="448"/>
      <c r="E172" s="12">
        <f>ECSF!E20</f>
        <v>32151107</v>
      </c>
    </row>
    <row r="173" spans="2:5" x14ac:dyDescent="0.25">
      <c r="B173" s="452"/>
      <c r="C173" s="448" t="s">
        <v>16</v>
      </c>
      <c r="D173" s="448"/>
      <c r="E173" s="12">
        <f>ECSF!E21</f>
        <v>0</v>
      </c>
    </row>
    <row r="174" spans="2:5" ht="15" customHeight="1" x14ac:dyDescent="0.25">
      <c r="B174" s="452"/>
      <c r="C174" s="448" t="s">
        <v>18</v>
      </c>
      <c r="D174" s="448"/>
      <c r="E174" s="12">
        <f>ECSF!E22</f>
        <v>0</v>
      </c>
    </row>
    <row r="175" spans="2:5" ht="15" customHeight="1" x14ac:dyDescent="0.25">
      <c r="B175" s="452"/>
      <c r="C175" s="448" t="s">
        <v>20</v>
      </c>
      <c r="D175" s="448"/>
      <c r="E175" s="12">
        <f>ECSF!E23</f>
        <v>0</v>
      </c>
    </row>
    <row r="176" spans="2:5" x14ac:dyDescent="0.25">
      <c r="B176" s="452"/>
      <c r="C176" s="448" t="s">
        <v>22</v>
      </c>
      <c r="D176" s="448"/>
      <c r="E176" s="12">
        <f>ECSF!E24</f>
        <v>0</v>
      </c>
    </row>
    <row r="177" spans="2:5" ht="15" customHeight="1" x14ac:dyDescent="0.25">
      <c r="B177" s="452"/>
      <c r="C177" s="451" t="s">
        <v>27</v>
      </c>
      <c r="D177" s="451"/>
      <c r="E177" s="11">
        <f>ECSF!E26</f>
        <v>11114260</v>
      </c>
    </row>
    <row r="178" spans="2:5" x14ac:dyDescent="0.25">
      <c r="B178" s="452"/>
      <c r="C178" s="448" t="s">
        <v>29</v>
      </c>
      <c r="D178" s="448"/>
      <c r="E178" s="12">
        <f>ECSF!E28</f>
        <v>0</v>
      </c>
    </row>
    <row r="179" spans="2:5" ht="15" customHeight="1" x14ac:dyDescent="0.25">
      <c r="B179" s="452"/>
      <c r="C179" s="448" t="s">
        <v>31</v>
      </c>
      <c r="D179" s="448"/>
      <c r="E179" s="12">
        <f>ECSF!E29</f>
        <v>0</v>
      </c>
    </row>
    <row r="180" spans="2:5" ht="15" customHeight="1" x14ac:dyDescent="0.25">
      <c r="B180" s="452"/>
      <c r="C180" s="448" t="s">
        <v>33</v>
      </c>
      <c r="D180" s="448"/>
      <c r="E180" s="12">
        <f>ECSF!E30</f>
        <v>10452253</v>
      </c>
    </row>
    <row r="181" spans="2:5" ht="15" customHeight="1" x14ac:dyDescent="0.25">
      <c r="B181" s="452"/>
      <c r="C181" s="448" t="s">
        <v>35</v>
      </c>
      <c r="D181" s="448"/>
      <c r="E181" s="12">
        <f>ECSF!E31</f>
        <v>662007</v>
      </c>
    </row>
    <row r="182" spans="2:5" ht="15" customHeight="1" x14ac:dyDescent="0.25">
      <c r="B182" s="452"/>
      <c r="C182" s="448" t="s">
        <v>37</v>
      </c>
      <c r="D182" s="448"/>
      <c r="E182" s="12">
        <f>ECSF!E32</f>
        <v>0</v>
      </c>
    </row>
    <row r="183" spans="2:5" ht="15" customHeight="1" x14ac:dyDescent="0.25">
      <c r="B183" s="452"/>
      <c r="C183" s="448" t="s">
        <v>39</v>
      </c>
      <c r="D183" s="448"/>
      <c r="E183" s="12">
        <f>ECSF!E33</f>
        <v>0</v>
      </c>
    </row>
    <row r="184" spans="2:5" ht="15" customHeight="1" x14ac:dyDescent="0.25">
      <c r="B184" s="452"/>
      <c r="C184" s="448" t="s">
        <v>41</v>
      </c>
      <c r="D184" s="448"/>
      <c r="E184" s="12">
        <f>ECSF!E34</f>
        <v>0</v>
      </c>
    </row>
    <row r="185" spans="2:5" ht="15" customHeight="1" x14ac:dyDescent="0.25">
      <c r="B185" s="452"/>
      <c r="C185" s="448" t="s">
        <v>42</v>
      </c>
      <c r="D185" s="448"/>
      <c r="E185" s="12">
        <f>ECSF!E35</f>
        <v>0</v>
      </c>
    </row>
    <row r="186" spans="2:5" ht="15" customHeight="1" x14ac:dyDescent="0.25">
      <c r="B186" s="452"/>
      <c r="C186" s="448" t="s">
        <v>44</v>
      </c>
      <c r="D186" s="448"/>
      <c r="E186" s="12">
        <f>ECSF!E36</f>
        <v>0</v>
      </c>
    </row>
    <row r="187" spans="2:5" ht="15" customHeight="1" x14ac:dyDescent="0.25">
      <c r="B187" s="452"/>
      <c r="C187" s="451" t="s">
        <v>7</v>
      </c>
      <c r="D187" s="451"/>
      <c r="E187" s="11">
        <f>ECSF!J14</f>
        <v>506594</v>
      </c>
    </row>
    <row r="188" spans="2:5" x14ac:dyDescent="0.25">
      <c r="B188" s="452"/>
      <c r="C188" s="451" t="s">
        <v>9</v>
      </c>
      <c r="D188" s="451"/>
      <c r="E188" s="11">
        <f>ECSF!J16</f>
        <v>506594</v>
      </c>
    </row>
    <row r="189" spans="2:5" x14ac:dyDescent="0.25">
      <c r="B189" s="452"/>
      <c r="C189" s="448" t="s">
        <v>11</v>
      </c>
      <c r="D189" s="448"/>
      <c r="E189" s="12">
        <f>ECSF!J18</f>
        <v>0</v>
      </c>
    </row>
    <row r="190" spans="2:5" x14ac:dyDescent="0.25">
      <c r="B190" s="452"/>
      <c r="C190" s="448" t="s">
        <v>13</v>
      </c>
      <c r="D190" s="448"/>
      <c r="E190" s="12">
        <f>ECSF!J19</f>
        <v>0</v>
      </c>
    </row>
    <row r="191" spans="2:5" ht="15" customHeight="1" x14ac:dyDescent="0.25">
      <c r="B191" s="452"/>
      <c r="C191" s="448" t="s">
        <v>15</v>
      </c>
      <c r="D191" s="448"/>
      <c r="E191" s="12">
        <f>ECSF!J20</f>
        <v>0</v>
      </c>
    </row>
    <row r="192" spans="2:5" x14ac:dyDescent="0.25">
      <c r="B192" s="452"/>
      <c r="C192" s="448" t="s">
        <v>17</v>
      </c>
      <c r="D192" s="448"/>
      <c r="E192" s="12">
        <f>ECSF!J21</f>
        <v>0</v>
      </c>
    </row>
    <row r="193" spans="2:5" ht="15" customHeight="1" x14ac:dyDescent="0.25">
      <c r="B193" s="452"/>
      <c r="C193" s="448" t="s">
        <v>19</v>
      </c>
      <c r="D193" s="448"/>
      <c r="E193" s="12">
        <f>ECSF!J22</f>
        <v>0</v>
      </c>
    </row>
    <row r="194" spans="2:5" ht="15" customHeight="1" x14ac:dyDescent="0.25">
      <c r="B194" s="452"/>
      <c r="C194" s="448" t="s">
        <v>21</v>
      </c>
      <c r="D194" s="448"/>
      <c r="E194" s="12">
        <f>ECSF!J23</f>
        <v>506594</v>
      </c>
    </row>
    <row r="195" spans="2:5" ht="15" customHeight="1" x14ac:dyDescent="0.25">
      <c r="B195" s="452"/>
      <c r="C195" s="448" t="s">
        <v>23</v>
      </c>
      <c r="D195" s="448"/>
      <c r="E195" s="12">
        <f>ECSF!J24</f>
        <v>0</v>
      </c>
    </row>
    <row r="196" spans="2:5" ht="15" customHeight="1" x14ac:dyDescent="0.25">
      <c r="B196" s="452"/>
      <c r="C196" s="448" t="s">
        <v>24</v>
      </c>
      <c r="D196" s="448"/>
      <c r="E196" s="12">
        <f>ECSF!J25</f>
        <v>0</v>
      </c>
    </row>
    <row r="197" spans="2:5" ht="15" customHeight="1" x14ac:dyDescent="0.25">
      <c r="B197" s="452"/>
      <c r="C197" s="454" t="s">
        <v>28</v>
      </c>
      <c r="D197" s="454"/>
      <c r="E197" s="11">
        <f>ECSF!J27</f>
        <v>0</v>
      </c>
    </row>
    <row r="198" spans="2:5" ht="15" customHeight="1" x14ac:dyDescent="0.25">
      <c r="B198" s="452"/>
      <c r="C198" s="448" t="s">
        <v>30</v>
      </c>
      <c r="D198" s="448"/>
      <c r="E198" s="12">
        <f>ECSF!J29</f>
        <v>0</v>
      </c>
    </row>
    <row r="199" spans="2:5" ht="15" customHeight="1" x14ac:dyDescent="0.25">
      <c r="B199" s="452"/>
      <c r="C199" s="448" t="s">
        <v>32</v>
      </c>
      <c r="D199" s="448"/>
      <c r="E199" s="12">
        <f>ECSF!J30</f>
        <v>0</v>
      </c>
    </row>
    <row r="200" spans="2:5" ht="15" customHeight="1" x14ac:dyDescent="0.25">
      <c r="B200" s="452"/>
      <c r="C200" s="448" t="s">
        <v>34</v>
      </c>
      <c r="D200" s="448"/>
      <c r="E200" s="12">
        <f>ECSF!J31</f>
        <v>0</v>
      </c>
    </row>
    <row r="201" spans="2:5" x14ac:dyDescent="0.25">
      <c r="B201" s="452"/>
      <c r="C201" s="448" t="s">
        <v>36</v>
      </c>
      <c r="D201" s="448"/>
      <c r="E201" s="12">
        <f>ECSF!J32</f>
        <v>0</v>
      </c>
    </row>
    <row r="202" spans="2:5" ht="15" customHeight="1" x14ac:dyDescent="0.25">
      <c r="B202" s="452"/>
      <c r="C202" s="448" t="s">
        <v>38</v>
      </c>
      <c r="D202" s="448"/>
      <c r="E202" s="12">
        <f>ECSF!J33</f>
        <v>0</v>
      </c>
    </row>
    <row r="203" spans="2:5" x14ac:dyDescent="0.25">
      <c r="B203" s="452"/>
      <c r="C203" s="448" t="s">
        <v>40</v>
      </c>
      <c r="D203" s="448"/>
      <c r="E203" s="12">
        <f>ECSF!J34</f>
        <v>0</v>
      </c>
    </row>
    <row r="204" spans="2:5" ht="15" customHeight="1" x14ac:dyDescent="0.25">
      <c r="B204" s="452"/>
      <c r="C204" s="451" t="s">
        <v>47</v>
      </c>
      <c r="D204" s="451"/>
      <c r="E204" s="11">
        <f>ECSF!J36</f>
        <v>8097813</v>
      </c>
    </row>
    <row r="205" spans="2:5" ht="15" customHeight="1" x14ac:dyDescent="0.25">
      <c r="B205" s="452"/>
      <c r="C205" s="451" t="s">
        <v>49</v>
      </c>
      <c r="D205" s="451"/>
      <c r="E205" s="11">
        <f>ECSF!J38</f>
        <v>0</v>
      </c>
    </row>
    <row r="206" spans="2:5" ht="15" customHeight="1" x14ac:dyDescent="0.25">
      <c r="B206" s="452"/>
      <c r="C206" s="448" t="s">
        <v>50</v>
      </c>
      <c r="D206" s="448"/>
      <c r="E206" s="12">
        <f>ECSF!J40</f>
        <v>0</v>
      </c>
    </row>
    <row r="207" spans="2:5" ht="15" customHeight="1" x14ac:dyDescent="0.25">
      <c r="B207" s="452"/>
      <c r="C207" s="448" t="s">
        <v>51</v>
      </c>
      <c r="D207" s="448"/>
      <c r="E207" s="12">
        <f>ECSF!J41</f>
        <v>0</v>
      </c>
    </row>
    <row r="208" spans="2:5" ht="15" customHeight="1" x14ac:dyDescent="0.25">
      <c r="B208" s="452"/>
      <c r="C208" s="448" t="s">
        <v>52</v>
      </c>
      <c r="D208" s="448"/>
      <c r="E208" s="12">
        <f>ECSF!J42</f>
        <v>0</v>
      </c>
    </row>
    <row r="209" spans="2:5" ht="15" customHeight="1" x14ac:dyDescent="0.25">
      <c r="B209" s="452"/>
      <c r="C209" s="451" t="s">
        <v>53</v>
      </c>
      <c r="D209" s="451"/>
      <c r="E209" s="11">
        <f>ECSF!J44</f>
        <v>8097813</v>
      </c>
    </row>
    <row r="210" spans="2:5" x14ac:dyDescent="0.25">
      <c r="B210" s="452"/>
      <c r="C210" s="448" t="s">
        <v>54</v>
      </c>
      <c r="D210" s="448"/>
      <c r="E210" s="12">
        <f>ECSF!J46</f>
        <v>8097813</v>
      </c>
    </row>
    <row r="211" spans="2:5" ht="15" customHeight="1" x14ac:dyDescent="0.25">
      <c r="B211" s="452"/>
      <c r="C211" s="448" t="s">
        <v>55</v>
      </c>
      <c r="D211" s="448"/>
      <c r="E211" s="12">
        <f>ECSF!J47</f>
        <v>0</v>
      </c>
    </row>
    <row r="212" spans="2:5" x14ac:dyDescent="0.25">
      <c r="B212" s="452"/>
      <c r="C212" s="448" t="s">
        <v>56</v>
      </c>
      <c r="D212" s="448"/>
      <c r="E212" s="12">
        <f>ECSF!J48</f>
        <v>0</v>
      </c>
    </row>
    <row r="213" spans="2:5" ht="15" customHeight="1" x14ac:dyDescent="0.25">
      <c r="B213" s="452"/>
      <c r="C213" s="448" t="s">
        <v>57</v>
      </c>
      <c r="D213" s="448"/>
      <c r="E213" s="12">
        <f>ECSF!J49</f>
        <v>0</v>
      </c>
    </row>
    <row r="214" spans="2:5" x14ac:dyDescent="0.25">
      <c r="B214" s="452"/>
      <c r="C214" s="448" t="s">
        <v>58</v>
      </c>
      <c r="D214" s="448"/>
      <c r="E214" s="12">
        <f>ECSF!J50</f>
        <v>0</v>
      </c>
    </row>
    <row r="215" spans="2:5" x14ac:dyDescent="0.25">
      <c r="B215" s="452"/>
      <c r="C215" s="451" t="s">
        <v>59</v>
      </c>
      <c r="D215" s="451"/>
      <c r="E215" s="11">
        <f>ECSF!J52</f>
        <v>0</v>
      </c>
    </row>
    <row r="216" spans="2:5" x14ac:dyDescent="0.25">
      <c r="B216" s="452"/>
      <c r="C216" s="448" t="s">
        <v>60</v>
      </c>
      <c r="D216" s="448"/>
      <c r="E216" s="12">
        <f>ECSF!J54</f>
        <v>0</v>
      </c>
    </row>
    <row r="217" spans="2:5" ht="15.75" thickBot="1" x14ac:dyDescent="0.3">
      <c r="B217" s="453"/>
      <c r="C217" s="448" t="s">
        <v>61</v>
      </c>
      <c r="D217" s="448"/>
      <c r="E217" s="12">
        <f>ECSF!J55</f>
        <v>0</v>
      </c>
    </row>
    <row r="218" spans="2:5" x14ac:dyDescent="0.25">
      <c r="C218" s="456" t="s">
        <v>75</v>
      </c>
      <c r="D218" s="5" t="s">
        <v>64</v>
      </c>
      <c r="E218" s="15" t="str">
        <f>ECSF!C62</f>
        <v>Nombre de quien autoriza</v>
      </c>
    </row>
    <row r="219" spans="2:5" x14ac:dyDescent="0.25">
      <c r="C219" s="457"/>
      <c r="D219" s="5" t="s">
        <v>65</v>
      </c>
      <c r="E219" s="15" t="str">
        <f>ECSF!C63</f>
        <v>Cargo de quien autoriza</v>
      </c>
    </row>
    <row r="220" spans="2:5" x14ac:dyDescent="0.25">
      <c r="C220" s="457" t="s">
        <v>74</v>
      </c>
      <c r="D220" s="5" t="s">
        <v>64</v>
      </c>
      <c r="E220" s="15" t="str">
        <f>ECSF!G62</f>
        <v>Nombre de quien elabora</v>
      </c>
    </row>
    <row r="221" spans="2:5" x14ac:dyDescent="0.25">
      <c r="C221" s="457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7" zoomScale="110" zoomScaleNormal="110" workbookViewId="0">
      <selection activeCell="G31" sqref="G31"/>
    </sheetView>
  </sheetViews>
  <sheetFormatPr baseColWidth="10" defaultRowHeight="12" x14ac:dyDescent="0.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175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1.42578125" style="17"/>
  </cols>
  <sheetData>
    <row r="1" spans="1:13" s="57" customFormat="1" ht="6" customHeight="1" x14ac:dyDescent="0.2">
      <c r="B1" s="58"/>
      <c r="C1" s="458"/>
      <c r="D1" s="458"/>
      <c r="E1" s="458"/>
      <c r="F1" s="459"/>
      <c r="G1" s="459"/>
      <c r="H1" s="459"/>
      <c r="I1" s="149"/>
      <c r="J1" s="114"/>
      <c r="K1" s="114"/>
    </row>
    <row r="2" spans="1:13" s="57" customFormat="1" ht="6" customHeight="1" x14ac:dyDescent="0.2">
      <c r="B2" s="58"/>
    </row>
    <row r="3" spans="1:13" s="57" customFormat="1" ht="14.1" customHeight="1" x14ac:dyDescent="0.2">
      <c r="B3" s="60"/>
      <c r="C3" s="436" t="s">
        <v>417</v>
      </c>
      <c r="D3" s="436"/>
      <c r="E3" s="436"/>
      <c r="F3" s="436"/>
      <c r="G3" s="436"/>
      <c r="H3" s="60"/>
      <c r="I3" s="60"/>
      <c r="J3" s="17"/>
      <c r="K3" s="17"/>
    </row>
    <row r="4" spans="1:13" s="57" customFormat="1" ht="14.1" customHeight="1" x14ac:dyDescent="0.2">
      <c r="B4" s="60"/>
      <c r="C4" s="436" t="s">
        <v>150</v>
      </c>
      <c r="D4" s="436"/>
      <c r="E4" s="436"/>
      <c r="F4" s="436"/>
      <c r="G4" s="436"/>
      <c r="H4" s="60"/>
      <c r="I4" s="60"/>
      <c r="J4" s="17"/>
      <c r="K4" s="17"/>
    </row>
    <row r="5" spans="1:13" s="57" customFormat="1" ht="14.1" customHeight="1" x14ac:dyDescent="0.2">
      <c r="B5" s="60"/>
      <c r="C5" s="436" t="s">
        <v>419</v>
      </c>
      <c r="D5" s="436"/>
      <c r="E5" s="436"/>
      <c r="F5" s="436"/>
      <c r="G5" s="436"/>
      <c r="H5" s="60"/>
      <c r="I5" s="60"/>
      <c r="J5" s="17"/>
      <c r="K5" s="17"/>
    </row>
    <row r="6" spans="1:13" s="57" customFormat="1" ht="14.1" customHeight="1" x14ac:dyDescent="0.2">
      <c r="B6" s="60"/>
      <c r="C6" s="436" t="s">
        <v>1</v>
      </c>
      <c r="D6" s="436"/>
      <c r="E6" s="436"/>
      <c r="F6" s="436"/>
      <c r="G6" s="436"/>
      <c r="H6" s="60"/>
      <c r="I6" s="60"/>
      <c r="J6" s="17"/>
      <c r="K6" s="17"/>
    </row>
    <row r="7" spans="1:13" s="57" customFormat="1" ht="20.100000000000001" customHeight="1" x14ac:dyDescent="0.2">
      <c r="A7" s="62"/>
      <c r="B7" s="63" t="s">
        <v>4</v>
      </c>
      <c r="C7" s="424" t="s">
        <v>407</v>
      </c>
      <c r="D7" s="424"/>
      <c r="E7" s="424"/>
      <c r="F7" s="424"/>
      <c r="G7" s="424"/>
      <c r="H7" s="21"/>
      <c r="I7" s="150"/>
      <c r="J7" s="150"/>
      <c r="K7" s="150"/>
      <c r="L7" s="150"/>
      <c r="M7" s="150"/>
    </row>
    <row r="8" spans="1:13" s="57" customFormat="1" ht="6.75" customHeight="1" x14ac:dyDescent="0.2">
      <c r="A8" s="437"/>
      <c r="B8" s="437"/>
      <c r="C8" s="437"/>
      <c r="D8" s="437"/>
      <c r="E8" s="437"/>
      <c r="F8" s="437"/>
      <c r="G8" s="437"/>
      <c r="H8" s="437"/>
      <c r="I8" s="437"/>
    </row>
    <row r="9" spans="1:13" s="57" customFormat="1" ht="3" customHeight="1" x14ac:dyDescent="0.2">
      <c r="A9" s="437"/>
      <c r="B9" s="437"/>
      <c r="C9" s="437"/>
      <c r="D9" s="437"/>
      <c r="E9" s="437"/>
      <c r="F9" s="437"/>
      <c r="G9" s="437"/>
      <c r="H9" s="437"/>
      <c r="I9" s="437"/>
    </row>
    <row r="10" spans="1:13" s="155" customFormat="1" x14ac:dyDescent="0.2">
      <c r="A10" s="151"/>
      <c r="B10" s="461" t="s">
        <v>76</v>
      </c>
      <c r="C10" s="461"/>
      <c r="D10" s="152" t="s">
        <v>151</v>
      </c>
      <c r="E10" s="152" t="s">
        <v>152</v>
      </c>
      <c r="F10" s="153" t="s">
        <v>153</v>
      </c>
      <c r="G10" s="153" t="s">
        <v>154</v>
      </c>
      <c r="H10" s="153" t="s">
        <v>155</v>
      </c>
      <c r="I10" s="154"/>
    </row>
    <row r="11" spans="1:13" s="155" customFormat="1" x14ac:dyDescent="0.2">
      <c r="A11" s="156"/>
      <c r="B11" s="462"/>
      <c r="C11" s="462"/>
      <c r="D11" s="157">
        <v>1</v>
      </c>
      <c r="E11" s="157">
        <v>2</v>
      </c>
      <c r="F11" s="158">
        <v>3</v>
      </c>
      <c r="G11" s="158" t="s">
        <v>156</v>
      </c>
      <c r="H11" s="158" t="s">
        <v>157</v>
      </c>
      <c r="I11" s="159"/>
    </row>
    <row r="12" spans="1:13" s="57" customFormat="1" ht="3" customHeight="1" x14ac:dyDescent="0.2">
      <c r="A12" s="463"/>
      <c r="B12" s="437"/>
      <c r="C12" s="437"/>
      <c r="D12" s="437"/>
      <c r="E12" s="437"/>
      <c r="F12" s="437"/>
      <c r="G12" s="437"/>
      <c r="H12" s="437"/>
      <c r="I12" s="464"/>
    </row>
    <row r="13" spans="1:13" s="57" customFormat="1" ht="3" customHeight="1" x14ac:dyDescent="0.2">
      <c r="A13" s="465"/>
      <c r="B13" s="466"/>
      <c r="C13" s="466"/>
      <c r="D13" s="466"/>
      <c r="E13" s="466"/>
      <c r="F13" s="466"/>
      <c r="G13" s="466"/>
      <c r="H13" s="466"/>
      <c r="I13" s="467"/>
      <c r="J13" s="17"/>
      <c r="K13" s="17"/>
    </row>
    <row r="14" spans="1:13" s="57" customFormat="1" x14ac:dyDescent="0.2">
      <c r="A14" s="86"/>
      <c r="B14" s="468" t="s">
        <v>6</v>
      </c>
      <c r="C14" s="468"/>
      <c r="D14" s="160">
        <f>+D16+D26</f>
        <v>94962723</v>
      </c>
      <c r="E14" s="160">
        <f>+E16+E26</f>
        <v>452002187</v>
      </c>
      <c r="F14" s="160">
        <f>+F16+F26</f>
        <v>425995785</v>
      </c>
      <c r="G14" s="160">
        <f>+G16+G26</f>
        <v>120969125</v>
      </c>
      <c r="H14" s="160">
        <f>+H16+H26</f>
        <v>26006402</v>
      </c>
      <c r="I14" s="161"/>
      <c r="J14" s="17"/>
      <c r="K14" s="17"/>
    </row>
    <row r="15" spans="1:13" s="57" customFormat="1" ht="5.0999999999999996" customHeight="1" x14ac:dyDescent="0.2">
      <c r="A15" s="86"/>
      <c r="B15" s="162"/>
      <c r="C15" s="162"/>
      <c r="D15" s="160"/>
      <c r="E15" s="160"/>
      <c r="F15" s="160"/>
      <c r="G15" s="160"/>
      <c r="H15" s="160"/>
      <c r="I15" s="161"/>
      <c r="J15" s="17"/>
      <c r="K15" s="17"/>
    </row>
    <row r="16" spans="1:13" s="57" customFormat="1" ht="20.25" x14ac:dyDescent="0.3">
      <c r="A16" s="163"/>
      <c r="B16" s="427" t="s">
        <v>8</v>
      </c>
      <c r="C16" s="427"/>
      <c r="D16" s="164">
        <f>SUM(D18:D24)</f>
        <v>57129754</v>
      </c>
      <c r="E16" s="164">
        <f>SUM(E18:E24)</f>
        <v>440747442</v>
      </c>
      <c r="F16" s="164">
        <f>SUM(F18:F24)</f>
        <v>425855300</v>
      </c>
      <c r="G16" s="164">
        <f>D16+E16-F16</f>
        <v>72021896</v>
      </c>
      <c r="H16" s="164">
        <f>G16-D16</f>
        <v>14892142</v>
      </c>
      <c r="I16" s="165"/>
      <c r="J16" s="17"/>
      <c r="K16" s="166"/>
    </row>
    <row r="17" spans="1:14" s="57" customFormat="1" ht="5.0999999999999996" customHeight="1" x14ac:dyDescent="0.3">
      <c r="A17" s="73"/>
      <c r="B17" s="58"/>
      <c r="C17" s="58"/>
      <c r="D17" s="167"/>
      <c r="E17" s="167"/>
      <c r="F17" s="167"/>
      <c r="G17" s="167"/>
      <c r="H17" s="167"/>
      <c r="I17" s="168"/>
      <c r="J17" s="17"/>
      <c r="K17" s="166"/>
    </row>
    <row r="18" spans="1:14" s="57" customFormat="1" ht="19.5" customHeight="1" x14ac:dyDescent="0.3">
      <c r="A18" s="73"/>
      <c r="B18" s="460" t="s">
        <v>10</v>
      </c>
      <c r="C18" s="460"/>
      <c r="D18" s="169">
        <f>+ESF!E18</f>
        <v>32971856</v>
      </c>
      <c r="E18" s="169">
        <v>332038220</v>
      </c>
      <c r="F18" s="169">
        <v>348909053</v>
      </c>
      <c r="G18" s="85">
        <f>D18+E18-F18</f>
        <v>16101023</v>
      </c>
      <c r="H18" s="85">
        <f>G18-D18</f>
        <v>-16870833</v>
      </c>
      <c r="I18" s="168"/>
      <c r="J18" s="17"/>
      <c r="K18" s="166" t="str">
        <f>IF(G18=ESF!D18," ","Error")</f>
        <v xml:space="preserve"> </v>
      </c>
    </row>
    <row r="19" spans="1:14" s="57" customFormat="1" ht="19.5" customHeight="1" x14ac:dyDescent="0.3">
      <c r="A19" s="73"/>
      <c r="B19" s="460" t="s">
        <v>12</v>
      </c>
      <c r="C19" s="460"/>
      <c r="D19" s="169">
        <f>+ESF!E19</f>
        <v>24157898</v>
      </c>
      <c r="E19" s="169">
        <v>75661170</v>
      </c>
      <c r="F19" s="169">
        <v>76049302</v>
      </c>
      <c r="G19" s="85">
        <f t="shared" ref="G19:G24" si="0">D19+E19-F19</f>
        <v>23769766</v>
      </c>
      <c r="H19" s="85">
        <f t="shared" ref="H19:H24" si="1">G19-D19</f>
        <v>-388132</v>
      </c>
      <c r="I19" s="168"/>
      <c r="J19" s="17"/>
      <c r="K19" s="166" t="str">
        <f>IF(G19=ESF!D19," ","Error")</f>
        <v xml:space="preserve"> </v>
      </c>
    </row>
    <row r="20" spans="1:14" s="57" customFormat="1" ht="19.5" customHeight="1" x14ac:dyDescent="0.3">
      <c r="A20" s="73"/>
      <c r="B20" s="460" t="s">
        <v>14</v>
      </c>
      <c r="C20" s="460"/>
      <c r="D20" s="169">
        <f>+ESF!E20</f>
        <v>0</v>
      </c>
      <c r="E20" s="169">
        <v>33048052</v>
      </c>
      <c r="F20" s="169">
        <v>896945</v>
      </c>
      <c r="G20" s="85">
        <f t="shared" si="0"/>
        <v>32151107</v>
      </c>
      <c r="H20" s="85">
        <f t="shared" si="1"/>
        <v>32151107</v>
      </c>
      <c r="I20" s="168"/>
      <c r="J20" s="17"/>
      <c r="K20" s="166" t="str">
        <f>IF(G20=ESF!D20," ","Error")</f>
        <v xml:space="preserve"> </v>
      </c>
    </row>
    <row r="21" spans="1:14" s="57" customFormat="1" ht="19.5" customHeight="1" x14ac:dyDescent="0.3">
      <c r="A21" s="73"/>
      <c r="B21" s="460" t="s">
        <v>16</v>
      </c>
      <c r="C21" s="460"/>
      <c r="D21" s="169">
        <f>+ESF!E21</f>
        <v>0</v>
      </c>
      <c r="E21" s="169">
        <v>0</v>
      </c>
      <c r="F21" s="169">
        <v>0</v>
      </c>
      <c r="G21" s="85">
        <f t="shared" si="0"/>
        <v>0</v>
      </c>
      <c r="H21" s="85">
        <f t="shared" si="1"/>
        <v>0</v>
      </c>
      <c r="I21" s="168"/>
      <c r="J21" s="17"/>
      <c r="K21" s="166" t="str">
        <f>IF(G21=ESF!D21," ","Error")</f>
        <v xml:space="preserve"> </v>
      </c>
      <c r="N21" s="57" t="s">
        <v>139</v>
      </c>
    </row>
    <row r="22" spans="1:14" s="57" customFormat="1" ht="19.5" customHeight="1" x14ac:dyDescent="0.3">
      <c r="A22" s="73"/>
      <c r="B22" s="460" t="s">
        <v>18</v>
      </c>
      <c r="C22" s="460"/>
      <c r="D22" s="169">
        <f>+ESF!E22</f>
        <v>0</v>
      </c>
      <c r="E22" s="169">
        <v>0</v>
      </c>
      <c r="F22" s="169">
        <v>0</v>
      </c>
      <c r="G22" s="85">
        <f t="shared" si="0"/>
        <v>0</v>
      </c>
      <c r="H22" s="85">
        <f t="shared" si="1"/>
        <v>0</v>
      </c>
      <c r="I22" s="168"/>
      <c r="J22" s="17"/>
      <c r="K22" s="166" t="str">
        <f>IF(G22=ESF!D22," ","Error")</f>
        <v xml:space="preserve"> </v>
      </c>
    </row>
    <row r="23" spans="1:14" s="57" customFormat="1" ht="19.5" customHeight="1" x14ac:dyDescent="0.3">
      <c r="A23" s="73"/>
      <c r="B23" s="460" t="s">
        <v>20</v>
      </c>
      <c r="C23" s="460"/>
      <c r="D23" s="169">
        <f>+ESF!E23</f>
        <v>0</v>
      </c>
      <c r="E23" s="169">
        <v>0</v>
      </c>
      <c r="F23" s="169">
        <v>0</v>
      </c>
      <c r="G23" s="85">
        <f t="shared" si="0"/>
        <v>0</v>
      </c>
      <c r="H23" s="85">
        <f t="shared" si="1"/>
        <v>0</v>
      </c>
      <c r="I23" s="168"/>
      <c r="J23" s="17"/>
      <c r="K23" s="166" t="str">
        <f>IF(G23=ESF!D23," ","Error")</f>
        <v xml:space="preserve"> </v>
      </c>
      <c r="L23" s="57" t="s">
        <v>139</v>
      </c>
    </row>
    <row r="24" spans="1:14" ht="19.5" customHeight="1" x14ac:dyDescent="0.3">
      <c r="A24" s="73"/>
      <c r="B24" s="460" t="s">
        <v>22</v>
      </c>
      <c r="C24" s="460"/>
      <c r="D24" s="169">
        <f>+ESF!E24</f>
        <v>0</v>
      </c>
      <c r="E24" s="169">
        <v>0</v>
      </c>
      <c r="F24" s="169">
        <v>0</v>
      </c>
      <c r="G24" s="85">
        <f t="shared" si="0"/>
        <v>0</v>
      </c>
      <c r="H24" s="85">
        <f t="shared" si="1"/>
        <v>0</v>
      </c>
      <c r="I24" s="168"/>
      <c r="K24" s="166" t="str">
        <f>IF(G24=ESF!D24," ","Error")</f>
        <v xml:space="preserve"> </v>
      </c>
    </row>
    <row r="25" spans="1:14" ht="20.25" x14ac:dyDescent="0.3">
      <c r="A25" s="73"/>
      <c r="B25" s="170"/>
      <c r="C25" s="170"/>
      <c r="D25" s="171"/>
      <c r="E25" s="171"/>
      <c r="F25" s="171"/>
      <c r="G25" s="171"/>
      <c r="H25" s="171"/>
      <c r="I25" s="168"/>
      <c r="K25" s="166"/>
    </row>
    <row r="26" spans="1:14" ht="20.25" x14ac:dyDescent="0.3">
      <c r="A26" s="163"/>
      <c r="B26" s="427" t="s">
        <v>27</v>
      </c>
      <c r="C26" s="427"/>
      <c r="D26" s="164">
        <f>SUM(D28:D36)</f>
        <v>37832969</v>
      </c>
      <c r="E26" s="164">
        <f>SUM(E28:E36)</f>
        <v>11254745</v>
      </c>
      <c r="F26" s="164">
        <f>SUM(F28:F36)</f>
        <v>140485</v>
      </c>
      <c r="G26" s="164">
        <f>D26+E26-F26</f>
        <v>48947229</v>
      </c>
      <c r="H26" s="164">
        <f>G26-D26</f>
        <v>11114260</v>
      </c>
      <c r="I26" s="165"/>
      <c r="K26" s="166"/>
    </row>
    <row r="27" spans="1:14" ht="5.0999999999999996" customHeight="1" x14ac:dyDescent="0.3">
      <c r="A27" s="73"/>
      <c r="B27" s="58"/>
      <c r="C27" s="170"/>
      <c r="D27" s="167"/>
      <c r="E27" s="167"/>
      <c r="F27" s="167"/>
      <c r="G27" s="167"/>
      <c r="H27" s="167"/>
      <c r="I27" s="168"/>
      <c r="K27" s="166"/>
    </row>
    <row r="28" spans="1:14" ht="19.5" customHeight="1" x14ac:dyDescent="0.3">
      <c r="A28" s="73"/>
      <c r="B28" s="460" t="s">
        <v>29</v>
      </c>
      <c r="C28" s="460"/>
      <c r="D28" s="169">
        <f>+ESF!E31</f>
        <v>0</v>
      </c>
      <c r="E28" s="169">
        <v>0</v>
      </c>
      <c r="F28" s="169">
        <v>0</v>
      </c>
      <c r="G28" s="85">
        <f>D28+E28-F28</f>
        <v>0</v>
      </c>
      <c r="H28" s="85">
        <f>G28-D28</f>
        <v>0</v>
      </c>
      <c r="I28" s="168"/>
      <c r="K28" s="166" t="str">
        <f>IF(G28=ESF!D31," ","error")</f>
        <v xml:space="preserve"> </v>
      </c>
    </row>
    <row r="29" spans="1:14" ht="19.5" customHeight="1" x14ac:dyDescent="0.3">
      <c r="A29" s="73"/>
      <c r="B29" s="460" t="s">
        <v>31</v>
      </c>
      <c r="C29" s="460"/>
      <c r="D29" s="169">
        <f>+ESF!E32</f>
        <v>0</v>
      </c>
      <c r="E29" s="169">
        <v>0</v>
      </c>
      <c r="F29" s="169">
        <v>0</v>
      </c>
      <c r="G29" s="85">
        <f t="shared" ref="G29:G36" si="2">D29+E29-F29</f>
        <v>0</v>
      </c>
      <c r="H29" s="85">
        <f t="shared" ref="H29:H36" si="3">G29-D29</f>
        <v>0</v>
      </c>
      <c r="I29" s="168"/>
      <c r="K29" s="166" t="str">
        <f>IF(G29=ESF!D32," ","error")</f>
        <v xml:space="preserve"> </v>
      </c>
    </row>
    <row r="30" spans="1:14" ht="19.5" customHeight="1" x14ac:dyDescent="0.3">
      <c r="A30" s="73"/>
      <c r="B30" s="460" t="s">
        <v>33</v>
      </c>
      <c r="C30" s="460"/>
      <c r="D30" s="169">
        <f>+ESF!E33</f>
        <v>1915693</v>
      </c>
      <c r="E30" s="169">
        <v>10500000</v>
      </c>
      <c r="F30" s="169">
        <v>47747</v>
      </c>
      <c r="G30" s="85">
        <f t="shared" si="2"/>
        <v>12367946</v>
      </c>
      <c r="H30" s="85">
        <f t="shared" si="3"/>
        <v>10452253</v>
      </c>
      <c r="I30" s="168"/>
      <c r="K30" s="166" t="str">
        <f>IF(G30=ESF!D33," ","error")</f>
        <v xml:space="preserve"> </v>
      </c>
    </row>
    <row r="31" spans="1:14" ht="19.5" customHeight="1" x14ac:dyDescent="0.3">
      <c r="A31" s="73"/>
      <c r="B31" s="460" t="s">
        <v>158</v>
      </c>
      <c r="C31" s="460"/>
      <c r="D31" s="169">
        <f>+ESF!E34</f>
        <v>35917276</v>
      </c>
      <c r="E31" s="169">
        <v>754745</v>
      </c>
      <c r="F31" s="169">
        <v>92738</v>
      </c>
      <c r="G31" s="85">
        <f t="shared" si="2"/>
        <v>36579283</v>
      </c>
      <c r="H31" s="85">
        <f t="shared" si="3"/>
        <v>662007</v>
      </c>
      <c r="I31" s="168"/>
      <c r="K31" s="166" t="str">
        <f>IF(G31=ESF!D34," ","error")</f>
        <v xml:space="preserve"> </v>
      </c>
    </row>
    <row r="32" spans="1:14" ht="19.5" customHeight="1" x14ac:dyDescent="0.3">
      <c r="A32" s="73"/>
      <c r="B32" s="460" t="s">
        <v>37</v>
      </c>
      <c r="C32" s="460"/>
      <c r="D32" s="169">
        <f>+ESF!E35</f>
        <v>0</v>
      </c>
      <c r="E32" s="169">
        <v>0</v>
      </c>
      <c r="F32" s="169">
        <v>0</v>
      </c>
      <c r="G32" s="85">
        <f t="shared" si="2"/>
        <v>0</v>
      </c>
      <c r="H32" s="85">
        <f t="shared" si="3"/>
        <v>0</v>
      </c>
      <c r="I32" s="168"/>
      <c r="K32" s="166" t="str">
        <f>IF(G32=ESF!D35," ","error")</f>
        <v xml:space="preserve"> </v>
      </c>
    </row>
    <row r="33" spans="1:17" ht="19.5" customHeight="1" x14ac:dyDescent="0.3">
      <c r="A33" s="73"/>
      <c r="B33" s="460" t="s">
        <v>39</v>
      </c>
      <c r="C33" s="460"/>
      <c r="D33" s="169">
        <f>+ESF!E36</f>
        <v>0</v>
      </c>
      <c r="E33" s="169">
        <v>0</v>
      </c>
      <c r="F33" s="169">
        <v>0</v>
      </c>
      <c r="G33" s="85">
        <f t="shared" si="2"/>
        <v>0</v>
      </c>
      <c r="H33" s="85">
        <f t="shared" si="3"/>
        <v>0</v>
      </c>
      <c r="I33" s="168"/>
      <c r="K33" s="166" t="str">
        <f>IF(G33=ESF!D36," ","error")</f>
        <v xml:space="preserve"> </v>
      </c>
    </row>
    <row r="34" spans="1:17" ht="19.5" customHeight="1" x14ac:dyDescent="0.3">
      <c r="A34" s="73"/>
      <c r="B34" s="460" t="s">
        <v>41</v>
      </c>
      <c r="C34" s="460"/>
      <c r="D34" s="169">
        <f>+ESF!E37</f>
        <v>0</v>
      </c>
      <c r="E34" s="169">
        <v>0</v>
      </c>
      <c r="F34" s="169">
        <v>0</v>
      </c>
      <c r="G34" s="85">
        <f t="shared" si="2"/>
        <v>0</v>
      </c>
      <c r="H34" s="85">
        <f t="shared" si="3"/>
        <v>0</v>
      </c>
      <c r="I34" s="168"/>
      <c r="K34" s="166" t="str">
        <f>IF(G34=ESF!D37," ","error")</f>
        <v xml:space="preserve"> </v>
      </c>
    </row>
    <row r="35" spans="1:17" ht="19.5" customHeight="1" x14ac:dyDescent="0.3">
      <c r="A35" s="73"/>
      <c r="B35" s="460" t="s">
        <v>42</v>
      </c>
      <c r="C35" s="460"/>
      <c r="D35" s="169">
        <f>+ESF!E38</f>
        <v>0</v>
      </c>
      <c r="E35" s="169">
        <v>0</v>
      </c>
      <c r="F35" s="169">
        <v>0</v>
      </c>
      <c r="G35" s="85">
        <f t="shared" si="2"/>
        <v>0</v>
      </c>
      <c r="H35" s="85">
        <f t="shared" si="3"/>
        <v>0</v>
      </c>
      <c r="I35" s="168"/>
      <c r="K35" s="166" t="str">
        <f>IF(G35=ESF!D38," ","error")</f>
        <v xml:space="preserve"> </v>
      </c>
    </row>
    <row r="36" spans="1:17" ht="19.5" customHeight="1" x14ac:dyDescent="0.3">
      <c r="A36" s="73"/>
      <c r="B36" s="460" t="s">
        <v>44</v>
      </c>
      <c r="C36" s="460"/>
      <c r="D36" s="169">
        <f>+ESF!E39</f>
        <v>0</v>
      </c>
      <c r="E36" s="169">
        <v>0</v>
      </c>
      <c r="F36" s="169">
        <v>0</v>
      </c>
      <c r="G36" s="85">
        <f t="shared" si="2"/>
        <v>0</v>
      </c>
      <c r="H36" s="85">
        <f t="shared" si="3"/>
        <v>0</v>
      </c>
      <c r="I36" s="168"/>
      <c r="K36" s="166" t="str">
        <f>IF(G36=ESF!D39," ","error")</f>
        <v xml:space="preserve"> </v>
      </c>
    </row>
    <row r="37" spans="1:17" ht="20.25" x14ac:dyDescent="0.3">
      <c r="A37" s="73"/>
      <c r="B37" s="170"/>
      <c r="C37" s="170"/>
      <c r="D37" s="171"/>
      <c r="E37" s="167"/>
      <c r="F37" s="167"/>
      <c r="G37" s="167"/>
      <c r="H37" s="167"/>
      <c r="I37" s="168"/>
      <c r="K37" s="166"/>
    </row>
    <row r="38" spans="1:17" ht="6" customHeight="1" x14ac:dyDescent="0.2">
      <c r="A38" s="469"/>
      <c r="B38" s="470"/>
      <c r="C38" s="470"/>
      <c r="D38" s="470"/>
      <c r="E38" s="470"/>
      <c r="F38" s="470"/>
      <c r="G38" s="470"/>
      <c r="H38" s="470"/>
      <c r="I38" s="471"/>
    </row>
    <row r="39" spans="1:17" ht="6" customHeight="1" x14ac:dyDescent="0.2">
      <c r="A39" s="172"/>
      <c r="B39" s="173"/>
      <c r="C39" s="174"/>
      <c r="E39" s="172"/>
      <c r="F39" s="172"/>
      <c r="G39" s="172"/>
      <c r="H39" s="172"/>
      <c r="I39" s="172"/>
    </row>
    <row r="40" spans="1:17" ht="15" customHeight="1" x14ac:dyDescent="0.2">
      <c r="A40" s="57"/>
      <c r="B40" s="425" t="s">
        <v>78</v>
      </c>
      <c r="C40" s="425"/>
      <c r="D40" s="425"/>
      <c r="E40" s="425"/>
      <c r="F40" s="425"/>
      <c r="G40" s="425"/>
      <c r="H40" s="425"/>
      <c r="I40" s="75"/>
      <c r="J40" s="75"/>
      <c r="K40" s="57"/>
      <c r="L40" s="57"/>
      <c r="M40" s="57"/>
      <c r="N40" s="57"/>
      <c r="O40" s="57"/>
      <c r="P40" s="57"/>
      <c r="Q40" s="57"/>
    </row>
    <row r="41" spans="1:17" ht="9.75" customHeight="1" x14ac:dyDescent="0.2">
      <c r="A41" s="57"/>
      <c r="B41" s="75"/>
      <c r="C41" s="99"/>
      <c r="D41" s="100"/>
      <c r="E41" s="100"/>
      <c r="F41" s="57"/>
      <c r="G41" s="101"/>
      <c r="H41" s="99"/>
      <c r="I41" s="100"/>
      <c r="J41" s="100"/>
      <c r="K41" s="57"/>
      <c r="L41" s="57"/>
      <c r="M41" s="57"/>
      <c r="N41" s="57"/>
      <c r="O41" s="57"/>
      <c r="P41" s="57"/>
      <c r="Q41" s="57"/>
    </row>
    <row r="42" spans="1:17" ht="50.1" customHeight="1" x14ac:dyDescent="0.2">
      <c r="A42" s="57"/>
      <c r="B42" s="472"/>
      <c r="C42" s="472"/>
      <c r="D42" s="100"/>
      <c r="E42" s="473"/>
      <c r="F42" s="473"/>
      <c r="G42" s="473"/>
      <c r="H42" s="473"/>
      <c r="I42" s="100"/>
      <c r="J42" s="100"/>
      <c r="K42" s="57"/>
      <c r="L42" s="57"/>
      <c r="M42" s="57"/>
      <c r="N42" s="57"/>
      <c r="O42" s="57"/>
      <c r="P42" s="57"/>
      <c r="Q42" s="57"/>
    </row>
    <row r="43" spans="1:17" ht="14.1" customHeight="1" x14ac:dyDescent="0.2">
      <c r="A43" s="57"/>
      <c r="B43" s="435" t="s">
        <v>80</v>
      </c>
      <c r="C43" s="435"/>
      <c r="D43" s="114"/>
      <c r="E43" s="435" t="s">
        <v>83</v>
      </c>
      <c r="F43" s="435"/>
      <c r="G43" s="435"/>
      <c r="H43" s="435"/>
      <c r="I43" s="76"/>
      <c r="J43" s="57"/>
      <c r="P43" s="57"/>
      <c r="Q43" s="57"/>
    </row>
    <row r="44" spans="1:17" ht="14.1" customHeight="1" x14ac:dyDescent="0.2">
      <c r="A44" s="57"/>
      <c r="B44" s="430" t="s">
        <v>81</v>
      </c>
      <c r="C44" s="430"/>
      <c r="D44" s="83"/>
      <c r="E44" s="430" t="s">
        <v>82</v>
      </c>
      <c r="F44" s="430"/>
      <c r="G44" s="430"/>
      <c r="H44" s="430"/>
      <c r="I44" s="76"/>
      <c r="J44" s="57"/>
      <c r="P44" s="57"/>
      <c r="Q44" s="57"/>
    </row>
    <row r="45" spans="1:17" x14ac:dyDescent="0.2">
      <c r="B45" s="57"/>
      <c r="C45" s="57"/>
      <c r="D45" s="123"/>
      <c r="E45" s="57"/>
      <c r="F45" s="57"/>
      <c r="G45" s="57"/>
    </row>
    <row r="46" spans="1:17" x14ac:dyDescent="0.2">
      <c r="B46" s="57"/>
      <c r="C46" s="57"/>
      <c r="D46" s="123"/>
      <c r="E46" s="57"/>
      <c r="F46" s="57"/>
      <c r="G46" s="57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16" zoomScaleNormal="100" workbookViewId="0">
      <selection activeCell="H44" sqref="H44"/>
    </sheetView>
  </sheetViews>
  <sheetFormatPr baseColWidth="10" defaultRowHeight="12" x14ac:dyDescent="0.2"/>
  <cols>
    <col min="1" max="1" width="4.85546875" style="177" customWidth="1"/>
    <col min="2" max="2" width="14.5703125" style="177" customWidth="1"/>
    <col min="3" max="3" width="18.85546875" style="177" customWidth="1"/>
    <col min="4" max="4" width="21.85546875" style="177" customWidth="1"/>
    <col min="5" max="5" width="3.42578125" style="177" customWidth="1"/>
    <col min="6" max="6" width="22.28515625" style="177" customWidth="1"/>
    <col min="7" max="7" width="29.7109375" style="177" customWidth="1"/>
    <col min="8" max="8" width="20.7109375" style="177" customWidth="1"/>
    <col min="9" max="9" width="20.85546875" style="177" customWidth="1"/>
    <col min="10" max="10" width="3.7109375" style="177" customWidth="1"/>
    <col min="11" max="16384" width="11.42578125" style="32"/>
  </cols>
  <sheetData>
    <row r="1" spans="1:17" s="18" customFormat="1" ht="6" customHeight="1" x14ac:dyDescent="0.2">
      <c r="A1" s="29"/>
      <c r="B1" s="176"/>
      <c r="C1" s="23"/>
      <c r="D1" s="50"/>
      <c r="E1" s="50"/>
      <c r="F1" s="50"/>
      <c r="G1" s="50"/>
      <c r="H1" s="50"/>
      <c r="I1" s="50"/>
      <c r="J1" s="50"/>
      <c r="K1" s="177"/>
      <c r="P1" s="32"/>
      <c r="Q1" s="32"/>
    </row>
    <row r="2" spans="1:17" ht="6" customHeight="1" x14ac:dyDescent="0.2">
      <c r="A2" s="32"/>
      <c r="B2" s="178"/>
      <c r="C2" s="32"/>
      <c r="D2" s="32"/>
      <c r="E2" s="32"/>
      <c r="F2" s="32"/>
      <c r="G2" s="32"/>
      <c r="H2" s="32"/>
      <c r="I2" s="32"/>
      <c r="J2" s="32"/>
    </row>
    <row r="3" spans="1:17" ht="6" customHeight="1" x14ac:dyDescent="0.2"/>
    <row r="4" spans="1:17" ht="14.1" customHeight="1" x14ac:dyDescent="0.2">
      <c r="B4" s="179"/>
      <c r="C4" s="476" t="s">
        <v>417</v>
      </c>
      <c r="D4" s="476"/>
      <c r="E4" s="476"/>
      <c r="F4" s="476"/>
      <c r="G4" s="476"/>
      <c r="H4" s="476"/>
      <c r="I4" s="179"/>
      <c r="J4" s="179"/>
    </row>
    <row r="5" spans="1:17" ht="14.1" customHeight="1" x14ac:dyDescent="0.2">
      <c r="B5" s="179"/>
      <c r="C5" s="476" t="s">
        <v>159</v>
      </c>
      <c r="D5" s="476"/>
      <c r="E5" s="476"/>
      <c r="F5" s="476"/>
      <c r="G5" s="476"/>
      <c r="H5" s="476"/>
      <c r="I5" s="179"/>
      <c r="J5" s="179"/>
    </row>
    <row r="6" spans="1:17" ht="14.1" customHeight="1" x14ac:dyDescent="0.2">
      <c r="B6" s="179"/>
      <c r="C6" s="476" t="s">
        <v>419</v>
      </c>
      <c r="D6" s="476"/>
      <c r="E6" s="476"/>
      <c r="F6" s="476"/>
      <c r="G6" s="476"/>
      <c r="H6" s="476"/>
      <c r="I6" s="179"/>
      <c r="J6" s="179"/>
    </row>
    <row r="7" spans="1:17" ht="14.1" customHeight="1" x14ac:dyDescent="0.2">
      <c r="B7" s="179"/>
      <c r="C7" s="476" t="s">
        <v>1</v>
      </c>
      <c r="D7" s="476"/>
      <c r="E7" s="476"/>
      <c r="F7" s="476"/>
      <c r="G7" s="476"/>
      <c r="H7" s="476"/>
      <c r="I7" s="179"/>
      <c r="J7" s="179"/>
    </row>
    <row r="8" spans="1:17" ht="6" customHeight="1" x14ac:dyDescent="0.2">
      <c r="A8" s="180"/>
      <c r="B8" s="477"/>
      <c r="C8" s="477"/>
      <c r="D8" s="478"/>
      <c r="E8" s="478"/>
      <c r="F8" s="478"/>
      <c r="G8" s="478"/>
      <c r="H8" s="478"/>
      <c r="I8" s="478"/>
      <c r="J8" s="181"/>
    </row>
    <row r="9" spans="1:17" ht="20.100000000000001" customHeight="1" x14ac:dyDescent="0.2">
      <c r="A9" s="180"/>
      <c r="B9" s="182" t="s">
        <v>4</v>
      </c>
      <c r="C9" s="424" t="s">
        <v>407</v>
      </c>
      <c r="D9" s="424"/>
      <c r="E9" s="424"/>
      <c r="F9" s="424"/>
      <c r="G9" s="424"/>
      <c r="H9" s="424"/>
      <c r="I9" s="424"/>
      <c r="J9" s="181"/>
    </row>
    <row r="10" spans="1:17" ht="5.0999999999999996" customHeight="1" x14ac:dyDescent="0.2">
      <c r="A10" s="183"/>
      <c r="B10" s="479"/>
      <c r="C10" s="479"/>
      <c r="D10" s="479"/>
      <c r="E10" s="479"/>
      <c r="F10" s="479"/>
      <c r="G10" s="479"/>
      <c r="H10" s="479"/>
      <c r="I10" s="479"/>
      <c r="J10" s="479"/>
    </row>
    <row r="11" spans="1:17" ht="3" customHeight="1" x14ac:dyDescent="0.2">
      <c r="A11" s="183"/>
      <c r="B11" s="479"/>
      <c r="C11" s="479"/>
      <c r="D11" s="479"/>
      <c r="E11" s="479"/>
      <c r="F11" s="479"/>
      <c r="G11" s="479"/>
      <c r="H11" s="479"/>
      <c r="I11" s="479"/>
      <c r="J11" s="479"/>
    </row>
    <row r="12" spans="1:17" ht="30" customHeight="1" x14ac:dyDescent="0.2">
      <c r="A12" s="184"/>
      <c r="B12" s="480" t="s">
        <v>160</v>
      </c>
      <c r="C12" s="480"/>
      <c r="D12" s="480"/>
      <c r="E12" s="185"/>
      <c r="F12" s="186" t="s">
        <v>161</v>
      </c>
      <c r="G12" s="186" t="s">
        <v>162</v>
      </c>
      <c r="H12" s="185" t="s">
        <v>163</v>
      </c>
      <c r="I12" s="185" t="s">
        <v>164</v>
      </c>
      <c r="J12" s="187"/>
    </row>
    <row r="13" spans="1:17" ht="3" customHeight="1" x14ac:dyDescent="0.2">
      <c r="A13" s="188"/>
      <c r="B13" s="479"/>
      <c r="C13" s="479"/>
      <c r="D13" s="479"/>
      <c r="E13" s="479"/>
      <c r="F13" s="479"/>
      <c r="G13" s="479"/>
      <c r="H13" s="479"/>
      <c r="I13" s="479"/>
      <c r="J13" s="481"/>
    </row>
    <row r="14" spans="1:17" ht="9.9499999999999993" customHeight="1" x14ac:dyDescent="0.2">
      <c r="A14" s="189"/>
      <c r="B14" s="474"/>
      <c r="C14" s="474"/>
      <c r="D14" s="474"/>
      <c r="E14" s="474"/>
      <c r="F14" s="474"/>
      <c r="G14" s="474"/>
      <c r="H14" s="474"/>
      <c r="I14" s="474"/>
      <c r="J14" s="475"/>
    </row>
    <row r="15" spans="1:17" x14ac:dyDescent="0.2">
      <c r="A15" s="189"/>
      <c r="B15" s="483" t="s">
        <v>165</v>
      </c>
      <c r="C15" s="483"/>
      <c r="D15" s="483"/>
      <c r="E15" s="190"/>
      <c r="F15" s="190"/>
      <c r="G15" s="190"/>
      <c r="H15" s="190"/>
      <c r="I15" s="190"/>
      <c r="J15" s="191"/>
    </row>
    <row r="16" spans="1:17" x14ac:dyDescent="0.2">
      <c r="A16" s="192"/>
      <c r="B16" s="484" t="s">
        <v>166</v>
      </c>
      <c r="C16" s="484"/>
      <c r="D16" s="484"/>
      <c r="E16" s="193"/>
      <c r="F16" s="193"/>
      <c r="G16" s="193"/>
      <c r="H16" s="193"/>
      <c r="I16" s="193"/>
      <c r="J16" s="194"/>
    </row>
    <row r="17" spans="1:10" x14ac:dyDescent="0.2">
      <c r="A17" s="192"/>
      <c r="B17" s="483" t="s">
        <v>167</v>
      </c>
      <c r="C17" s="483"/>
      <c r="D17" s="483"/>
      <c r="E17" s="193"/>
      <c r="F17" s="195"/>
      <c r="G17" s="195"/>
      <c r="H17" s="134">
        <f>SUM(H18:H20)</f>
        <v>0</v>
      </c>
      <c r="I17" s="134">
        <f>SUM(I18:I20)</f>
        <v>0</v>
      </c>
      <c r="J17" s="196"/>
    </row>
    <row r="18" spans="1:10" x14ac:dyDescent="0.2">
      <c r="A18" s="197"/>
      <c r="B18" s="198"/>
      <c r="C18" s="485" t="s">
        <v>168</v>
      </c>
      <c r="D18" s="485"/>
      <c r="E18" s="193"/>
      <c r="F18" s="199"/>
      <c r="G18" s="199"/>
      <c r="H18" s="200">
        <v>0</v>
      </c>
      <c r="I18" s="200">
        <v>0</v>
      </c>
      <c r="J18" s="201"/>
    </row>
    <row r="19" spans="1:10" x14ac:dyDescent="0.2">
      <c r="A19" s="197"/>
      <c r="B19" s="198"/>
      <c r="C19" s="485" t="s">
        <v>169</v>
      </c>
      <c r="D19" s="485"/>
      <c r="E19" s="193"/>
      <c r="F19" s="199"/>
      <c r="G19" s="199"/>
      <c r="H19" s="200">
        <v>0</v>
      </c>
      <c r="I19" s="200">
        <v>0</v>
      </c>
      <c r="J19" s="201"/>
    </row>
    <row r="20" spans="1:10" x14ac:dyDescent="0.2">
      <c r="A20" s="197"/>
      <c r="B20" s="198"/>
      <c r="C20" s="485" t="s">
        <v>170</v>
      </c>
      <c r="D20" s="485"/>
      <c r="E20" s="193"/>
      <c r="F20" s="199"/>
      <c r="G20" s="199"/>
      <c r="H20" s="200">
        <v>0</v>
      </c>
      <c r="I20" s="200">
        <v>0</v>
      </c>
      <c r="J20" s="201"/>
    </row>
    <row r="21" spans="1:10" ht="9.9499999999999993" customHeight="1" x14ac:dyDescent="0.2">
      <c r="A21" s="197"/>
      <c r="B21" s="198"/>
      <c r="C21" s="198"/>
      <c r="D21" s="202"/>
      <c r="E21" s="193"/>
      <c r="F21" s="203"/>
      <c r="G21" s="203"/>
      <c r="H21" s="204"/>
      <c r="I21" s="204"/>
      <c r="J21" s="201"/>
    </row>
    <row r="22" spans="1:10" x14ac:dyDescent="0.2">
      <c r="A22" s="192"/>
      <c r="B22" s="483" t="s">
        <v>171</v>
      </c>
      <c r="C22" s="483"/>
      <c r="D22" s="483"/>
      <c r="E22" s="193"/>
      <c r="F22" s="195"/>
      <c r="G22" s="195"/>
      <c r="H22" s="134">
        <f>SUM(H23:H26)</f>
        <v>0</v>
      </c>
      <c r="I22" s="134">
        <f>SUM(I23:I26)</f>
        <v>0</v>
      </c>
      <c r="J22" s="196"/>
    </row>
    <row r="23" spans="1:10" x14ac:dyDescent="0.2">
      <c r="A23" s="197"/>
      <c r="B23" s="198"/>
      <c r="C23" s="485" t="s">
        <v>172</v>
      </c>
      <c r="D23" s="485"/>
      <c r="E23" s="193"/>
      <c r="F23" s="199"/>
      <c r="G23" s="199"/>
      <c r="H23" s="200">
        <v>0</v>
      </c>
      <c r="I23" s="200">
        <v>0</v>
      </c>
      <c r="J23" s="201"/>
    </row>
    <row r="24" spans="1:10" x14ac:dyDescent="0.2">
      <c r="A24" s="197"/>
      <c r="B24" s="198"/>
      <c r="C24" s="485" t="s">
        <v>173</v>
      </c>
      <c r="D24" s="485"/>
      <c r="E24" s="193"/>
      <c r="F24" s="199"/>
      <c r="G24" s="199"/>
      <c r="H24" s="200">
        <v>0</v>
      </c>
      <c r="I24" s="200">
        <v>0</v>
      </c>
      <c r="J24" s="201"/>
    </row>
    <row r="25" spans="1:10" x14ac:dyDescent="0.2">
      <c r="A25" s="197"/>
      <c r="B25" s="198"/>
      <c r="C25" s="485" t="s">
        <v>169</v>
      </c>
      <c r="D25" s="485"/>
      <c r="E25" s="193"/>
      <c r="F25" s="199"/>
      <c r="G25" s="199"/>
      <c r="H25" s="200">
        <v>0</v>
      </c>
      <c r="I25" s="200">
        <v>0</v>
      </c>
      <c r="J25" s="201"/>
    </row>
    <row r="26" spans="1:10" x14ac:dyDescent="0.2">
      <c r="A26" s="197"/>
      <c r="B26" s="178"/>
      <c r="C26" s="485" t="s">
        <v>170</v>
      </c>
      <c r="D26" s="485"/>
      <c r="E26" s="193"/>
      <c r="F26" s="199"/>
      <c r="G26" s="199"/>
      <c r="H26" s="205">
        <v>0</v>
      </c>
      <c r="I26" s="205">
        <v>0</v>
      </c>
      <c r="J26" s="201"/>
    </row>
    <row r="27" spans="1:10" ht="9.9499999999999993" customHeight="1" x14ac:dyDescent="0.2">
      <c r="A27" s="197"/>
      <c r="B27" s="198"/>
      <c r="C27" s="198"/>
      <c r="D27" s="202"/>
      <c r="E27" s="193"/>
      <c r="F27" s="206"/>
      <c r="G27" s="206"/>
      <c r="H27" s="207"/>
      <c r="I27" s="207"/>
      <c r="J27" s="201"/>
    </row>
    <row r="28" spans="1:10" x14ac:dyDescent="0.2">
      <c r="A28" s="208"/>
      <c r="B28" s="482" t="s">
        <v>174</v>
      </c>
      <c r="C28" s="482"/>
      <c r="D28" s="482"/>
      <c r="E28" s="209"/>
      <c r="F28" s="210"/>
      <c r="G28" s="210"/>
      <c r="H28" s="211">
        <f>H17+H22</f>
        <v>0</v>
      </c>
      <c r="I28" s="211">
        <f>I17+I22</f>
        <v>0</v>
      </c>
      <c r="J28" s="212"/>
    </row>
    <row r="29" spans="1:10" x14ac:dyDescent="0.2">
      <c r="A29" s="192"/>
      <c r="B29" s="198"/>
      <c r="C29" s="198"/>
      <c r="D29" s="213"/>
      <c r="E29" s="193"/>
      <c r="F29" s="206"/>
      <c r="G29" s="206"/>
      <c r="H29" s="207"/>
      <c r="I29" s="207"/>
      <c r="J29" s="196"/>
    </row>
    <row r="30" spans="1:10" x14ac:dyDescent="0.2">
      <c r="A30" s="192"/>
      <c r="B30" s="484" t="s">
        <v>175</v>
      </c>
      <c r="C30" s="484"/>
      <c r="D30" s="484"/>
      <c r="E30" s="193"/>
      <c r="F30" s="206"/>
      <c r="G30" s="206"/>
      <c r="H30" s="207"/>
      <c r="I30" s="207"/>
      <c r="J30" s="196"/>
    </row>
    <row r="31" spans="1:10" x14ac:dyDescent="0.2">
      <c r="A31" s="192"/>
      <c r="B31" s="483" t="s">
        <v>167</v>
      </c>
      <c r="C31" s="483"/>
      <c r="D31" s="483"/>
      <c r="E31" s="193"/>
      <c r="F31" s="195"/>
      <c r="G31" s="195"/>
      <c r="H31" s="134">
        <f>SUM(H32:H34)</f>
        <v>0</v>
      </c>
      <c r="I31" s="134">
        <f>SUM(I32:I34)</f>
        <v>0</v>
      </c>
      <c r="J31" s="196"/>
    </row>
    <row r="32" spans="1:10" x14ac:dyDescent="0.2">
      <c r="A32" s="197"/>
      <c r="B32" s="198"/>
      <c r="C32" s="485" t="s">
        <v>168</v>
      </c>
      <c r="D32" s="485"/>
      <c r="E32" s="193"/>
      <c r="F32" s="199"/>
      <c r="G32" s="199"/>
      <c r="H32" s="200">
        <v>0</v>
      </c>
      <c r="I32" s="200">
        <v>0</v>
      </c>
      <c r="J32" s="201"/>
    </row>
    <row r="33" spans="1:10" x14ac:dyDescent="0.2">
      <c r="A33" s="197"/>
      <c r="B33" s="178"/>
      <c r="C33" s="485" t="s">
        <v>169</v>
      </c>
      <c r="D33" s="485"/>
      <c r="E33" s="178"/>
      <c r="F33" s="214"/>
      <c r="G33" s="214"/>
      <c r="H33" s="200">
        <v>0</v>
      </c>
      <c r="I33" s="200">
        <v>0</v>
      </c>
      <c r="J33" s="201"/>
    </row>
    <row r="34" spans="1:10" x14ac:dyDescent="0.2">
      <c r="A34" s="197"/>
      <c r="B34" s="178"/>
      <c r="C34" s="485" t="s">
        <v>170</v>
      </c>
      <c r="D34" s="485"/>
      <c r="E34" s="178"/>
      <c r="F34" s="214"/>
      <c r="G34" s="214"/>
      <c r="H34" s="200">
        <v>0</v>
      </c>
      <c r="I34" s="200">
        <v>0</v>
      </c>
      <c r="J34" s="201"/>
    </row>
    <row r="35" spans="1:10" ht="9.9499999999999993" customHeight="1" x14ac:dyDescent="0.2">
      <c r="A35" s="197"/>
      <c r="B35" s="198"/>
      <c r="C35" s="198"/>
      <c r="D35" s="202"/>
      <c r="E35" s="193"/>
      <c r="F35" s="206"/>
      <c r="G35" s="206"/>
      <c r="H35" s="207"/>
      <c r="I35" s="207"/>
      <c r="J35" s="201"/>
    </row>
    <row r="36" spans="1:10" x14ac:dyDescent="0.2">
      <c r="A36" s="192"/>
      <c r="B36" s="483" t="s">
        <v>171</v>
      </c>
      <c r="C36" s="483"/>
      <c r="D36" s="483"/>
      <c r="E36" s="193"/>
      <c r="F36" s="195"/>
      <c r="G36" s="195"/>
      <c r="H36" s="134">
        <f>SUM(H37:H40)</f>
        <v>0</v>
      </c>
      <c r="I36" s="134">
        <f>SUM(I37:I40)</f>
        <v>0</v>
      </c>
      <c r="J36" s="196"/>
    </row>
    <row r="37" spans="1:10" x14ac:dyDescent="0.2">
      <c r="A37" s="197"/>
      <c r="B37" s="198"/>
      <c r="C37" s="485" t="s">
        <v>172</v>
      </c>
      <c r="D37" s="485"/>
      <c r="E37" s="193"/>
      <c r="F37" s="199"/>
      <c r="G37" s="199"/>
      <c r="H37" s="200">
        <v>0</v>
      </c>
      <c r="I37" s="200">
        <v>0</v>
      </c>
      <c r="J37" s="201"/>
    </row>
    <row r="38" spans="1:10" x14ac:dyDescent="0.2">
      <c r="A38" s="197"/>
      <c r="B38" s="198"/>
      <c r="C38" s="485" t="s">
        <v>173</v>
      </c>
      <c r="D38" s="485"/>
      <c r="E38" s="193"/>
      <c r="F38" s="199"/>
      <c r="G38" s="199"/>
      <c r="H38" s="200">
        <v>0</v>
      </c>
      <c r="I38" s="200">
        <v>0</v>
      </c>
      <c r="J38" s="201"/>
    </row>
    <row r="39" spans="1:10" x14ac:dyDescent="0.2">
      <c r="A39" s="197"/>
      <c r="B39" s="198"/>
      <c r="C39" s="485" t="s">
        <v>169</v>
      </c>
      <c r="D39" s="485"/>
      <c r="E39" s="193"/>
      <c r="F39" s="199"/>
      <c r="G39" s="199"/>
      <c r="H39" s="200">
        <v>0</v>
      </c>
      <c r="I39" s="200">
        <v>0</v>
      </c>
      <c r="J39" s="201"/>
    </row>
    <row r="40" spans="1:10" x14ac:dyDescent="0.2">
      <c r="A40" s="197"/>
      <c r="B40" s="193"/>
      <c r="C40" s="485" t="s">
        <v>170</v>
      </c>
      <c r="D40" s="485"/>
      <c r="E40" s="193"/>
      <c r="F40" s="199"/>
      <c r="G40" s="199"/>
      <c r="H40" s="200">
        <v>0</v>
      </c>
      <c r="I40" s="200">
        <v>0</v>
      </c>
      <c r="J40" s="201"/>
    </row>
    <row r="41" spans="1:10" ht="9.9499999999999993" customHeight="1" x14ac:dyDescent="0.2">
      <c r="A41" s="197"/>
      <c r="B41" s="193"/>
      <c r="C41" s="193"/>
      <c r="D41" s="202"/>
      <c r="E41" s="193"/>
      <c r="F41" s="206"/>
      <c r="G41" s="206"/>
      <c r="H41" s="207"/>
      <c r="I41" s="207"/>
      <c r="J41" s="201"/>
    </row>
    <row r="42" spans="1:10" x14ac:dyDescent="0.2">
      <c r="A42" s="208"/>
      <c r="B42" s="482" t="s">
        <v>176</v>
      </c>
      <c r="C42" s="482"/>
      <c r="D42" s="482"/>
      <c r="E42" s="209"/>
      <c r="F42" s="215"/>
      <c r="G42" s="215"/>
      <c r="H42" s="211">
        <f>+H31+H36</f>
        <v>0</v>
      </c>
      <c r="I42" s="211">
        <f>+I31+I36</f>
        <v>0</v>
      </c>
      <c r="J42" s="212"/>
    </row>
    <row r="43" spans="1:10" x14ac:dyDescent="0.2">
      <c r="A43" s="197"/>
      <c r="B43" s="198"/>
      <c r="C43" s="198"/>
      <c r="D43" s="202"/>
      <c r="E43" s="193"/>
      <c r="F43" s="206"/>
      <c r="G43" s="206"/>
      <c r="H43" s="207"/>
      <c r="I43" s="207"/>
      <c r="J43" s="201"/>
    </row>
    <row r="44" spans="1:10" x14ac:dyDescent="0.2">
      <c r="A44" s="197"/>
      <c r="B44" s="483" t="s">
        <v>177</v>
      </c>
      <c r="C44" s="483"/>
      <c r="D44" s="483"/>
      <c r="E44" s="193"/>
      <c r="F44" s="199"/>
      <c r="G44" s="199"/>
      <c r="H44" s="216">
        <f>+ESF!J40</f>
        <v>2451344</v>
      </c>
      <c r="I44" s="216">
        <f>+ESF!I27</f>
        <v>3081703</v>
      </c>
      <c r="J44" s="201"/>
    </row>
    <row r="45" spans="1:10" x14ac:dyDescent="0.2">
      <c r="A45" s="197"/>
      <c r="B45" s="198"/>
      <c r="C45" s="198"/>
      <c r="D45" s="202"/>
      <c r="E45" s="193"/>
      <c r="F45" s="206"/>
      <c r="G45" s="206"/>
      <c r="H45" s="207"/>
      <c r="I45" s="207"/>
      <c r="J45" s="201"/>
    </row>
    <row r="46" spans="1:10" x14ac:dyDescent="0.2">
      <c r="A46" s="217"/>
      <c r="B46" s="486" t="s">
        <v>178</v>
      </c>
      <c r="C46" s="486"/>
      <c r="D46" s="486"/>
      <c r="E46" s="218"/>
      <c r="F46" s="219"/>
      <c r="G46" s="219"/>
      <c r="H46" s="220">
        <f>H28+H42+H44</f>
        <v>2451344</v>
      </c>
      <c r="I46" s="220">
        <f>I28+I42+I44</f>
        <v>3081703</v>
      </c>
      <c r="J46" s="221"/>
    </row>
    <row r="47" spans="1:10" ht="6" customHeight="1" x14ac:dyDescent="0.2">
      <c r="B47" s="484"/>
      <c r="C47" s="484"/>
      <c r="D47" s="484"/>
      <c r="E47" s="484"/>
      <c r="F47" s="484"/>
      <c r="G47" s="484"/>
      <c r="H47" s="484"/>
      <c r="I47" s="484"/>
      <c r="J47" s="484"/>
    </row>
    <row r="48" spans="1:10" ht="6" customHeight="1" x14ac:dyDescent="0.2">
      <c r="B48" s="222"/>
      <c r="C48" s="222"/>
      <c r="D48" s="223"/>
      <c r="E48" s="224"/>
      <c r="F48" s="223"/>
      <c r="G48" s="224"/>
      <c r="H48" s="224"/>
      <c r="I48" s="224"/>
    </row>
    <row r="49" spans="1:10" s="18" customFormat="1" ht="15" customHeight="1" x14ac:dyDescent="0.2">
      <c r="A49" s="32"/>
      <c r="B49" s="485" t="s">
        <v>78</v>
      </c>
      <c r="C49" s="485"/>
      <c r="D49" s="485"/>
      <c r="E49" s="485"/>
      <c r="F49" s="485"/>
      <c r="G49" s="485"/>
      <c r="H49" s="485"/>
      <c r="I49" s="485"/>
      <c r="J49" s="485"/>
    </row>
    <row r="50" spans="1:10" s="18" customFormat="1" ht="28.5" customHeight="1" x14ac:dyDescent="0.35">
      <c r="A50" s="32"/>
      <c r="B50" s="202"/>
      <c r="C50" s="225"/>
      <c r="D50" s="226"/>
      <c r="E50" s="226"/>
      <c r="F50" s="32"/>
      <c r="G50" s="227"/>
      <c r="H50" s="228" t="str">
        <f>IF(H46=ESF!J40," ","ERROR")</f>
        <v xml:space="preserve"> </v>
      </c>
      <c r="I50" s="228" t="str">
        <f>IF(I46=ESF!I40," ","ERROR")</f>
        <v xml:space="preserve"> </v>
      </c>
      <c r="J50" s="226"/>
    </row>
    <row r="51" spans="1:10" s="18" customFormat="1" ht="25.5" customHeight="1" x14ac:dyDescent="0.2">
      <c r="A51" s="32"/>
      <c r="B51" s="202"/>
      <c r="C51" s="433"/>
      <c r="D51" s="433"/>
      <c r="E51" s="226"/>
      <c r="F51" s="32"/>
      <c r="G51" s="434"/>
      <c r="H51" s="434"/>
      <c r="I51" s="226"/>
      <c r="J51" s="226"/>
    </row>
    <row r="52" spans="1:10" s="18" customFormat="1" ht="14.1" customHeight="1" x14ac:dyDescent="0.2">
      <c r="A52" s="32"/>
      <c r="B52" s="207"/>
      <c r="C52" s="435" t="s">
        <v>80</v>
      </c>
      <c r="D52" s="435"/>
      <c r="E52" s="226"/>
      <c r="F52" s="226"/>
      <c r="G52" s="435" t="s">
        <v>83</v>
      </c>
      <c r="H52" s="435"/>
      <c r="I52" s="193"/>
      <c r="J52" s="226"/>
    </row>
    <row r="53" spans="1:10" s="18" customFormat="1" ht="14.1" customHeight="1" x14ac:dyDescent="0.2">
      <c r="A53" s="32"/>
      <c r="B53" s="229"/>
      <c r="C53" s="430" t="s">
        <v>81</v>
      </c>
      <c r="D53" s="430"/>
      <c r="E53" s="230"/>
      <c r="F53" s="230"/>
      <c r="G53" s="430" t="s">
        <v>82</v>
      </c>
      <c r="H53" s="430"/>
      <c r="I53" s="193"/>
      <c r="J53" s="226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7" zoomScaleNormal="100" workbookViewId="0">
      <selection activeCell="E36" sqref="E36"/>
    </sheetView>
  </sheetViews>
  <sheetFormatPr baseColWidth="10" defaultRowHeight="12" x14ac:dyDescent="0.2"/>
  <cols>
    <col min="1" max="1" width="3.7109375" style="231" customWidth="1"/>
    <col min="2" max="2" width="11.7109375" style="252" customWidth="1"/>
    <col min="3" max="3" width="57.42578125" style="252" customWidth="1"/>
    <col min="4" max="6" width="18.7109375" style="253" customWidth="1"/>
    <col min="7" max="7" width="15.85546875" style="253" customWidth="1"/>
    <col min="8" max="8" width="16.140625" style="253" customWidth="1"/>
    <col min="9" max="9" width="3.28515625" style="231" customWidth="1"/>
    <col min="10" max="16384" width="11.42578125" style="17"/>
  </cols>
  <sheetData>
    <row r="1" spans="1:9" ht="6" customHeight="1" x14ac:dyDescent="0.2">
      <c r="A1" s="23"/>
      <c r="B1" s="53"/>
      <c r="C1" s="23"/>
      <c r="D1" s="487"/>
      <c r="E1" s="487"/>
      <c r="F1" s="488"/>
      <c r="G1" s="488"/>
      <c r="H1" s="488"/>
      <c r="I1" s="488"/>
    </row>
    <row r="2" spans="1:9" s="57" customFormat="1" ht="6" customHeight="1" x14ac:dyDescent="0.2">
      <c r="B2" s="58"/>
    </row>
    <row r="3" spans="1:9" s="57" customFormat="1" ht="14.1" customHeight="1" x14ac:dyDescent="0.2">
      <c r="B3" s="60"/>
      <c r="C3" s="436" t="s">
        <v>417</v>
      </c>
      <c r="D3" s="436"/>
      <c r="E3" s="436"/>
      <c r="F3" s="436"/>
      <c r="G3" s="436"/>
      <c r="H3" s="60"/>
      <c r="I3" s="60"/>
    </row>
    <row r="4" spans="1:9" ht="14.1" customHeight="1" x14ac:dyDescent="0.2">
      <c r="B4" s="60"/>
      <c r="C4" s="436" t="s">
        <v>137</v>
      </c>
      <c r="D4" s="436"/>
      <c r="E4" s="436"/>
      <c r="F4" s="436"/>
      <c r="G4" s="436"/>
      <c r="H4" s="60"/>
      <c r="I4" s="60"/>
    </row>
    <row r="5" spans="1:9" ht="14.1" customHeight="1" x14ac:dyDescent="0.2">
      <c r="B5" s="60"/>
      <c r="C5" s="436" t="s">
        <v>419</v>
      </c>
      <c r="D5" s="436"/>
      <c r="E5" s="436"/>
      <c r="F5" s="436"/>
      <c r="G5" s="436"/>
      <c r="H5" s="60"/>
      <c r="I5" s="60"/>
    </row>
    <row r="6" spans="1:9" ht="14.1" customHeight="1" x14ac:dyDescent="0.2">
      <c r="B6" s="60"/>
      <c r="C6" s="436" t="s">
        <v>138</v>
      </c>
      <c r="D6" s="436"/>
      <c r="E6" s="436"/>
      <c r="F6" s="436"/>
      <c r="G6" s="436"/>
      <c r="H6" s="60"/>
      <c r="I6" s="60"/>
    </row>
    <row r="7" spans="1:9" s="57" customFormat="1" ht="3" customHeight="1" x14ac:dyDescent="0.2">
      <c r="A7" s="62"/>
      <c r="B7" s="63"/>
      <c r="C7" s="489"/>
      <c r="D7" s="489"/>
      <c r="E7" s="489"/>
      <c r="F7" s="489"/>
      <c r="G7" s="489"/>
      <c r="H7" s="489"/>
      <c r="I7" s="489"/>
    </row>
    <row r="8" spans="1:9" ht="20.100000000000001" customHeight="1" x14ac:dyDescent="0.2">
      <c r="A8" s="62"/>
      <c r="B8" s="63" t="s">
        <v>4</v>
      </c>
      <c r="C8" s="424" t="s">
        <v>407</v>
      </c>
      <c r="D8" s="424"/>
      <c r="E8" s="424"/>
      <c r="F8" s="424"/>
      <c r="G8" s="424"/>
      <c r="H8" s="21"/>
      <c r="I8" s="21"/>
    </row>
    <row r="9" spans="1:9" ht="3" customHeight="1" x14ac:dyDescent="0.2">
      <c r="A9" s="62"/>
      <c r="B9" s="62"/>
      <c r="C9" s="62" t="s">
        <v>139</v>
      </c>
      <c r="D9" s="62"/>
      <c r="E9" s="62"/>
      <c r="F9" s="62"/>
      <c r="G9" s="62"/>
      <c r="H9" s="62"/>
      <c r="I9" s="62"/>
    </row>
    <row r="10" spans="1:9" s="57" customFormat="1" ht="3" customHeight="1" x14ac:dyDescent="0.2">
      <c r="A10" s="62"/>
      <c r="B10" s="62"/>
      <c r="C10" s="62"/>
      <c r="D10" s="62"/>
      <c r="E10" s="62"/>
      <c r="F10" s="62"/>
      <c r="G10" s="62"/>
      <c r="H10" s="62"/>
      <c r="I10" s="62"/>
    </row>
    <row r="11" spans="1:9" s="57" customFormat="1" ht="48" x14ac:dyDescent="0.2">
      <c r="A11" s="232"/>
      <c r="B11" s="422" t="s">
        <v>76</v>
      </c>
      <c r="C11" s="422"/>
      <c r="D11" s="233" t="s">
        <v>49</v>
      </c>
      <c r="E11" s="233" t="s">
        <v>140</v>
      </c>
      <c r="F11" s="233" t="s">
        <v>141</v>
      </c>
      <c r="G11" s="233" t="s">
        <v>142</v>
      </c>
      <c r="H11" s="233" t="s">
        <v>143</v>
      </c>
      <c r="I11" s="234"/>
    </row>
    <row r="12" spans="1:9" s="57" customFormat="1" ht="3" customHeight="1" x14ac:dyDescent="0.2">
      <c r="A12" s="235"/>
      <c r="B12" s="62"/>
      <c r="C12" s="62"/>
      <c r="D12" s="62"/>
      <c r="E12" s="62"/>
      <c r="F12" s="62"/>
      <c r="G12" s="62"/>
      <c r="H12" s="62"/>
      <c r="I12" s="236"/>
    </row>
    <row r="13" spans="1:9" s="57" customFormat="1" ht="3" customHeight="1" x14ac:dyDescent="0.2">
      <c r="A13" s="73"/>
      <c r="B13" s="237"/>
      <c r="C13" s="77"/>
      <c r="D13" s="76"/>
      <c r="E13" s="74"/>
      <c r="F13" s="75"/>
      <c r="G13" s="58"/>
      <c r="H13" s="237"/>
      <c r="I13" s="238"/>
    </row>
    <row r="14" spans="1:9" x14ac:dyDescent="0.2">
      <c r="A14" s="86"/>
      <c r="B14" s="427" t="s">
        <v>58</v>
      </c>
      <c r="C14" s="427"/>
      <c r="D14" s="239">
        <v>0</v>
      </c>
      <c r="E14" s="239">
        <f>+ESF!J56</f>
        <v>35162919</v>
      </c>
      <c r="F14" s="239">
        <v>0</v>
      </c>
      <c r="G14" s="239">
        <v>0</v>
      </c>
      <c r="H14" s="240">
        <f>SUM(D14:G14)</f>
        <v>35162919</v>
      </c>
      <c r="I14" s="238"/>
    </row>
    <row r="15" spans="1:9" ht="9.9499999999999993" customHeight="1" x14ac:dyDescent="0.2">
      <c r="A15" s="86"/>
      <c r="B15" s="241"/>
      <c r="C15" s="76"/>
      <c r="D15" s="242"/>
      <c r="E15" s="242"/>
      <c r="F15" s="242"/>
      <c r="G15" s="242"/>
      <c r="H15" s="242"/>
      <c r="I15" s="238"/>
    </row>
    <row r="16" spans="1:9" x14ac:dyDescent="0.2">
      <c r="A16" s="86"/>
      <c r="B16" s="490" t="s">
        <v>144</v>
      </c>
      <c r="C16" s="490"/>
      <c r="D16" s="243">
        <f>SUM(D17:D19)</f>
        <v>0</v>
      </c>
      <c r="E16" s="243">
        <f>SUM(E17:E19)</f>
        <v>981880</v>
      </c>
      <c r="F16" s="243">
        <f>SUM(F17:F19)</f>
        <v>0</v>
      </c>
      <c r="G16" s="243">
        <f>SUM(G17:G19)</f>
        <v>0</v>
      </c>
      <c r="H16" s="243">
        <f>SUM(D16:G16)</f>
        <v>981880</v>
      </c>
      <c r="I16" s="238"/>
    </row>
    <row r="17" spans="1:11" x14ac:dyDescent="0.2">
      <c r="A17" s="73"/>
      <c r="B17" s="425" t="s">
        <v>145</v>
      </c>
      <c r="C17" s="425"/>
      <c r="D17" s="244">
        <v>0</v>
      </c>
      <c r="E17" s="244">
        <v>0</v>
      </c>
      <c r="F17" s="244">
        <v>0</v>
      </c>
      <c r="G17" s="244">
        <v>0</v>
      </c>
      <c r="H17" s="242">
        <f t="shared" ref="H17:H25" si="0">SUM(D17:G17)</f>
        <v>0</v>
      </c>
      <c r="I17" s="238"/>
    </row>
    <row r="18" spans="1:11" x14ac:dyDescent="0.2">
      <c r="A18" s="73"/>
      <c r="B18" s="425" t="s">
        <v>51</v>
      </c>
      <c r="C18" s="425"/>
      <c r="D18" s="244">
        <v>0</v>
      </c>
      <c r="E18" s="244">
        <v>981880</v>
      </c>
      <c r="F18" s="244">
        <v>0</v>
      </c>
      <c r="G18" s="244">
        <v>0</v>
      </c>
      <c r="H18" s="242">
        <f t="shared" si="0"/>
        <v>981880</v>
      </c>
      <c r="I18" s="238"/>
    </row>
    <row r="19" spans="1:11" x14ac:dyDescent="0.2">
      <c r="A19" s="73"/>
      <c r="B19" s="425" t="s">
        <v>146</v>
      </c>
      <c r="C19" s="425"/>
      <c r="D19" s="244">
        <v>0</v>
      </c>
      <c r="E19" s="244">
        <v>0</v>
      </c>
      <c r="F19" s="244">
        <v>0</v>
      </c>
      <c r="G19" s="244">
        <v>0</v>
      </c>
      <c r="H19" s="242">
        <f t="shared" si="0"/>
        <v>0</v>
      </c>
      <c r="I19" s="238"/>
    </row>
    <row r="20" spans="1:11" ht="9.9499999999999993" customHeight="1" x14ac:dyDescent="0.2">
      <c r="A20" s="86"/>
      <c r="B20" s="241"/>
      <c r="C20" s="76"/>
      <c r="D20" s="242"/>
      <c r="E20" s="242"/>
      <c r="F20" s="242"/>
      <c r="G20" s="242"/>
      <c r="H20" s="242"/>
      <c r="I20" s="238"/>
    </row>
    <row r="21" spans="1:11" x14ac:dyDescent="0.2">
      <c r="A21" s="86"/>
      <c r="B21" s="490" t="s">
        <v>147</v>
      </c>
      <c r="C21" s="490"/>
      <c r="D21" s="243">
        <f>SUM(D22:D25)</f>
        <v>0</v>
      </c>
      <c r="E21" s="243">
        <f>SUM(E22:E25)</f>
        <v>24336034</v>
      </c>
      <c r="F21" s="243">
        <f>SUM(F22:F25)</f>
        <v>32030546</v>
      </c>
      <c r="G21" s="243">
        <f>SUM(G22:G25)</f>
        <v>0</v>
      </c>
      <c r="H21" s="243">
        <f t="shared" si="0"/>
        <v>56366580</v>
      </c>
      <c r="I21" s="238"/>
    </row>
    <row r="22" spans="1:11" x14ac:dyDescent="0.2">
      <c r="A22" s="73"/>
      <c r="B22" s="425" t="s">
        <v>148</v>
      </c>
      <c r="C22" s="425"/>
      <c r="D22" s="244">
        <v>0</v>
      </c>
      <c r="E22" s="244">
        <v>0</v>
      </c>
      <c r="F22" s="244">
        <f>+ESF!J52</f>
        <v>32030546</v>
      </c>
      <c r="G22" s="244">
        <v>0</v>
      </c>
      <c r="H22" s="242">
        <f t="shared" si="0"/>
        <v>32030546</v>
      </c>
      <c r="I22" s="238"/>
    </row>
    <row r="23" spans="1:11" x14ac:dyDescent="0.2">
      <c r="A23" s="73"/>
      <c r="B23" s="425" t="s">
        <v>55</v>
      </c>
      <c r="C23" s="425"/>
      <c r="D23" s="244">
        <v>0</v>
      </c>
      <c r="E23" s="244">
        <f>+ESF!J53</f>
        <v>24336034</v>
      </c>
      <c r="F23" s="244">
        <v>0</v>
      </c>
      <c r="G23" s="244">
        <v>0</v>
      </c>
      <c r="H23" s="242">
        <f t="shared" si="0"/>
        <v>24336034</v>
      </c>
      <c r="I23" s="238"/>
    </row>
    <row r="24" spans="1:11" x14ac:dyDescent="0.2">
      <c r="A24" s="73"/>
      <c r="B24" s="425" t="s">
        <v>149</v>
      </c>
      <c r="C24" s="425"/>
      <c r="D24" s="244">
        <v>0</v>
      </c>
      <c r="E24" s="244">
        <v>0</v>
      </c>
      <c r="F24" s="244">
        <v>0</v>
      </c>
      <c r="G24" s="244">
        <v>0</v>
      </c>
      <c r="H24" s="242">
        <f t="shared" si="0"/>
        <v>0</v>
      </c>
      <c r="I24" s="238"/>
    </row>
    <row r="25" spans="1:11" x14ac:dyDescent="0.2">
      <c r="A25" s="73"/>
      <c r="B25" s="425" t="s">
        <v>57</v>
      </c>
      <c r="C25" s="425"/>
      <c r="D25" s="244">
        <v>0</v>
      </c>
      <c r="E25" s="244">
        <v>0</v>
      </c>
      <c r="F25" s="244">
        <v>0</v>
      </c>
      <c r="G25" s="244">
        <v>0</v>
      </c>
      <c r="H25" s="242">
        <f t="shared" si="0"/>
        <v>0</v>
      </c>
      <c r="I25" s="238"/>
    </row>
    <row r="26" spans="1:11" ht="9.9499999999999993" customHeight="1" x14ac:dyDescent="0.2">
      <c r="A26" s="86"/>
      <c r="B26" s="241"/>
      <c r="C26" s="76"/>
      <c r="D26" s="242"/>
      <c r="E26" s="242"/>
      <c r="F26" s="242"/>
      <c r="G26" s="242"/>
      <c r="H26" s="242"/>
      <c r="I26" s="238"/>
    </row>
    <row r="27" spans="1:11" ht="18.75" thickBot="1" x14ac:dyDescent="0.3">
      <c r="A27" s="86"/>
      <c r="B27" s="491" t="s">
        <v>420</v>
      </c>
      <c r="C27" s="491"/>
      <c r="D27" s="245">
        <f>D14+D16+D21</f>
        <v>0</v>
      </c>
      <c r="E27" s="245">
        <f>E14+E16+E21</f>
        <v>60480833</v>
      </c>
      <c r="F27" s="245">
        <f>F14+F16+F21</f>
        <v>32030546</v>
      </c>
      <c r="G27" s="245">
        <f>G14+G16+G21</f>
        <v>0</v>
      </c>
      <c r="H27" s="245">
        <f>SUM(D27:G27)</f>
        <v>92511379</v>
      </c>
      <c r="I27" s="238"/>
      <c r="K27" s="246" t="str">
        <f>IF(H27=ESF!J63," ","ERROR")</f>
        <v xml:space="preserve"> </v>
      </c>
    </row>
    <row r="28" spans="1:11" x14ac:dyDescent="0.2">
      <c r="A28" s="73"/>
      <c r="B28" s="76"/>
      <c r="C28" s="75"/>
      <c r="D28" s="242"/>
      <c r="E28" s="242"/>
      <c r="F28" s="242"/>
      <c r="G28" s="242"/>
      <c r="H28" s="242"/>
      <c r="I28" s="238"/>
    </row>
    <row r="29" spans="1:11" x14ac:dyDescent="0.2">
      <c r="A29" s="86"/>
      <c r="B29" s="490" t="s">
        <v>421</v>
      </c>
      <c r="C29" s="490"/>
      <c r="D29" s="243">
        <f>SUM(D30:D32)</f>
        <v>0</v>
      </c>
      <c r="E29" s="243">
        <f>SUM(E30:E32)</f>
        <v>0</v>
      </c>
      <c r="F29" s="243">
        <f>SUM(F30:F32)</f>
        <v>0</v>
      </c>
      <c r="G29" s="243">
        <f>SUM(G30:G32)</f>
        <v>0</v>
      </c>
      <c r="H29" s="243">
        <f>SUM(D29:G29)</f>
        <v>0</v>
      </c>
      <c r="I29" s="238"/>
    </row>
    <row r="30" spans="1:11" x14ac:dyDescent="0.2">
      <c r="A30" s="73"/>
      <c r="B30" s="425" t="s">
        <v>50</v>
      </c>
      <c r="C30" s="425"/>
      <c r="D30" s="244">
        <v>0</v>
      </c>
      <c r="E30" s="244">
        <v>0</v>
      </c>
      <c r="F30" s="244">
        <v>0</v>
      </c>
      <c r="G30" s="244">
        <v>0</v>
      </c>
      <c r="H30" s="242">
        <f>SUM(D30:G30)</f>
        <v>0</v>
      </c>
      <c r="I30" s="238"/>
    </row>
    <row r="31" spans="1:11" x14ac:dyDescent="0.2">
      <c r="A31" s="73"/>
      <c r="B31" s="425" t="s">
        <v>51</v>
      </c>
      <c r="C31" s="425"/>
      <c r="D31" s="244">
        <v>0</v>
      </c>
      <c r="E31" s="244">
        <v>0</v>
      </c>
      <c r="F31" s="244">
        <v>0</v>
      </c>
      <c r="G31" s="244">
        <v>0</v>
      </c>
      <c r="H31" s="242">
        <f>SUM(D31:G31)</f>
        <v>0</v>
      </c>
      <c r="I31" s="238"/>
    </row>
    <row r="32" spans="1:11" x14ac:dyDescent="0.2">
      <c r="A32" s="73"/>
      <c r="B32" s="425" t="s">
        <v>146</v>
      </c>
      <c r="C32" s="425"/>
      <c r="D32" s="244">
        <v>0</v>
      </c>
      <c r="E32" s="244">
        <v>0</v>
      </c>
      <c r="F32" s="244">
        <v>0</v>
      </c>
      <c r="G32" s="244">
        <v>0</v>
      </c>
      <c r="H32" s="242">
        <f>SUM(D32:G32)</f>
        <v>0</v>
      </c>
      <c r="I32" s="238"/>
    </row>
    <row r="33" spans="1:11" ht="9.9499999999999993" customHeight="1" x14ac:dyDescent="0.2">
      <c r="A33" s="86"/>
      <c r="B33" s="241"/>
      <c r="C33" s="76"/>
      <c r="D33" s="242"/>
      <c r="E33" s="242"/>
      <c r="F33" s="242"/>
      <c r="G33" s="242"/>
      <c r="H33" s="242"/>
      <c r="I33" s="238"/>
    </row>
    <row r="34" spans="1:11" x14ac:dyDescent="0.2">
      <c r="A34" s="86" t="s">
        <v>139</v>
      </c>
      <c r="B34" s="490" t="s">
        <v>147</v>
      </c>
      <c r="C34" s="490"/>
      <c r="D34" s="243">
        <f>SUM(D35:D38)</f>
        <v>0</v>
      </c>
      <c r="E34" s="243">
        <f>SUM(E35:E38)</f>
        <v>33473856</v>
      </c>
      <c r="F34" s="243">
        <f>SUM(F35:F38)</f>
        <v>23932733</v>
      </c>
      <c r="G34" s="243">
        <f>SUM(G35:G38)</f>
        <v>0</v>
      </c>
      <c r="H34" s="243">
        <f>SUM(D34:G34)</f>
        <v>57406589</v>
      </c>
      <c r="I34" s="238"/>
    </row>
    <row r="35" spans="1:11" x14ac:dyDescent="0.2">
      <c r="A35" s="73"/>
      <c r="B35" s="425" t="s">
        <v>148</v>
      </c>
      <c r="C35" s="425"/>
      <c r="D35" s="244">
        <v>0</v>
      </c>
      <c r="E35" s="200">
        <v>0</v>
      </c>
      <c r="F35" s="244">
        <f>+ESF!I52</f>
        <v>23932733</v>
      </c>
      <c r="G35" s="244">
        <v>0</v>
      </c>
      <c r="H35" s="242">
        <f>SUM(D35:G35)</f>
        <v>23932733</v>
      </c>
      <c r="I35" s="238"/>
    </row>
    <row r="36" spans="1:11" x14ac:dyDescent="0.2">
      <c r="A36" s="73"/>
      <c r="B36" s="425" t="s">
        <v>55</v>
      </c>
      <c r="C36" s="425"/>
      <c r="D36" s="244">
        <v>0</v>
      </c>
      <c r="E36" s="244">
        <f>+ESF!I53-E23</f>
        <v>33473856</v>
      </c>
      <c r="F36" s="244">
        <v>0</v>
      </c>
      <c r="G36" s="244">
        <v>0</v>
      </c>
      <c r="H36" s="242">
        <f>SUM(D36:G36)</f>
        <v>33473856</v>
      </c>
      <c r="I36" s="238"/>
    </row>
    <row r="37" spans="1:11" x14ac:dyDescent="0.2">
      <c r="A37" s="73"/>
      <c r="B37" s="425" t="s">
        <v>149</v>
      </c>
      <c r="C37" s="425"/>
      <c r="D37" s="244">
        <v>0</v>
      </c>
      <c r="E37" s="244">
        <v>0</v>
      </c>
      <c r="F37" s="244">
        <v>0</v>
      </c>
      <c r="G37" s="244">
        <v>0</v>
      </c>
      <c r="H37" s="242">
        <f>SUM(D37:G37)</f>
        <v>0</v>
      </c>
      <c r="I37" s="238"/>
    </row>
    <row r="38" spans="1:11" x14ac:dyDescent="0.2">
      <c r="A38" s="73"/>
      <c r="B38" s="425" t="s">
        <v>57</v>
      </c>
      <c r="C38" s="425"/>
      <c r="D38" s="244">
        <v>0</v>
      </c>
      <c r="E38" s="244">
        <v>0</v>
      </c>
      <c r="F38" s="244">
        <v>0</v>
      </c>
      <c r="G38" s="244">
        <v>0</v>
      </c>
      <c r="H38" s="242">
        <f>SUM(D38:G38)</f>
        <v>0</v>
      </c>
      <c r="I38" s="238"/>
    </row>
    <row r="39" spans="1:11" ht="9.9499999999999993" customHeight="1" x14ac:dyDescent="0.2">
      <c r="A39" s="86"/>
      <c r="B39" s="241"/>
      <c r="C39" s="76"/>
      <c r="D39" s="242"/>
      <c r="E39" s="242"/>
      <c r="F39" s="242"/>
      <c r="G39" s="242"/>
      <c r="H39" s="242"/>
      <c r="I39" s="238"/>
    </row>
    <row r="40" spans="1:11" ht="18" x14ac:dyDescent="0.25">
      <c r="A40" s="247"/>
      <c r="B40" s="492" t="s">
        <v>422</v>
      </c>
      <c r="C40" s="492"/>
      <c r="D40" s="248">
        <f>D27+D29+D34</f>
        <v>0</v>
      </c>
      <c r="E40" s="248">
        <f>E27+E29+E34</f>
        <v>93954689</v>
      </c>
      <c r="F40" s="248">
        <f>F29+F34</f>
        <v>23932733</v>
      </c>
      <c r="G40" s="248">
        <f>G27+G29+G34</f>
        <v>0</v>
      </c>
      <c r="H40" s="248">
        <f>SUM(D40:G40)</f>
        <v>117887422</v>
      </c>
      <c r="I40" s="249"/>
      <c r="K40" s="246" t="str">
        <f>IF(H40=ESF!I63," ","ERROR")</f>
        <v xml:space="preserve"> </v>
      </c>
    </row>
    <row r="41" spans="1:11" ht="6" customHeight="1" x14ac:dyDescent="0.2">
      <c r="A41" s="250"/>
      <c r="B41" s="250"/>
      <c r="C41" s="250"/>
      <c r="D41" s="250"/>
      <c r="E41" s="250"/>
      <c r="F41" s="250"/>
      <c r="G41" s="250"/>
      <c r="H41" s="250"/>
      <c r="I41" s="251"/>
    </row>
    <row r="42" spans="1:11" ht="6" customHeight="1" x14ac:dyDescent="0.2">
      <c r="D42" s="252"/>
      <c r="E42" s="252"/>
      <c r="I42" s="77"/>
    </row>
    <row r="43" spans="1:11" ht="15" customHeight="1" x14ac:dyDescent="0.2">
      <c r="A43" s="57"/>
      <c r="B43" s="432" t="s">
        <v>78</v>
      </c>
      <c r="C43" s="432"/>
      <c r="D43" s="432"/>
      <c r="E43" s="432"/>
      <c r="F43" s="432"/>
      <c r="G43" s="432"/>
      <c r="H43" s="432"/>
      <c r="I43" s="432"/>
      <c r="J43" s="78"/>
    </row>
    <row r="44" spans="1:11" ht="9.75" customHeight="1" x14ac:dyDescent="0.2">
      <c r="A44" s="57"/>
      <c r="B44" s="75"/>
      <c r="C44" s="99"/>
      <c r="D44" s="100"/>
      <c r="E44" s="100"/>
      <c r="F44" s="57"/>
      <c r="G44" s="101"/>
      <c r="H44" s="99"/>
      <c r="I44" s="100"/>
      <c r="J44" s="100"/>
    </row>
    <row r="45" spans="1:11" ht="50.1" customHeight="1" x14ac:dyDescent="0.2">
      <c r="A45" s="57"/>
      <c r="B45" s="75"/>
      <c r="C45" s="433"/>
      <c r="D45" s="433"/>
      <c r="E45" s="100"/>
      <c r="F45" s="57"/>
      <c r="G45" s="434"/>
      <c r="H45" s="434"/>
      <c r="I45" s="100"/>
      <c r="J45" s="100"/>
    </row>
    <row r="46" spans="1:11" ht="14.1" customHeight="1" x14ac:dyDescent="0.2">
      <c r="A46" s="57"/>
      <c r="B46" s="107"/>
      <c r="C46" s="435" t="s">
        <v>80</v>
      </c>
      <c r="D46" s="435"/>
      <c r="E46" s="100"/>
      <c r="F46" s="100"/>
      <c r="G46" s="435" t="s">
        <v>83</v>
      </c>
      <c r="H46" s="435"/>
      <c r="I46" s="76"/>
      <c r="J46" s="100"/>
    </row>
    <row r="47" spans="1:11" ht="14.1" customHeight="1" x14ac:dyDescent="0.2">
      <c r="A47" s="57"/>
      <c r="B47" s="109"/>
      <c r="C47" s="430" t="s">
        <v>81</v>
      </c>
      <c r="D47" s="430"/>
      <c r="E47" s="110"/>
      <c r="F47" s="110"/>
      <c r="G47" s="430" t="s">
        <v>82</v>
      </c>
      <c r="H47" s="430"/>
      <c r="I47" s="76"/>
      <c r="J47" s="100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G28" zoomScaleNormal="100" workbookViewId="0">
      <selection activeCell="O33" sqref="O33"/>
    </sheetView>
  </sheetViews>
  <sheetFormatPr baseColWidth="10" defaultRowHeight="12" x14ac:dyDescent="0.2"/>
  <cols>
    <col min="1" max="1" width="1.28515625" style="114" customWidth="1"/>
    <col min="2" max="3" width="3.7109375" style="114" customWidth="1"/>
    <col min="4" max="4" width="23.85546875" style="114" customWidth="1"/>
    <col min="5" max="5" width="21.42578125" style="114" customWidth="1"/>
    <col min="6" max="6" width="17.28515625" style="114" customWidth="1"/>
    <col min="7" max="8" width="18.7109375" style="58" customWidth="1"/>
    <col min="9" max="9" width="7.7109375" style="114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1.42578125" style="17"/>
  </cols>
  <sheetData>
    <row r="1" spans="1:17" s="57" customFormat="1" ht="16.5" customHeight="1" x14ac:dyDescent="0.2">
      <c r="B1" s="115"/>
      <c r="C1" s="115"/>
      <c r="D1" s="115"/>
      <c r="E1" s="423" t="s">
        <v>417</v>
      </c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115"/>
      <c r="Q1" s="115"/>
    </row>
    <row r="2" spans="1:17" ht="15" customHeight="1" x14ac:dyDescent="0.2">
      <c r="B2" s="115"/>
      <c r="C2" s="115"/>
      <c r="D2" s="115"/>
      <c r="E2" s="423" t="s">
        <v>179</v>
      </c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115"/>
      <c r="Q2" s="115"/>
    </row>
    <row r="3" spans="1:17" ht="15" customHeight="1" x14ac:dyDescent="0.2">
      <c r="B3" s="115"/>
      <c r="C3" s="115"/>
      <c r="D3" s="115"/>
      <c r="E3" s="423" t="s">
        <v>416</v>
      </c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115"/>
      <c r="Q3" s="115"/>
    </row>
    <row r="4" spans="1:17" ht="16.5" customHeight="1" x14ac:dyDescent="0.2">
      <c r="B4" s="115"/>
      <c r="C4" s="115"/>
      <c r="D4" s="115"/>
      <c r="E4" s="423" t="s">
        <v>1</v>
      </c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115"/>
      <c r="Q4" s="115"/>
    </row>
    <row r="5" spans="1:17" ht="3" customHeight="1" x14ac:dyDescent="0.2">
      <c r="C5" s="119"/>
      <c r="D5" s="254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5"/>
      <c r="P5" s="57"/>
      <c r="Q5" s="57"/>
    </row>
    <row r="6" spans="1:17" ht="19.5" customHeight="1" x14ac:dyDescent="0.2">
      <c r="A6" s="62"/>
      <c r="B6" s="436" t="s">
        <v>4</v>
      </c>
      <c r="C6" s="436"/>
      <c r="D6" s="436"/>
      <c r="E6" s="424" t="s">
        <v>407</v>
      </c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21"/>
      <c r="Q6" s="57"/>
    </row>
    <row r="7" spans="1:17" s="57" customFormat="1" ht="5.0999999999999996" customHeight="1" x14ac:dyDescent="0.2">
      <c r="A7" s="114"/>
      <c r="B7" s="119"/>
      <c r="C7" s="119"/>
      <c r="D7" s="254"/>
      <c r="E7" s="119"/>
      <c r="F7" s="119"/>
      <c r="G7" s="255"/>
      <c r="H7" s="255"/>
      <c r="I7" s="254"/>
    </row>
    <row r="8" spans="1:17" s="57" customFormat="1" ht="3" customHeight="1" x14ac:dyDescent="0.2">
      <c r="A8" s="114"/>
      <c r="B8" s="114"/>
      <c r="C8" s="256"/>
      <c r="D8" s="254"/>
      <c r="E8" s="256"/>
      <c r="F8" s="256"/>
      <c r="G8" s="257"/>
      <c r="H8" s="257"/>
      <c r="I8" s="254"/>
    </row>
    <row r="9" spans="1:17" s="57" customFormat="1" ht="31.5" customHeight="1" x14ac:dyDescent="0.2">
      <c r="A9" s="258"/>
      <c r="B9" s="493" t="s">
        <v>76</v>
      </c>
      <c r="C9" s="493"/>
      <c r="D9" s="493"/>
      <c r="E9" s="493"/>
      <c r="F9" s="126"/>
      <c r="G9" s="125">
        <v>2015</v>
      </c>
      <c r="H9" s="125">
        <v>2014</v>
      </c>
      <c r="I9" s="259"/>
      <c r="J9" s="493" t="s">
        <v>76</v>
      </c>
      <c r="K9" s="493"/>
      <c r="L9" s="493"/>
      <c r="M9" s="493"/>
      <c r="N9" s="126"/>
      <c r="O9" s="125">
        <v>2015</v>
      </c>
      <c r="P9" s="125">
        <v>2014</v>
      </c>
      <c r="Q9" s="260"/>
    </row>
    <row r="10" spans="1:17" s="57" customFormat="1" ht="3" customHeight="1" x14ac:dyDescent="0.2">
      <c r="A10" s="128"/>
      <c r="B10" s="114"/>
      <c r="C10" s="114"/>
      <c r="D10" s="129"/>
      <c r="E10" s="129"/>
      <c r="F10" s="129"/>
      <c r="G10" s="261"/>
      <c r="H10" s="261"/>
      <c r="I10" s="114"/>
      <c r="Q10" s="72"/>
    </row>
    <row r="11" spans="1:17" s="57" customFormat="1" x14ac:dyDescent="0.2">
      <c r="A11" s="73"/>
      <c r="B11" s="58"/>
      <c r="C11" s="131"/>
      <c r="D11" s="131"/>
      <c r="E11" s="131"/>
      <c r="F11" s="131"/>
      <c r="G11" s="261"/>
      <c r="H11" s="261"/>
      <c r="I11" s="58"/>
      <c r="Q11" s="72"/>
    </row>
    <row r="12" spans="1:17" ht="17.25" customHeight="1" x14ac:dyDescent="0.2">
      <c r="A12" s="73"/>
      <c r="B12" s="494" t="s">
        <v>180</v>
      </c>
      <c r="C12" s="494"/>
      <c r="D12" s="494"/>
      <c r="E12" s="494"/>
      <c r="F12" s="494"/>
      <c r="G12" s="261"/>
      <c r="H12" s="261"/>
      <c r="I12" s="58"/>
      <c r="J12" s="494" t="s">
        <v>181</v>
      </c>
      <c r="K12" s="494"/>
      <c r="L12" s="494"/>
      <c r="M12" s="494"/>
      <c r="N12" s="494"/>
      <c r="O12" s="262"/>
      <c r="P12" s="262"/>
      <c r="Q12" s="72"/>
    </row>
    <row r="13" spans="1:17" ht="17.25" customHeight="1" x14ac:dyDescent="0.2">
      <c r="A13" s="73"/>
      <c r="B13" s="58"/>
      <c r="C13" s="131"/>
      <c r="D13" s="58"/>
      <c r="E13" s="131"/>
      <c r="F13" s="131"/>
      <c r="G13" s="261"/>
      <c r="H13" s="261"/>
      <c r="I13" s="58"/>
      <c r="J13" s="58"/>
      <c r="K13" s="131"/>
      <c r="L13" s="131"/>
      <c r="M13" s="131"/>
      <c r="N13" s="131"/>
      <c r="O13" s="262"/>
      <c r="P13" s="262"/>
      <c r="Q13" s="72"/>
    </row>
    <row r="14" spans="1:17" ht="17.25" customHeight="1" x14ac:dyDescent="0.2">
      <c r="A14" s="73"/>
      <c r="B14" s="58"/>
      <c r="C14" s="494" t="s">
        <v>67</v>
      </c>
      <c r="D14" s="494"/>
      <c r="E14" s="494"/>
      <c r="F14" s="494"/>
      <c r="G14" s="263">
        <f>SUM(G15:G25)</f>
        <v>76041449</v>
      </c>
      <c r="H14" s="263">
        <f>SUM(H15:H25)</f>
        <v>73003203</v>
      </c>
      <c r="I14" s="58"/>
      <c r="J14" s="58"/>
      <c r="K14" s="494" t="s">
        <v>67</v>
      </c>
      <c r="L14" s="494"/>
      <c r="M14" s="494"/>
      <c r="N14" s="494"/>
      <c r="O14" s="263">
        <f>SUM(O15:O17)</f>
        <v>1443310</v>
      </c>
      <c r="P14" s="263">
        <f>SUM(P15:P17)</f>
        <v>981880</v>
      </c>
      <c r="Q14" s="72"/>
    </row>
    <row r="15" spans="1:17" ht="15" customHeight="1" x14ac:dyDescent="0.2">
      <c r="A15" s="73"/>
      <c r="B15" s="58"/>
      <c r="C15" s="131"/>
      <c r="D15" s="495" t="s">
        <v>90</v>
      </c>
      <c r="E15" s="495"/>
      <c r="F15" s="495"/>
      <c r="G15" s="264">
        <v>0</v>
      </c>
      <c r="H15" s="264">
        <v>0</v>
      </c>
      <c r="I15" s="58"/>
      <c r="J15" s="58"/>
      <c r="K15" s="57"/>
      <c r="L15" s="496" t="s">
        <v>33</v>
      </c>
      <c r="M15" s="496"/>
      <c r="N15" s="496"/>
      <c r="O15" s="264">
        <v>0</v>
      </c>
      <c r="P15" s="264">
        <v>0</v>
      </c>
      <c r="Q15" s="72"/>
    </row>
    <row r="16" spans="1:17" ht="15" customHeight="1" x14ac:dyDescent="0.2">
      <c r="A16" s="73"/>
      <c r="B16" s="58"/>
      <c r="C16" s="131"/>
      <c r="D16" s="495" t="s">
        <v>204</v>
      </c>
      <c r="E16" s="495"/>
      <c r="F16" s="495"/>
      <c r="G16" s="264"/>
      <c r="H16" s="264"/>
      <c r="I16" s="58"/>
      <c r="J16" s="58"/>
      <c r="K16" s="57"/>
      <c r="L16" s="496" t="s">
        <v>35</v>
      </c>
      <c r="M16" s="496"/>
      <c r="N16" s="496"/>
      <c r="O16" s="264">
        <v>0</v>
      </c>
      <c r="P16" s="264">
        <v>0</v>
      </c>
      <c r="Q16" s="72"/>
    </row>
    <row r="17" spans="1:17" ht="15" customHeight="1" x14ac:dyDescent="0.2">
      <c r="A17" s="73"/>
      <c r="B17" s="58"/>
      <c r="C17" s="265"/>
      <c r="D17" s="495" t="s">
        <v>182</v>
      </c>
      <c r="E17" s="495"/>
      <c r="F17" s="495"/>
      <c r="G17" s="264">
        <v>0</v>
      </c>
      <c r="H17" s="264">
        <v>0</v>
      </c>
      <c r="I17" s="58"/>
      <c r="J17" s="58"/>
      <c r="K17" s="261"/>
      <c r="L17" s="496" t="s">
        <v>208</v>
      </c>
      <c r="M17" s="496"/>
      <c r="N17" s="496"/>
      <c r="O17" s="264">
        <v>1443310</v>
      </c>
      <c r="P17" s="264">
        <v>981880</v>
      </c>
      <c r="Q17" s="72"/>
    </row>
    <row r="18" spans="1:17" ht="15" customHeight="1" x14ac:dyDescent="0.2">
      <c r="A18" s="73"/>
      <c r="B18" s="58"/>
      <c r="C18" s="265"/>
      <c r="D18" s="495" t="s">
        <v>96</v>
      </c>
      <c r="E18" s="495"/>
      <c r="F18" s="495"/>
      <c r="G18" s="264">
        <f>+EA!D16</f>
        <v>2169411</v>
      </c>
      <c r="H18" s="264">
        <f>+EA!E16</f>
        <v>1763667</v>
      </c>
      <c r="I18" s="58"/>
      <c r="J18" s="58"/>
      <c r="K18" s="261"/>
      <c r="Q18" s="72"/>
    </row>
    <row r="19" spans="1:17" ht="15" customHeight="1" x14ac:dyDescent="0.2">
      <c r="A19" s="73"/>
      <c r="B19" s="58"/>
      <c r="C19" s="265"/>
      <c r="D19" s="495" t="s">
        <v>97</v>
      </c>
      <c r="E19" s="495"/>
      <c r="F19" s="495"/>
      <c r="G19" s="264">
        <f>+EA!D17</f>
        <v>0</v>
      </c>
      <c r="H19" s="264">
        <f>+EA!E17</f>
        <v>990821</v>
      </c>
      <c r="I19" s="58"/>
      <c r="J19" s="58"/>
      <c r="K19" s="266" t="s">
        <v>68</v>
      </c>
      <c r="L19" s="266"/>
      <c r="M19" s="266"/>
      <c r="N19" s="266"/>
      <c r="O19" s="263">
        <f>SUM(O20:O22)</f>
        <v>11114260</v>
      </c>
      <c r="P19" s="263">
        <f>SUM(P20:P22)</f>
        <v>4023337</v>
      </c>
      <c r="Q19" s="72"/>
    </row>
    <row r="20" spans="1:17" ht="15" customHeight="1" x14ac:dyDescent="0.2">
      <c r="A20" s="73"/>
      <c r="B20" s="58"/>
      <c r="C20" s="265"/>
      <c r="D20" s="495" t="s">
        <v>98</v>
      </c>
      <c r="E20" s="495"/>
      <c r="F20" s="495"/>
      <c r="G20" s="264">
        <v>0</v>
      </c>
      <c r="H20" s="264">
        <v>0</v>
      </c>
      <c r="I20" s="58"/>
      <c r="J20" s="58"/>
      <c r="K20" s="261"/>
      <c r="L20" s="265" t="s">
        <v>33</v>
      </c>
      <c r="M20" s="265"/>
      <c r="N20" s="265"/>
      <c r="O20" s="264">
        <f>10500000-47747</f>
        <v>10452253</v>
      </c>
      <c r="P20" s="264">
        <f>1117946+47747</f>
        <v>1165693</v>
      </c>
      <c r="Q20" s="72"/>
    </row>
    <row r="21" spans="1:17" ht="15" customHeight="1" x14ac:dyDescent="0.2">
      <c r="A21" s="73"/>
      <c r="B21" s="58"/>
      <c r="C21" s="265"/>
      <c r="D21" s="495" t="s">
        <v>100</v>
      </c>
      <c r="E21" s="495"/>
      <c r="F21" s="495"/>
      <c r="G21" s="264">
        <v>0</v>
      </c>
      <c r="H21" s="264">
        <v>0</v>
      </c>
      <c r="I21" s="58"/>
      <c r="J21" s="58"/>
      <c r="K21" s="261"/>
      <c r="L21" s="496" t="s">
        <v>35</v>
      </c>
      <c r="M21" s="496"/>
      <c r="N21" s="496"/>
      <c r="O21" s="264">
        <v>662007</v>
      </c>
      <c r="P21" s="264">
        <v>1472671</v>
      </c>
      <c r="Q21" s="72"/>
    </row>
    <row r="22" spans="1:17" ht="28.5" customHeight="1" x14ac:dyDescent="0.2">
      <c r="A22" s="73"/>
      <c r="B22" s="58"/>
      <c r="C22" s="265"/>
      <c r="D22" s="495" t="s">
        <v>102</v>
      </c>
      <c r="E22" s="495"/>
      <c r="F22" s="495"/>
      <c r="G22" s="264">
        <v>0</v>
      </c>
      <c r="H22" s="264">
        <v>0</v>
      </c>
      <c r="I22" s="58"/>
      <c r="J22" s="58"/>
      <c r="K22" s="57"/>
      <c r="L22" s="496" t="s">
        <v>209</v>
      </c>
      <c r="M22" s="496"/>
      <c r="N22" s="496"/>
      <c r="O22" s="264">
        <v>0</v>
      </c>
      <c r="P22" s="264">
        <v>1384973</v>
      </c>
      <c r="Q22" s="72"/>
    </row>
    <row r="23" spans="1:17" ht="15" customHeight="1" x14ac:dyDescent="0.2">
      <c r="A23" s="73"/>
      <c r="B23" s="58"/>
      <c r="C23" s="265"/>
      <c r="D23" s="495" t="s">
        <v>107</v>
      </c>
      <c r="E23" s="495"/>
      <c r="F23" s="495"/>
      <c r="G23" s="264">
        <f>+EA!D23</f>
        <v>72693212</v>
      </c>
      <c r="H23" s="264">
        <f>+EA!E23</f>
        <v>70248715</v>
      </c>
      <c r="I23" s="58"/>
      <c r="J23" s="58"/>
      <c r="K23" s="494" t="s">
        <v>183</v>
      </c>
      <c r="L23" s="494"/>
      <c r="M23" s="494"/>
      <c r="N23" s="494"/>
      <c r="O23" s="263">
        <f>O14-O19</f>
        <v>-9670950</v>
      </c>
      <c r="P23" s="263">
        <f>P14-P19</f>
        <v>-3041457</v>
      </c>
      <c r="Q23" s="72"/>
    </row>
    <row r="24" spans="1:17" ht="15" customHeight="1" x14ac:dyDescent="0.2">
      <c r="A24" s="73"/>
      <c r="B24" s="58"/>
      <c r="C24" s="265"/>
      <c r="D24" s="495" t="s">
        <v>205</v>
      </c>
      <c r="E24" s="495"/>
      <c r="F24" s="495"/>
      <c r="G24" s="264">
        <v>0</v>
      </c>
      <c r="H24" s="264">
        <v>0</v>
      </c>
      <c r="I24" s="58"/>
      <c r="J24" s="58"/>
      <c r="Q24" s="72"/>
    </row>
    <row r="25" spans="1:17" ht="15" customHeight="1" x14ac:dyDescent="0.2">
      <c r="A25" s="73"/>
      <c r="B25" s="58"/>
      <c r="C25" s="265"/>
      <c r="D25" s="495" t="s">
        <v>206</v>
      </c>
      <c r="E25" s="495"/>
      <c r="F25" s="170"/>
      <c r="G25" s="264">
        <f>+EA!D26</f>
        <v>1178826</v>
      </c>
      <c r="H25" s="264">
        <v>0</v>
      </c>
      <c r="I25" s="58"/>
      <c r="J25" s="57"/>
      <c r="Q25" s="72"/>
    </row>
    <row r="26" spans="1:17" ht="15" customHeight="1" x14ac:dyDescent="0.2">
      <c r="A26" s="73"/>
      <c r="B26" s="58"/>
      <c r="C26" s="131"/>
      <c r="D26" s="58"/>
      <c r="E26" s="131"/>
      <c r="F26" s="131"/>
      <c r="G26" s="261"/>
      <c r="H26" s="261"/>
      <c r="I26" s="58"/>
      <c r="J26" s="494" t="s">
        <v>184</v>
      </c>
      <c r="K26" s="494"/>
      <c r="L26" s="494"/>
      <c r="M26" s="494"/>
      <c r="N26" s="494"/>
      <c r="O26" s="57"/>
      <c r="P26" s="57"/>
      <c r="Q26" s="72"/>
    </row>
    <row r="27" spans="1:17" ht="15" customHeight="1" x14ac:dyDescent="0.2">
      <c r="A27" s="73"/>
      <c r="B27" s="58"/>
      <c r="C27" s="494" t="s">
        <v>68</v>
      </c>
      <c r="D27" s="494"/>
      <c r="E27" s="494"/>
      <c r="F27" s="494"/>
      <c r="G27" s="263">
        <f>SUM(G28:G46)</f>
        <v>52108716</v>
      </c>
      <c r="H27" s="263">
        <f>SUM(H28:H46)</f>
        <v>40972657</v>
      </c>
      <c r="I27" s="58"/>
      <c r="J27" s="58"/>
      <c r="K27" s="131"/>
      <c r="L27" s="58"/>
      <c r="M27" s="170"/>
      <c r="N27" s="170"/>
      <c r="O27" s="262"/>
      <c r="P27" s="262"/>
      <c r="Q27" s="72"/>
    </row>
    <row r="28" spans="1:17" ht="15" customHeight="1" x14ac:dyDescent="0.2">
      <c r="A28" s="73"/>
      <c r="B28" s="58"/>
      <c r="C28" s="266"/>
      <c r="D28" s="495" t="s">
        <v>185</v>
      </c>
      <c r="E28" s="495"/>
      <c r="F28" s="495"/>
      <c r="G28" s="264">
        <f>+EA!I13</f>
        <v>33912273</v>
      </c>
      <c r="H28" s="264">
        <f>+EA!J13</f>
        <v>35980957</v>
      </c>
      <c r="I28" s="58"/>
      <c r="J28" s="58"/>
      <c r="K28" s="266" t="s">
        <v>67</v>
      </c>
      <c r="L28" s="266"/>
      <c r="M28" s="266"/>
      <c r="N28" s="266"/>
      <c r="O28" s="263">
        <f>O29+O32</f>
        <v>1525085</v>
      </c>
      <c r="P28" s="263">
        <f>P29+P32</f>
        <v>312383</v>
      </c>
      <c r="Q28" s="72"/>
    </row>
    <row r="29" spans="1:17" ht="15" customHeight="1" x14ac:dyDescent="0.2">
      <c r="A29" s="73"/>
      <c r="B29" s="58"/>
      <c r="C29" s="266"/>
      <c r="D29" s="495" t="s">
        <v>93</v>
      </c>
      <c r="E29" s="495"/>
      <c r="F29" s="495"/>
      <c r="G29" s="264">
        <f>+EA!I14</f>
        <v>2467160</v>
      </c>
      <c r="H29" s="264">
        <f>+EA!J14</f>
        <v>2048204</v>
      </c>
      <c r="I29" s="58"/>
      <c r="J29" s="57"/>
      <c r="K29" s="57"/>
      <c r="L29" s="265" t="s">
        <v>186</v>
      </c>
      <c r="M29" s="265"/>
      <c r="N29" s="265"/>
      <c r="O29" s="264">
        <f>SUM(O30:O31)</f>
        <v>0</v>
      </c>
      <c r="P29" s="264">
        <f>SUM(P30:P31)</f>
        <v>0</v>
      </c>
      <c r="Q29" s="72"/>
    </row>
    <row r="30" spans="1:17" ht="15" customHeight="1" x14ac:dyDescent="0.2">
      <c r="A30" s="73"/>
      <c r="B30" s="58"/>
      <c r="C30" s="266"/>
      <c r="D30" s="495" t="s">
        <v>95</v>
      </c>
      <c r="E30" s="495"/>
      <c r="F30" s="495"/>
      <c r="G30" s="264">
        <f>+EA!I15</f>
        <v>15667800</v>
      </c>
      <c r="H30" s="264">
        <f>+EA!J15</f>
        <v>2943496</v>
      </c>
      <c r="I30" s="58"/>
      <c r="J30" s="58"/>
      <c r="K30" s="266"/>
      <c r="L30" s="265" t="s">
        <v>187</v>
      </c>
      <c r="M30" s="265"/>
      <c r="N30" s="265"/>
      <c r="O30" s="264">
        <v>0</v>
      </c>
      <c r="P30" s="264">
        <v>0</v>
      </c>
      <c r="Q30" s="72"/>
    </row>
    <row r="31" spans="1:17" ht="15" customHeight="1" x14ac:dyDescent="0.2">
      <c r="A31" s="73"/>
      <c r="B31" s="58"/>
      <c r="C31" s="131"/>
      <c r="D31" s="58"/>
      <c r="E31" s="131"/>
      <c r="F31" s="131"/>
      <c r="G31" s="261"/>
      <c r="H31" s="261"/>
      <c r="I31" s="58"/>
      <c r="J31" s="58"/>
      <c r="K31" s="266"/>
      <c r="L31" s="265" t="s">
        <v>189</v>
      </c>
      <c r="M31" s="265"/>
      <c r="N31" s="265"/>
      <c r="O31" s="264">
        <v>0</v>
      </c>
      <c r="P31" s="264">
        <v>0</v>
      </c>
      <c r="Q31" s="72"/>
    </row>
    <row r="32" spans="1:17" ht="15" customHeight="1" x14ac:dyDescent="0.2">
      <c r="A32" s="73"/>
      <c r="B32" s="58"/>
      <c r="C32" s="266"/>
      <c r="D32" s="495" t="s">
        <v>99</v>
      </c>
      <c r="E32" s="495"/>
      <c r="F32" s="495"/>
      <c r="G32" s="264">
        <v>0</v>
      </c>
      <c r="H32" s="264">
        <v>0</v>
      </c>
      <c r="I32" s="58"/>
      <c r="J32" s="58"/>
      <c r="K32" s="266"/>
      <c r="L32" s="496" t="s">
        <v>404</v>
      </c>
      <c r="M32" s="496"/>
      <c r="N32" s="496"/>
      <c r="O32" s="264">
        <f>1136953+388132</f>
        <v>1525085</v>
      </c>
      <c r="P32" s="264">
        <v>312383</v>
      </c>
      <c r="Q32" s="72"/>
    </row>
    <row r="33" spans="1:17" ht="15" customHeight="1" x14ac:dyDescent="0.2">
      <c r="A33" s="73"/>
      <c r="B33" s="58"/>
      <c r="C33" s="266"/>
      <c r="D33" s="495" t="s">
        <v>188</v>
      </c>
      <c r="E33" s="495"/>
      <c r="F33" s="495"/>
      <c r="G33" s="264">
        <v>0</v>
      </c>
      <c r="H33" s="264">
        <v>0</v>
      </c>
      <c r="I33" s="58"/>
      <c r="J33" s="58"/>
      <c r="K33" s="261"/>
      <c r="Q33" s="72"/>
    </row>
    <row r="34" spans="1:17" ht="15" customHeight="1" x14ac:dyDescent="0.2">
      <c r="A34" s="73"/>
      <c r="B34" s="58"/>
      <c r="C34" s="266"/>
      <c r="D34" s="495" t="s">
        <v>190</v>
      </c>
      <c r="E34" s="495"/>
      <c r="F34" s="495"/>
      <c r="G34" s="264">
        <v>0</v>
      </c>
      <c r="H34" s="264">
        <v>0</v>
      </c>
      <c r="I34" s="58"/>
      <c r="J34" s="58"/>
      <c r="K34" s="266" t="s">
        <v>68</v>
      </c>
      <c r="L34" s="266"/>
      <c r="M34" s="266"/>
      <c r="N34" s="266"/>
      <c r="O34" s="263">
        <f>O35+O38</f>
        <v>32657701</v>
      </c>
      <c r="P34" s="263">
        <f>P35+P38</f>
        <v>24923120</v>
      </c>
      <c r="Q34" s="72"/>
    </row>
    <row r="35" spans="1:17" ht="15" customHeight="1" x14ac:dyDescent="0.2">
      <c r="A35" s="73"/>
      <c r="B35" s="58"/>
      <c r="C35" s="266"/>
      <c r="D35" s="495" t="s">
        <v>104</v>
      </c>
      <c r="E35" s="495"/>
      <c r="F35" s="495"/>
      <c r="G35" s="264">
        <v>0</v>
      </c>
      <c r="H35" s="264">
        <v>0</v>
      </c>
      <c r="I35" s="58"/>
      <c r="J35" s="58"/>
      <c r="K35" s="57"/>
      <c r="L35" s="265" t="s">
        <v>191</v>
      </c>
      <c r="M35" s="265"/>
      <c r="N35" s="265"/>
      <c r="O35" s="264">
        <f>SUM(O36:O37)</f>
        <v>0</v>
      </c>
      <c r="P35" s="264">
        <f>SUM(P36:P37)</f>
        <v>0</v>
      </c>
      <c r="Q35" s="72"/>
    </row>
    <row r="36" spans="1:17" ht="15" customHeight="1" x14ac:dyDescent="0.2">
      <c r="A36" s="73"/>
      <c r="B36" s="58"/>
      <c r="C36" s="266"/>
      <c r="D36" s="495" t="s">
        <v>106</v>
      </c>
      <c r="E36" s="495"/>
      <c r="F36" s="495"/>
      <c r="G36" s="264">
        <v>0</v>
      </c>
      <c r="H36" s="264">
        <v>0</v>
      </c>
      <c r="I36" s="58"/>
      <c r="J36" s="58"/>
      <c r="K36" s="266"/>
      <c r="L36" s="265" t="s">
        <v>187</v>
      </c>
      <c r="M36" s="265"/>
      <c r="N36" s="265"/>
      <c r="O36" s="264">
        <v>0</v>
      </c>
      <c r="P36" s="264">
        <v>0</v>
      </c>
      <c r="Q36" s="72"/>
    </row>
    <row r="37" spans="1:17" ht="15" customHeight="1" x14ac:dyDescent="0.2">
      <c r="A37" s="73"/>
      <c r="B37" s="58"/>
      <c r="C37" s="266"/>
      <c r="D37" s="495" t="s">
        <v>108</v>
      </c>
      <c r="E37" s="495"/>
      <c r="F37" s="495"/>
      <c r="G37" s="264">
        <v>0</v>
      </c>
      <c r="H37" s="264">
        <v>0</v>
      </c>
      <c r="I37" s="58"/>
      <c r="J37" s="57"/>
      <c r="K37" s="266"/>
      <c r="L37" s="265" t="s">
        <v>189</v>
      </c>
      <c r="M37" s="265"/>
      <c r="N37" s="265"/>
      <c r="O37" s="264">
        <v>0</v>
      </c>
      <c r="P37" s="264">
        <v>0</v>
      </c>
      <c r="Q37" s="72"/>
    </row>
    <row r="38" spans="1:17" ht="15" customHeight="1" x14ac:dyDescent="0.2">
      <c r="A38" s="73"/>
      <c r="B38" s="58"/>
      <c r="C38" s="266"/>
      <c r="D38" s="495" t="s">
        <v>109</v>
      </c>
      <c r="E38" s="495"/>
      <c r="F38" s="495"/>
      <c r="G38" s="264">
        <v>0</v>
      </c>
      <c r="H38" s="264">
        <v>0</v>
      </c>
      <c r="I38" s="58"/>
      <c r="J38" s="58"/>
      <c r="K38" s="266"/>
      <c r="L38" s="496" t="s">
        <v>405</v>
      </c>
      <c r="M38" s="496"/>
      <c r="N38" s="496"/>
      <c r="O38" s="264">
        <f>506594+32151107</f>
        <v>32657701</v>
      </c>
      <c r="P38" s="264">
        <f>24147898+7177+768045</f>
        <v>24923120</v>
      </c>
      <c r="Q38" s="72"/>
    </row>
    <row r="39" spans="1:17" ht="15" customHeight="1" x14ac:dyDescent="0.2">
      <c r="A39" s="73"/>
      <c r="B39" s="58"/>
      <c r="C39" s="266"/>
      <c r="D39" s="495" t="s">
        <v>110</v>
      </c>
      <c r="E39" s="495"/>
      <c r="F39" s="495"/>
      <c r="G39" s="264">
        <v>0</v>
      </c>
      <c r="H39" s="264">
        <v>0</v>
      </c>
      <c r="I39" s="58"/>
      <c r="J39" s="58"/>
      <c r="K39" s="261"/>
      <c r="Q39" s="72"/>
    </row>
    <row r="40" spans="1:17" ht="15" customHeight="1" x14ac:dyDescent="0.2">
      <c r="A40" s="73"/>
      <c r="B40" s="58"/>
      <c r="C40" s="266"/>
      <c r="D40" s="495" t="s">
        <v>112</v>
      </c>
      <c r="E40" s="495"/>
      <c r="F40" s="495"/>
      <c r="G40" s="264">
        <v>0</v>
      </c>
      <c r="H40" s="264">
        <v>0</v>
      </c>
      <c r="I40" s="58"/>
      <c r="J40" s="58"/>
      <c r="K40" s="494" t="s">
        <v>193</v>
      </c>
      <c r="L40" s="494"/>
      <c r="M40" s="494"/>
      <c r="N40" s="494"/>
      <c r="O40" s="263">
        <f>O28-O34</f>
        <v>-31132616</v>
      </c>
      <c r="P40" s="263">
        <f>P28-P34</f>
        <v>-24610737</v>
      </c>
      <c r="Q40" s="72"/>
    </row>
    <row r="41" spans="1:17" ht="15" customHeight="1" x14ac:dyDescent="0.2">
      <c r="A41" s="73"/>
      <c r="B41" s="58"/>
      <c r="C41" s="131"/>
      <c r="D41" s="58"/>
      <c r="E41" s="131"/>
      <c r="F41" s="131"/>
      <c r="G41" s="261"/>
      <c r="H41" s="261"/>
      <c r="I41" s="58"/>
      <c r="J41" s="58"/>
      <c r="Q41" s="72"/>
    </row>
    <row r="42" spans="1:17" ht="15" customHeight="1" x14ac:dyDescent="0.2">
      <c r="A42" s="73"/>
      <c r="B42" s="58"/>
      <c r="C42" s="266"/>
      <c r="D42" s="495" t="s">
        <v>192</v>
      </c>
      <c r="E42" s="495"/>
      <c r="F42" s="495"/>
      <c r="G42" s="264">
        <v>0</v>
      </c>
      <c r="H42" s="264">
        <v>0</v>
      </c>
      <c r="I42" s="58"/>
      <c r="J42" s="58"/>
      <c r="Q42" s="72"/>
    </row>
    <row r="43" spans="1:17" ht="15" customHeight="1" x14ac:dyDescent="0.2">
      <c r="A43" s="73"/>
      <c r="B43" s="58"/>
      <c r="C43" s="266"/>
      <c r="D43" s="495" t="s">
        <v>145</v>
      </c>
      <c r="E43" s="495"/>
      <c r="F43" s="495"/>
      <c r="G43" s="264">
        <v>0</v>
      </c>
      <c r="H43" s="264">
        <v>0</v>
      </c>
      <c r="I43" s="58"/>
      <c r="J43" s="497" t="s">
        <v>195</v>
      </c>
      <c r="K43" s="497"/>
      <c r="L43" s="497"/>
      <c r="M43" s="497"/>
      <c r="N43" s="497"/>
      <c r="O43" s="267">
        <f>G48+O23+O40</f>
        <v>-16870833</v>
      </c>
      <c r="P43" s="267">
        <f>H48+P23+P40</f>
        <v>4378352</v>
      </c>
      <c r="Q43" s="72"/>
    </row>
    <row r="44" spans="1:17" ht="15" customHeight="1" x14ac:dyDescent="0.2">
      <c r="A44" s="73"/>
      <c r="B44" s="58"/>
      <c r="C44" s="266"/>
      <c r="D44" s="495" t="s">
        <v>119</v>
      </c>
      <c r="E44" s="495"/>
      <c r="F44" s="495"/>
      <c r="G44" s="264">
        <v>0</v>
      </c>
      <c r="H44" s="264">
        <v>0</v>
      </c>
      <c r="I44" s="58"/>
      <c r="Q44" s="72"/>
    </row>
    <row r="45" spans="1:17" ht="15" customHeight="1" x14ac:dyDescent="0.2">
      <c r="A45" s="73"/>
      <c r="B45" s="58"/>
      <c r="C45" s="261"/>
      <c r="D45" s="261"/>
      <c r="E45" s="261"/>
      <c r="F45" s="261"/>
      <c r="G45" s="261"/>
      <c r="H45" s="261"/>
      <c r="I45" s="58"/>
      <c r="Q45" s="72"/>
    </row>
    <row r="46" spans="1:17" ht="15" customHeight="1" x14ac:dyDescent="0.2">
      <c r="A46" s="73"/>
      <c r="B46" s="58"/>
      <c r="C46" s="266"/>
      <c r="D46" s="495" t="s">
        <v>207</v>
      </c>
      <c r="E46" s="495"/>
      <c r="F46" s="495"/>
      <c r="G46" s="264">
        <v>61483</v>
      </c>
      <c r="H46" s="264">
        <v>0</v>
      </c>
      <c r="I46" s="58"/>
      <c r="Q46" s="72"/>
    </row>
    <row r="47" spans="1:17" x14ac:dyDescent="0.2">
      <c r="A47" s="73"/>
      <c r="B47" s="58"/>
      <c r="C47" s="131"/>
      <c r="D47" s="58"/>
      <c r="E47" s="131"/>
      <c r="F47" s="131"/>
      <c r="G47" s="261"/>
      <c r="H47" s="261"/>
      <c r="I47" s="58"/>
      <c r="J47" s="497" t="s">
        <v>199</v>
      </c>
      <c r="K47" s="497"/>
      <c r="L47" s="497"/>
      <c r="M47" s="497"/>
      <c r="N47" s="497"/>
      <c r="O47" s="267">
        <f>+P48</f>
        <v>32971856</v>
      </c>
      <c r="P47" s="267">
        <v>28593504</v>
      </c>
      <c r="Q47" s="72"/>
    </row>
    <row r="48" spans="1:17" s="271" customFormat="1" x14ac:dyDescent="0.2">
      <c r="A48" s="268"/>
      <c r="B48" s="269"/>
      <c r="C48" s="494" t="s">
        <v>194</v>
      </c>
      <c r="D48" s="494"/>
      <c r="E48" s="494"/>
      <c r="F48" s="494"/>
      <c r="G48" s="267">
        <f>G14-G27</f>
        <v>23932733</v>
      </c>
      <c r="H48" s="267">
        <f>H14-H27</f>
        <v>32030546</v>
      </c>
      <c r="I48" s="269"/>
      <c r="J48" s="497" t="s">
        <v>200</v>
      </c>
      <c r="K48" s="497"/>
      <c r="L48" s="497"/>
      <c r="M48" s="497"/>
      <c r="N48" s="497"/>
      <c r="O48" s="267">
        <f>+O47+O43</f>
        <v>16101023</v>
      </c>
      <c r="P48" s="267">
        <f>+P43+P47</f>
        <v>32971856</v>
      </c>
      <c r="Q48" s="270"/>
    </row>
    <row r="49" spans="1:17" s="271" customFormat="1" x14ac:dyDescent="0.2">
      <c r="A49" s="268"/>
      <c r="B49" s="269"/>
      <c r="C49" s="266"/>
      <c r="D49" s="266"/>
      <c r="E49" s="266"/>
      <c r="F49" s="266"/>
      <c r="G49" s="267"/>
      <c r="H49" s="267"/>
      <c r="I49" s="269"/>
      <c r="O49" s="279"/>
      <c r="P49" s="279"/>
      <c r="Q49" s="270"/>
    </row>
    <row r="50" spans="1:17" ht="14.25" customHeight="1" x14ac:dyDescent="0.2">
      <c r="A50" s="95"/>
      <c r="B50" s="96"/>
      <c r="C50" s="272"/>
      <c r="D50" s="272"/>
      <c r="E50" s="272"/>
      <c r="F50" s="272"/>
      <c r="G50" s="273"/>
      <c r="H50" s="273"/>
      <c r="I50" s="96"/>
      <c r="J50" s="102"/>
      <c r="K50" s="102"/>
      <c r="L50" s="102"/>
      <c r="M50" s="102"/>
      <c r="N50" s="102"/>
      <c r="O50" s="102"/>
      <c r="P50" s="102"/>
      <c r="Q50" s="98"/>
    </row>
    <row r="51" spans="1:17" ht="14.25" customHeight="1" x14ac:dyDescent="0.2">
      <c r="A51" s="58"/>
      <c r="I51" s="58"/>
      <c r="J51" s="58"/>
      <c r="K51" s="261"/>
      <c r="L51" s="261"/>
      <c r="M51" s="261"/>
      <c r="N51" s="261"/>
      <c r="O51" s="262"/>
      <c r="P51" s="262"/>
      <c r="Q51" s="57"/>
    </row>
    <row r="52" spans="1:17" ht="6" customHeight="1" x14ac:dyDescent="0.2">
      <c r="A52" s="58"/>
      <c r="I52" s="58"/>
      <c r="J52" s="57"/>
      <c r="K52" s="57"/>
      <c r="L52" s="57"/>
      <c r="M52" s="57"/>
      <c r="N52" s="57"/>
      <c r="O52" s="57"/>
      <c r="P52" s="57"/>
      <c r="Q52" s="57"/>
    </row>
    <row r="53" spans="1:17" ht="15" customHeight="1" x14ac:dyDescent="0.25">
      <c r="A53" s="57"/>
      <c r="B53" s="75" t="s">
        <v>78</v>
      </c>
      <c r="C53" s="75"/>
      <c r="D53" s="75"/>
      <c r="E53" s="75"/>
      <c r="F53" s="75"/>
      <c r="G53" s="75"/>
      <c r="H53" s="75"/>
      <c r="I53" s="75"/>
      <c r="J53" s="75"/>
      <c r="K53" s="57"/>
      <c r="L53" s="57"/>
      <c r="M53" s="57"/>
      <c r="N53" s="57"/>
      <c r="O53" s="246" t="str">
        <f>IF(O47=ESF!E18," ","ERROR SALDO FINAL 2013")</f>
        <v xml:space="preserve"> </v>
      </c>
      <c r="P53" s="57"/>
      <c r="Q53" s="57"/>
    </row>
    <row r="54" spans="1:17" ht="22.5" customHeight="1" x14ac:dyDescent="0.25">
      <c r="A54" s="57"/>
      <c r="B54" s="75"/>
      <c r="C54" s="99"/>
      <c r="D54" s="100"/>
      <c r="E54" s="100"/>
      <c r="F54" s="57"/>
      <c r="G54" s="101"/>
      <c r="H54" s="99"/>
      <c r="I54" s="100"/>
      <c r="J54" s="100"/>
      <c r="K54" s="57"/>
      <c r="L54" s="57"/>
      <c r="M54" s="57"/>
      <c r="N54" s="57"/>
      <c r="O54" s="246" t="str">
        <f>IF(O48=ESF!D18," ","ERROR SALDO FINAL 2014")</f>
        <v xml:space="preserve"> </v>
      </c>
      <c r="P54" s="57"/>
      <c r="Q54" s="57"/>
    </row>
    <row r="55" spans="1:17" ht="29.25" customHeight="1" x14ac:dyDescent="0.2">
      <c r="A55" s="57"/>
      <c r="B55" s="75"/>
      <c r="C55" s="99"/>
      <c r="D55" s="498"/>
      <c r="E55" s="498"/>
      <c r="F55" s="498"/>
      <c r="G55" s="498"/>
      <c r="H55" s="99"/>
      <c r="I55" s="100"/>
      <c r="J55" s="100"/>
      <c r="K55" s="57"/>
      <c r="L55" s="473"/>
      <c r="M55" s="473"/>
      <c r="N55" s="473"/>
      <c r="O55" s="473"/>
      <c r="P55" s="57"/>
      <c r="Q55" s="57"/>
    </row>
    <row r="56" spans="1:17" ht="14.1" customHeight="1" x14ac:dyDescent="0.2">
      <c r="A56" s="57"/>
      <c r="B56" s="107"/>
      <c r="C56" s="57"/>
      <c r="D56" s="435" t="s">
        <v>80</v>
      </c>
      <c r="E56" s="435"/>
      <c r="F56" s="435"/>
      <c r="G56" s="435"/>
      <c r="H56" s="57"/>
      <c r="I56" s="76"/>
      <c r="J56" s="57"/>
      <c r="K56" s="114"/>
      <c r="L56" s="435" t="s">
        <v>83</v>
      </c>
      <c r="M56" s="435"/>
      <c r="N56" s="435"/>
      <c r="O56" s="435"/>
      <c r="P56" s="57"/>
      <c r="Q56" s="57"/>
    </row>
    <row r="57" spans="1:17" ht="14.1" customHeight="1" x14ac:dyDescent="0.2">
      <c r="A57" s="57"/>
      <c r="B57" s="109"/>
      <c r="C57" s="57"/>
      <c r="D57" s="430" t="s">
        <v>81</v>
      </c>
      <c r="E57" s="430"/>
      <c r="F57" s="430"/>
      <c r="G57" s="430"/>
      <c r="H57" s="57"/>
      <c r="I57" s="76"/>
      <c r="J57" s="57"/>
      <c r="L57" s="430" t="s">
        <v>82</v>
      </c>
      <c r="M57" s="430"/>
      <c r="N57" s="430"/>
      <c r="O57" s="430"/>
      <c r="P57" s="57"/>
      <c r="Q57" s="57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I43" sqref="I43"/>
    </sheetView>
  </sheetViews>
  <sheetFormatPr baseColWidth="10" defaultRowHeight="12" x14ac:dyDescent="0.2"/>
  <cols>
    <col min="1" max="1" width="1.140625" style="17" customWidth="1"/>
    <col min="2" max="3" width="3.7109375" style="16" customWidth="1"/>
    <col min="4" max="4" width="46.42578125" style="16" customWidth="1"/>
    <col min="5" max="10" width="15.7109375" style="16" customWidth="1"/>
    <col min="11" max="11" width="2" style="17" customWidth="1"/>
    <col min="12" max="16384" width="11.42578125" style="16"/>
  </cols>
  <sheetData>
    <row r="1" spans="1:10" s="17" customFormat="1" x14ac:dyDescent="0.2"/>
    <row r="2" spans="1:10" x14ac:dyDescent="0.2">
      <c r="B2" s="513" t="s">
        <v>417</v>
      </c>
      <c r="C2" s="514"/>
      <c r="D2" s="514"/>
      <c r="E2" s="514"/>
      <c r="F2" s="514"/>
      <c r="G2" s="514"/>
      <c r="H2" s="514"/>
      <c r="I2" s="514"/>
      <c r="J2" s="515"/>
    </row>
    <row r="3" spans="1:10" x14ac:dyDescent="0.2">
      <c r="B3" s="516" t="s">
        <v>414</v>
      </c>
      <c r="C3" s="517"/>
      <c r="D3" s="517"/>
      <c r="E3" s="517"/>
      <c r="F3" s="517"/>
      <c r="G3" s="517"/>
      <c r="H3" s="517"/>
      <c r="I3" s="517"/>
      <c r="J3" s="518"/>
    </row>
    <row r="4" spans="1:10" x14ac:dyDescent="0.2">
      <c r="B4" s="516" t="s">
        <v>210</v>
      </c>
      <c r="C4" s="517"/>
      <c r="D4" s="517"/>
      <c r="E4" s="517"/>
      <c r="F4" s="517"/>
      <c r="G4" s="517"/>
      <c r="H4" s="517"/>
      <c r="I4" s="517"/>
      <c r="J4" s="518"/>
    </row>
    <row r="5" spans="1:10" x14ac:dyDescent="0.2">
      <c r="B5" s="519" t="s">
        <v>419</v>
      </c>
      <c r="C5" s="520"/>
      <c r="D5" s="520"/>
      <c r="E5" s="520"/>
      <c r="F5" s="520"/>
      <c r="G5" s="520"/>
      <c r="H5" s="520"/>
      <c r="I5" s="520"/>
      <c r="J5" s="521"/>
    </row>
    <row r="6" spans="1:10" s="17" customFormat="1" x14ac:dyDescent="0.2">
      <c r="A6" s="283"/>
      <c r="B6" s="283"/>
      <c r="C6" s="283"/>
      <c r="D6" s="283"/>
      <c r="F6" s="284"/>
      <c r="G6" s="284"/>
      <c r="H6" s="284"/>
      <c r="I6" s="284"/>
      <c r="J6" s="284"/>
    </row>
    <row r="7" spans="1:10" ht="12" customHeight="1" x14ac:dyDescent="0.2">
      <c r="A7" s="285"/>
      <c r="B7" s="512" t="s">
        <v>211</v>
      </c>
      <c r="C7" s="512"/>
      <c r="D7" s="512"/>
      <c r="E7" s="512" t="s">
        <v>212</v>
      </c>
      <c r="F7" s="512"/>
      <c r="G7" s="512"/>
      <c r="H7" s="512"/>
      <c r="I7" s="512"/>
      <c r="J7" s="511" t="s">
        <v>213</v>
      </c>
    </row>
    <row r="8" spans="1:10" ht="24" x14ac:dyDescent="0.2">
      <c r="A8" s="283"/>
      <c r="B8" s="512"/>
      <c r="C8" s="512"/>
      <c r="D8" s="512"/>
      <c r="E8" s="286" t="s">
        <v>214</v>
      </c>
      <c r="F8" s="287" t="s">
        <v>215</v>
      </c>
      <c r="G8" s="286" t="s">
        <v>216</v>
      </c>
      <c r="H8" s="286" t="s">
        <v>217</v>
      </c>
      <c r="I8" s="286" t="s">
        <v>218</v>
      </c>
      <c r="J8" s="511"/>
    </row>
    <row r="9" spans="1:10" ht="12" customHeight="1" x14ac:dyDescent="0.2">
      <c r="A9" s="283"/>
      <c r="B9" s="512"/>
      <c r="C9" s="512"/>
      <c r="D9" s="512"/>
      <c r="E9" s="286" t="s">
        <v>219</v>
      </c>
      <c r="F9" s="286" t="s">
        <v>220</v>
      </c>
      <c r="G9" s="286" t="s">
        <v>221</v>
      </c>
      <c r="H9" s="286" t="s">
        <v>222</v>
      </c>
      <c r="I9" s="286" t="s">
        <v>223</v>
      </c>
      <c r="J9" s="286" t="s">
        <v>237</v>
      </c>
    </row>
    <row r="10" spans="1:10" ht="12" customHeight="1" x14ac:dyDescent="0.2">
      <c r="A10" s="288"/>
      <c r="B10" s="289"/>
      <c r="C10" s="290"/>
      <c r="D10" s="291"/>
      <c r="E10" s="292"/>
      <c r="F10" s="293"/>
      <c r="G10" s="293"/>
      <c r="H10" s="293"/>
      <c r="I10" s="293"/>
      <c r="J10" s="293"/>
    </row>
    <row r="11" spans="1:10" ht="12" customHeight="1" x14ac:dyDescent="0.2">
      <c r="A11" s="288"/>
      <c r="B11" s="506" t="s">
        <v>90</v>
      </c>
      <c r="C11" s="500"/>
      <c r="D11" s="501"/>
      <c r="E11" s="294">
        <v>0</v>
      </c>
      <c r="F11" s="294">
        <v>0</v>
      </c>
      <c r="G11" s="294">
        <f>+E11+F11</f>
        <v>0</v>
      </c>
      <c r="H11" s="294">
        <v>0</v>
      </c>
      <c r="I11" s="294">
        <v>0</v>
      </c>
      <c r="J11" s="294">
        <f>+I11-E11</f>
        <v>0</v>
      </c>
    </row>
    <row r="12" spans="1:10" ht="12" customHeight="1" x14ac:dyDescent="0.2">
      <c r="A12" s="288"/>
      <c r="B12" s="506" t="s">
        <v>204</v>
      </c>
      <c r="C12" s="500"/>
      <c r="D12" s="501"/>
      <c r="E12" s="294">
        <v>0</v>
      </c>
      <c r="F12" s="294">
        <v>0</v>
      </c>
      <c r="G12" s="294">
        <f t="shared" ref="G12:G24" si="0">+E12+F12</f>
        <v>0</v>
      </c>
      <c r="H12" s="294">
        <v>0</v>
      </c>
      <c r="I12" s="294">
        <v>0</v>
      </c>
      <c r="J12" s="294">
        <f t="shared" ref="J12:J24" si="1">+I12-E12</f>
        <v>0</v>
      </c>
    </row>
    <row r="13" spans="1:10" ht="12" customHeight="1" x14ac:dyDescent="0.2">
      <c r="A13" s="288"/>
      <c r="B13" s="506" t="s">
        <v>94</v>
      </c>
      <c r="C13" s="500"/>
      <c r="D13" s="501"/>
      <c r="E13" s="294">
        <v>0</v>
      </c>
      <c r="F13" s="294">
        <v>0</v>
      </c>
      <c r="G13" s="294">
        <f t="shared" si="0"/>
        <v>0</v>
      </c>
      <c r="H13" s="294">
        <v>0</v>
      </c>
      <c r="I13" s="294">
        <v>0</v>
      </c>
      <c r="J13" s="294">
        <f t="shared" si="1"/>
        <v>0</v>
      </c>
    </row>
    <row r="14" spans="1:10" ht="12" customHeight="1" x14ac:dyDescent="0.2">
      <c r="A14" s="288"/>
      <c r="B14" s="506" t="s">
        <v>96</v>
      </c>
      <c r="C14" s="500"/>
      <c r="D14" s="501"/>
      <c r="E14" s="295">
        <v>1600000</v>
      </c>
      <c r="F14" s="295">
        <v>0</v>
      </c>
      <c r="G14" s="295">
        <f t="shared" si="0"/>
        <v>1600000</v>
      </c>
      <c r="H14" s="295">
        <f>+EA!D16</f>
        <v>2169411</v>
      </c>
      <c r="I14" s="295">
        <f>+H14</f>
        <v>2169411</v>
      </c>
      <c r="J14" s="295">
        <f t="shared" si="1"/>
        <v>569411</v>
      </c>
    </row>
    <row r="15" spans="1:10" ht="12" customHeight="1" x14ac:dyDescent="0.2">
      <c r="A15" s="288"/>
      <c r="B15" s="506" t="s">
        <v>224</v>
      </c>
      <c r="C15" s="500"/>
      <c r="D15" s="501"/>
      <c r="E15" s="295">
        <f>+E16+E17</f>
        <v>0</v>
      </c>
      <c r="F15" s="295">
        <f>+F16+F17</f>
        <v>0</v>
      </c>
      <c r="G15" s="295">
        <f>+G16+G17</f>
        <v>0</v>
      </c>
      <c r="H15" s="295">
        <f>+H16+H17</f>
        <v>0</v>
      </c>
      <c r="I15" s="295">
        <f>+I16+I17</f>
        <v>0</v>
      </c>
      <c r="J15" s="295">
        <f t="shared" si="1"/>
        <v>0</v>
      </c>
    </row>
    <row r="16" spans="1:10" ht="12" customHeight="1" x14ac:dyDescent="0.2">
      <c r="A16" s="288"/>
      <c r="B16" s="296"/>
      <c r="C16" s="500" t="s">
        <v>225</v>
      </c>
      <c r="D16" s="501"/>
      <c r="E16" s="295">
        <v>0</v>
      </c>
      <c r="F16" s="295">
        <v>0</v>
      </c>
      <c r="G16" s="295">
        <v>0</v>
      </c>
      <c r="H16" s="295">
        <f>+EA!D17</f>
        <v>0</v>
      </c>
      <c r="I16" s="295">
        <f>+H16</f>
        <v>0</v>
      </c>
      <c r="J16" s="295">
        <f t="shared" si="1"/>
        <v>0</v>
      </c>
    </row>
    <row r="17" spans="1:10" ht="12" customHeight="1" x14ac:dyDescent="0.2">
      <c r="A17" s="288"/>
      <c r="B17" s="296"/>
      <c r="C17" s="500" t="s">
        <v>226</v>
      </c>
      <c r="D17" s="501"/>
      <c r="E17" s="295">
        <v>0</v>
      </c>
      <c r="F17" s="295">
        <v>0</v>
      </c>
      <c r="G17" s="295">
        <v>0</v>
      </c>
      <c r="H17" s="295">
        <v>0</v>
      </c>
      <c r="I17" s="295">
        <v>0</v>
      </c>
      <c r="J17" s="295">
        <f t="shared" si="1"/>
        <v>0</v>
      </c>
    </row>
    <row r="18" spans="1:10" ht="12" customHeight="1" x14ac:dyDescent="0.2">
      <c r="A18" s="288"/>
      <c r="B18" s="506" t="s">
        <v>227</v>
      </c>
      <c r="C18" s="500"/>
      <c r="D18" s="501"/>
      <c r="E18" s="295">
        <f>+E19+E20</f>
        <v>0</v>
      </c>
      <c r="F18" s="295">
        <f>+F19+F20</f>
        <v>0</v>
      </c>
      <c r="G18" s="295">
        <f t="shared" si="0"/>
        <v>0</v>
      </c>
      <c r="H18" s="295">
        <f>+H19+H20</f>
        <v>0</v>
      </c>
      <c r="I18" s="295">
        <f>+I19+I20</f>
        <v>0</v>
      </c>
      <c r="J18" s="295">
        <f t="shared" si="1"/>
        <v>0</v>
      </c>
    </row>
    <row r="19" spans="1:10" ht="12" customHeight="1" x14ac:dyDescent="0.2">
      <c r="A19" s="288"/>
      <c r="B19" s="296"/>
      <c r="C19" s="500" t="s">
        <v>225</v>
      </c>
      <c r="D19" s="501"/>
      <c r="E19" s="295">
        <v>0</v>
      </c>
      <c r="F19" s="295">
        <v>0</v>
      </c>
      <c r="G19" s="295">
        <f t="shared" si="0"/>
        <v>0</v>
      </c>
      <c r="H19" s="295">
        <v>0</v>
      </c>
      <c r="I19" s="295">
        <v>0</v>
      </c>
      <c r="J19" s="295">
        <f t="shared" si="1"/>
        <v>0</v>
      </c>
    </row>
    <row r="20" spans="1:10" ht="12" customHeight="1" x14ac:dyDescent="0.2">
      <c r="A20" s="288"/>
      <c r="B20" s="296"/>
      <c r="C20" s="500" t="s">
        <v>226</v>
      </c>
      <c r="D20" s="501"/>
      <c r="E20" s="295">
        <v>0</v>
      </c>
      <c r="F20" s="295">
        <v>0</v>
      </c>
      <c r="G20" s="295">
        <f t="shared" si="0"/>
        <v>0</v>
      </c>
      <c r="H20" s="295">
        <v>0</v>
      </c>
      <c r="I20" s="295">
        <v>0</v>
      </c>
      <c r="J20" s="295">
        <f t="shared" si="1"/>
        <v>0</v>
      </c>
    </row>
    <row r="21" spans="1:10" ht="12" customHeight="1" x14ac:dyDescent="0.2">
      <c r="A21" s="288"/>
      <c r="B21" s="506" t="s">
        <v>228</v>
      </c>
      <c r="C21" s="500"/>
      <c r="D21" s="501"/>
      <c r="E21" s="295">
        <v>0</v>
      </c>
      <c r="F21" s="295">
        <v>0</v>
      </c>
      <c r="G21" s="295">
        <f t="shared" si="0"/>
        <v>0</v>
      </c>
      <c r="H21" s="295">
        <v>0</v>
      </c>
      <c r="I21" s="295">
        <v>0</v>
      </c>
      <c r="J21" s="295">
        <f t="shared" si="1"/>
        <v>0</v>
      </c>
    </row>
    <row r="22" spans="1:10" ht="12" customHeight="1" x14ac:dyDescent="0.2">
      <c r="A22" s="288"/>
      <c r="B22" s="506" t="s">
        <v>107</v>
      </c>
      <c r="C22" s="500"/>
      <c r="D22" s="501"/>
      <c r="E22" s="295">
        <v>70247845</v>
      </c>
      <c r="F22" s="295">
        <v>2445367</v>
      </c>
      <c r="G22" s="295">
        <f t="shared" si="0"/>
        <v>72693212</v>
      </c>
      <c r="H22" s="295">
        <f>+EA!D23</f>
        <v>72693212</v>
      </c>
      <c r="I22" s="295">
        <v>67502490</v>
      </c>
      <c r="J22" s="295">
        <f t="shared" si="1"/>
        <v>-2745355</v>
      </c>
    </row>
    <row r="23" spans="1:10" ht="12" customHeight="1" x14ac:dyDescent="0.2">
      <c r="A23" s="297"/>
      <c r="B23" s="506" t="s">
        <v>229</v>
      </c>
      <c r="C23" s="500"/>
      <c r="D23" s="501"/>
      <c r="E23" s="295">
        <v>0</v>
      </c>
      <c r="F23" s="295">
        <v>0</v>
      </c>
      <c r="G23" s="295">
        <f t="shared" si="0"/>
        <v>0</v>
      </c>
      <c r="H23" s="295">
        <v>0</v>
      </c>
      <c r="I23" s="295">
        <v>0</v>
      </c>
      <c r="J23" s="295">
        <f t="shared" si="1"/>
        <v>0</v>
      </c>
    </row>
    <row r="24" spans="1:10" ht="12" customHeight="1" x14ac:dyDescent="0.2">
      <c r="A24" s="288"/>
      <c r="B24" s="506" t="s">
        <v>230</v>
      </c>
      <c r="C24" s="500"/>
      <c r="D24" s="501"/>
      <c r="E24" s="295">
        <v>0</v>
      </c>
      <c r="F24" s="295">
        <v>0</v>
      </c>
      <c r="G24" s="295">
        <f t="shared" si="0"/>
        <v>0</v>
      </c>
      <c r="H24" s="295">
        <v>0</v>
      </c>
      <c r="I24" s="295">
        <v>0</v>
      </c>
      <c r="J24" s="295">
        <f t="shared" si="1"/>
        <v>0</v>
      </c>
    </row>
    <row r="25" spans="1:10" ht="12" customHeight="1" x14ac:dyDescent="0.2">
      <c r="A25" s="288"/>
      <c r="B25" s="298"/>
      <c r="C25" s="299"/>
      <c r="D25" s="300"/>
      <c r="E25" s="418"/>
      <c r="F25" s="419"/>
      <c r="G25" s="419"/>
      <c r="H25" s="419"/>
      <c r="I25" s="419"/>
      <c r="J25" s="419"/>
    </row>
    <row r="26" spans="1:10" ht="12" customHeight="1" x14ac:dyDescent="0.2">
      <c r="A26" s="283"/>
      <c r="B26" s="302"/>
      <c r="C26" s="303"/>
      <c r="D26" s="304" t="s">
        <v>231</v>
      </c>
      <c r="E26" s="295">
        <f>SUM(E11+E12+E13+E14+E15+E18+E21+E22+E23+E24)</f>
        <v>71847845</v>
      </c>
      <c r="F26" s="295">
        <f>SUM(F11+F12+F13+F14+F15+F18+F21+F22+F23+F24)</f>
        <v>2445367</v>
      </c>
      <c r="G26" s="295">
        <f>SUM(G11+G12+G13+G14+G15+G18+G21+G22+G23+G24)</f>
        <v>74293212</v>
      </c>
      <c r="H26" s="295">
        <f>SUM(H11+H12+H13+H14+H15+H18+H21+H22+H23+H24)</f>
        <v>74862623</v>
      </c>
      <c r="I26" s="295">
        <f>SUM(I11+I12+I13+I14+I15+I18+I21+I22+I23+I24)</f>
        <v>69671901</v>
      </c>
      <c r="J26" s="507">
        <f>SUM(J11:J24)-J16</f>
        <v>-2175944</v>
      </c>
    </row>
    <row r="27" spans="1:10" ht="12" customHeight="1" x14ac:dyDescent="0.2">
      <c r="A27" s="288"/>
      <c r="B27" s="305"/>
      <c r="C27" s="305"/>
      <c r="D27" s="305"/>
      <c r="E27" s="420"/>
      <c r="F27" s="420"/>
      <c r="G27" s="420"/>
      <c r="H27" s="509" t="s">
        <v>406</v>
      </c>
      <c r="I27" s="510"/>
      <c r="J27" s="508"/>
    </row>
    <row r="28" spans="1:10" ht="12" customHeight="1" x14ac:dyDescent="0.2">
      <c r="A28" s="283"/>
      <c r="B28" s="283"/>
      <c r="C28" s="283"/>
      <c r="D28" s="283"/>
      <c r="E28" s="284"/>
      <c r="F28" s="284"/>
      <c r="G28" s="284"/>
      <c r="H28" s="284"/>
      <c r="I28" s="284"/>
      <c r="J28" s="284"/>
    </row>
    <row r="29" spans="1:10" ht="12" customHeight="1" x14ac:dyDescent="0.2">
      <c r="A29" s="283"/>
      <c r="B29" s="511" t="s">
        <v>232</v>
      </c>
      <c r="C29" s="511"/>
      <c r="D29" s="511"/>
      <c r="E29" s="512" t="s">
        <v>212</v>
      </c>
      <c r="F29" s="512"/>
      <c r="G29" s="512"/>
      <c r="H29" s="512"/>
      <c r="I29" s="512"/>
      <c r="J29" s="511" t="s">
        <v>213</v>
      </c>
    </row>
    <row r="30" spans="1:10" ht="24" x14ac:dyDescent="0.2">
      <c r="A30" s="283"/>
      <c r="B30" s="511"/>
      <c r="C30" s="511"/>
      <c r="D30" s="511"/>
      <c r="E30" s="286" t="s">
        <v>214</v>
      </c>
      <c r="F30" s="287" t="s">
        <v>215</v>
      </c>
      <c r="G30" s="286" t="s">
        <v>216</v>
      </c>
      <c r="H30" s="286" t="s">
        <v>217</v>
      </c>
      <c r="I30" s="286" t="s">
        <v>218</v>
      </c>
      <c r="J30" s="511"/>
    </row>
    <row r="31" spans="1:10" ht="12" customHeight="1" x14ac:dyDescent="0.2">
      <c r="A31" s="283"/>
      <c r="B31" s="511"/>
      <c r="C31" s="511"/>
      <c r="D31" s="511"/>
      <c r="E31" s="286" t="s">
        <v>219</v>
      </c>
      <c r="F31" s="286" t="s">
        <v>220</v>
      </c>
      <c r="G31" s="286" t="s">
        <v>221</v>
      </c>
      <c r="H31" s="286" t="s">
        <v>222</v>
      </c>
      <c r="I31" s="286" t="s">
        <v>223</v>
      </c>
      <c r="J31" s="286" t="s">
        <v>237</v>
      </c>
    </row>
    <row r="32" spans="1:10" ht="12" customHeight="1" x14ac:dyDescent="0.2">
      <c r="A32" s="288"/>
      <c r="B32" s="289"/>
      <c r="C32" s="290"/>
      <c r="D32" s="291"/>
      <c r="E32" s="293"/>
      <c r="F32" s="293"/>
      <c r="G32" s="293"/>
      <c r="H32" s="293"/>
      <c r="I32" s="293"/>
      <c r="J32" s="293"/>
    </row>
    <row r="33" spans="1:10" ht="12" customHeight="1" x14ac:dyDescent="0.2">
      <c r="A33" s="288"/>
      <c r="B33" s="306" t="s">
        <v>233</v>
      </c>
      <c r="C33" s="307"/>
      <c r="D33" s="72"/>
      <c r="E33" s="421">
        <f t="shared" ref="E33:J33" si="2">+E34+E35+E36+E37+E40+E43+E44</f>
        <v>71847845</v>
      </c>
      <c r="F33" s="421">
        <f t="shared" si="2"/>
        <v>2445367</v>
      </c>
      <c r="G33" s="421">
        <f t="shared" si="2"/>
        <v>74293212</v>
      </c>
      <c r="H33" s="421">
        <f t="shared" si="2"/>
        <v>74862623</v>
      </c>
      <c r="I33" s="421">
        <f t="shared" si="2"/>
        <v>69671901</v>
      </c>
      <c r="J33" s="421">
        <f t="shared" si="2"/>
        <v>-2175944</v>
      </c>
    </row>
    <row r="34" spans="1:10" ht="12" customHeight="1" x14ac:dyDescent="0.2">
      <c r="A34" s="288"/>
      <c r="B34" s="296"/>
      <c r="C34" s="500" t="s">
        <v>90</v>
      </c>
      <c r="D34" s="501"/>
      <c r="E34" s="295">
        <v>0</v>
      </c>
      <c r="F34" s="295">
        <v>0</v>
      </c>
      <c r="G34" s="295">
        <f>+E34+F34</f>
        <v>0</v>
      </c>
      <c r="H34" s="295">
        <v>0</v>
      </c>
      <c r="I34" s="295">
        <v>0</v>
      </c>
      <c r="J34" s="295">
        <f>+I34-E34</f>
        <v>0</v>
      </c>
    </row>
    <row r="35" spans="1:10" ht="12" customHeight="1" x14ac:dyDescent="0.2">
      <c r="A35" s="288"/>
      <c r="B35" s="296"/>
      <c r="C35" s="500" t="s">
        <v>94</v>
      </c>
      <c r="D35" s="501"/>
      <c r="E35" s="295">
        <v>0</v>
      </c>
      <c r="F35" s="295">
        <v>0</v>
      </c>
      <c r="G35" s="295">
        <f t="shared" ref="G35:G49" si="3">+E35+F35</f>
        <v>0</v>
      </c>
      <c r="H35" s="295">
        <v>0</v>
      </c>
      <c r="I35" s="295">
        <v>0</v>
      </c>
      <c r="J35" s="295">
        <f t="shared" ref="J35:J52" si="4">+I35-E35</f>
        <v>0</v>
      </c>
    </row>
    <row r="36" spans="1:10" ht="12" customHeight="1" x14ac:dyDescent="0.2">
      <c r="A36" s="288"/>
      <c r="B36" s="296"/>
      <c r="C36" s="500" t="s">
        <v>96</v>
      </c>
      <c r="D36" s="501"/>
      <c r="E36" s="295">
        <f>+E14</f>
        <v>1600000</v>
      </c>
      <c r="F36" s="295">
        <f>+F14</f>
        <v>0</v>
      </c>
      <c r="G36" s="295">
        <f t="shared" si="3"/>
        <v>1600000</v>
      </c>
      <c r="H36" s="295">
        <f>+H14</f>
        <v>2169411</v>
      </c>
      <c r="I36" s="295">
        <f>+H36</f>
        <v>2169411</v>
      </c>
      <c r="J36" s="295">
        <f t="shared" si="4"/>
        <v>569411</v>
      </c>
    </row>
    <row r="37" spans="1:10" ht="12" customHeight="1" x14ac:dyDescent="0.2">
      <c r="A37" s="288"/>
      <c r="B37" s="296"/>
      <c r="C37" s="500" t="s">
        <v>224</v>
      </c>
      <c r="D37" s="501"/>
      <c r="E37" s="295">
        <f>+E38+E39</f>
        <v>0</v>
      </c>
      <c r="F37" s="295">
        <f>+F38+F39</f>
        <v>0</v>
      </c>
      <c r="G37" s="295">
        <f t="shared" si="3"/>
        <v>0</v>
      </c>
      <c r="H37" s="295">
        <f>+H38+H39</f>
        <v>0</v>
      </c>
      <c r="I37" s="295">
        <f>+I38+I39</f>
        <v>0</v>
      </c>
      <c r="J37" s="295">
        <f t="shared" si="4"/>
        <v>0</v>
      </c>
    </row>
    <row r="38" spans="1:10" ht="12" customHeight="1" x14ac:dyDescent="0.2">
      <c r="A38" s="288"/>
      <c r="B38" s="296"/>
      <c r="C38" s="57"/>
      <c r="D38" s="309" t="s">
        <v>225</v>
      </c>
      <c r="E38" s="295">
        <v>0</v>
      </c>
      <c r="F38" s="295">
        <f>+F16</f>
        <v>0</v>
      </c>
      <c r="G38" s="295">
        <f t="shared" si="3"/>
        <v>0</v>
      </c>
      <c r="H38" s="295">
        <f>+H16</f>
        <v>0</v>
      </c>
      <c r="I38" s="295">
        <f>+H38</f>
        <v>0</v>
      </c>
      <c r="J38" s="295">
        <f t="shared" si="4"/>
        <v>0</v>
      </c>
    </row>
    <row r="39" spans="1:10" ht="12" customHeight="1" x14ac:dyDescent="0.2">
      <c r="A39" s="288"/>
      <c r="B39" s="296"/>
      <c r="C39" s="57"/>
      <c r="D39" s="309" t="s">
        <v>226</v>
      </c>
      <c r="E39" s="295">
        <v>0</v>
      </c>
      <c r="F39" s="295">
        <v>0</v>
      </c>
      <c r="G39" s="295">
        <f t="shared" si="3"/>
        <v>0</v>
      </c>
      <c r="H39" s="295">
        <v>0</v>
      </c>
      <c r="I39" s="295">
        <v>0</v>
      </c>
      <c r="J39" s="295">
        <f t="shared" si="4"/>
        <v>0</v>
      </c>
    </row>
    <row r="40" spans="1:10" ht="12" customHeight="1" x14ac:dyDescent="0.2">
      <c r="A40" s="288"/>
      <c r="B40" s="296"/>
      <c r="C40" s="500" t="s">
        <v>227</v>
      </c>
      <c r="D40" s="501"/>
      <c r="E40" s="295">
        <f>+E41+E42</f>
        <v>0</v>
      </c>
      <c r="F40" s="295">
        <f>+F41+F42</f>
        <v>0</v>
      </c>
      <c r="G40" s="295">
        <f>+G41+G42</f>
        <v>0</v>
      </c>
      <c r="H40" s="295">
        <f>+H41+H42</f>
        <v>0</v>
      </c>
      <c r="I40" s="295">
        <f>+I41+I42</f>
        <v>0</v>
      </c>
      <c r="J40" s="295">
        <f t="shared" si="4"/>
        <v>0</v>
      </c>
    </row>
    <row r="41" spans="1:10" ht="12" customHeight="1" x14ac:dyDescent="0.2">
      <c r="A41" s="288"/>
      <c r="B41" s="296"/>
      <c r="C41" s="57"/>
      <c r="D41" s="309" t="s">
        <v>225</v>
      </c>
      <c r="E41" s="295">
        <v>0</v>
      </c>
      <c r="F41" s="295">
        <v>0</v>
      </c>
      <c r="G41" s="295">
        <f t="shared" si="3"/>
        <v>0</v>
      </c>
      <c r="H41" s="295">
        <v>0</v>
      </c>
      <c r="I41" s="295">
        <v>0</v>
      </c>
      <c r="J41" s="295">
        <f t="shared" si="4"/>
        <v>0</v>
      </c>
    </row>
    <row r="42" spans="1:10" ht="12" customHeight="1" x14ac:dyDescent="0.2">
      <c r="A42" s="288"/>
      <c r="B42" s="296"/>
      <c r="C42" s="57"/>
      <c r="D42" s="309" t="s">
        <v>226</v>
      </c>
      <c r="E42" s="295">
        <v>0</v>
      </c>
      <c r="F42" s="295">
        <v>0</v>
      </c>
      <c r="G42" s="295">
        <f t="shared" si="3"/>
        <v>0</v>
      </c>
      <c r="H42" s="295">
        <v>0</v>
      </c>
      <c r="I42" s="295">
        <v>0</v>
      </c>
      <c r="J42" s="295">
        <f t="shared" si="4"/>
        <v>0</v>
      </c>
    </row>
    <row r="43" spans="1:10" ht="12" customHeight="1" x14ac:dyDescent="0.2">
      <c r="A43" s="288"/>
      <c r="B43" s="296"/>
      <c r="C43" s="500" t="s">
        <v>107</v>
      </c>
      <c r="D43" s="501"/>
      <c r="E43" s="295">
        <f>+E22</f>
        <v>70247845</v>
      </c>
      <c r="F43" s="295">
        <f>+F22</f>
        <v>2445367</v>
      </c>
      <c r="G43" s="295">
        <f t="shared" si="3"/>
        <v>72693212</v>
      </c>
      <c r="H43" s="295">
        <f>+H22</f>
        <v>72693212</v>
      </c>
      <c r="I43" s="295">
        <f>+I22</f>
        <v>67502490</v>
      </c>
      <c r="J43" s="295">
        <f t="shared" si="4"/>
        <v>-2745355</v>
      </c>
    </row>
    <row r="44" spans="1:10" ht="12" customHeight="1" x14ac:dyDescent="0.2">
      <c r="A44" s="288"/>
      <c r="B44" s="296"/>
      <c r="C44" s="500" t="s">
        <v>229</v>
      </c>
      <c r="D44" s="501"/>
      <c r="E44" s="295">
        <v>0</v>
      </c>
      <c r="F44" s="295">
        <v>0</v>
      </c>
      <c r="G44" s="295">
        <f t="shared" si="3"/>
        <v>0</v>
      </c>
      <c r="H44" s="295">
        <v>0</v>
      </c>
      <c r="I44" s="295">
        <v>0</v>
      </c>
      <c r="J44" s="295">
        <f t="shared" si="4"/>
        <v>0</v>
      </c>
    </row>
    <row r="45" spans="1:10" ht="12" customHeight="1" x14ac:dyDescent="0.2">
      <c r="A45" s="288"/>
      <c r="B45" s="296"/>
      <c r="C45" s="57"/>
      <c r="D45" s="309"/>
      <c r="E45" s="294"/>
      <c r="F45" s="294"/>
      <c r="G45" s="310"/>
      <c r="H45" s="294"/>
      <c r="I45" s="294"/>
      <c r="J45" s="310"/>
    </row>
    <row r="46" spans="1:10" ht="12" customHeight="1" x14ac:dyDescent="0.2">
      <c r="A46" s="288"/>
      <c r="B46" s="306" t="s">
        <v>234</v>
      </c>
      <c r="C46" s="307"/>
      <c r="D46" s="309"/>
      <c r="E46" s="308">
        <f>+E47+E48+E49</f>
        <v>0</v>
      </c>
      <c r="F46" s="308">
        <f>+F47+F48+F49</f>
        <v>0</v>
      </c>
      <c r="G46" s="308">
        <f>+G47+G48+G49</f>
        <v>0</v>
      </c>
      <c r="H46" s="308">
        <f>+H47+H48+H49</f>
        <v>0</v>
      </c>
      <c r="I46" s="308">
        <f>+I47+I48+I49</f>
        <v>0</v>
      </c>
      <c r="J46" s="308">
        <f t="shared" si="4"/>
        <v>0</v>
      </c>
    </row>
    <row r="47" spans="1:10" ht="12" customHeight="1" x14ac:dyDescent="0.2">
      <c r="A47" s="288"/>
      <c r="B47" s="306"/>
      <c r="C47" s="500" t="s">
        <v>204</v>
      </c>
      <c r="D47" s="501"/>
      <c r="E47" s="294">
        <v>0</v>
      </c>
      <c r="F47" s="294">
        <v>0</v>
      </c>
      <c r="G47" s="294">
        <f t="shared" si="3"/>
        <v>0</v>
      </c>
      <c r="H47" s="294">
        <v>0</v>
      </c>
      <c r="I47" s="294">
        <v>0</v>
      </c>
      <c r="J47" s="294">
        <f t="shared" si="4"/>
        <v>0</v>
      </c>
    </row>
    <row r="48" spans="1:10" ht="12" customHeight="1" x14ac:dyDescent="0.2">
      <c r="A48" s="288"/>
      <c r="B48" s="296"/>
      <c r="C48" s="500" t="s">
        <v>228</v>
      </c>
      <c r="D48" s="501"/>
      <c r="E48" s="294">
        <v>0</v>
      </c>
      <c r="F48" s="294">
        <v>0</v>
      </c>
      <c r="G48" s="294">
        <f t="shared" si="3"/>
        <v>0</v>
      </c>
      <c r="H48" s="294">
        <v>0</v>
      </c>
      <c r="I48" s="294">
        <v>0</v>
      </c>
      <c r="J48" s="294">
        <f t="shared" si="4"/>
        <v>0</v>
      </c>
    </row>
    <row r="49" spans="1:11" ht="12" customHeight="1" x14ac:dyDescent="0.2">
      <c r="A49" s="288"/>
      <c r="B49" s="296"/>
      <c r="C49" s="500" t="s">
        <v>229</v>
      </c>
      <c r="D49" s="501"/>
      <c r="E49" s="294">
        <v>0</v>
      </c>
      <c r="F49" s="294">
        <v>0</v>
      </c>
      <c r="G49" s="294">
        <f t="shared" si="3"/>
        <v>0</v>
      </c>
      <c r="H49" s="294">
        <v>0</v>
      </c>
      <c r="I49" s="294">
        <v>0</v>
      </c>
      <c r="J49" s="294">
        <f t="shared" si="4"/>
        <v>0</v>
      </c>
    </row>
    <row r="50" spans="1:11" s="316" customFormat="1" ht="12" customHeight="1" x14ac:dyDescent="0.2">
      <c r="A50" s="283"/>
      <c r="B50" s="311"/>
      <c r="C50" s="312"/>
      <c r="D50" s="313"/>
      <c r="E50" s="314"/>
      <c r="F50" s="314"/>
      <c r="G50" s="314"/>
      <c r="H50" s="314"/>
      <c r="I50" s="314"/>
      <c r="J50" s="314"/>
      <c r="K50" s="315"/>
    </row>
    <row r="51" spans="1:11" ht="12" customHeight="1" x14ac:dyDescent="0.2">
      <c r="A51" s="288"/>
      <c r="B51" s="306" t="s">
        <v>235</v>
      </c>
      <c r="C51" s="317"/>
      <c r="D51" s="309"/>
      <c r="E51" s="308">
        <f>+E52</f>
        <v>0</v>
      </c>
      <c r="F51" s="308">
        <f>+F52</f>
        <v>0</v>
      </c>
      <c r="G51" s="308">
        <f>+G52</f>
        <v>0</v>
      </c>
      <c r="H51" s="308">
        <f>+H52</f>
        <v>0</v>
      </c>
      <c r="I51" s="308">
        <f>+I52</f>
        <v>0</v>
      </c>
      <c r="J51" s="308">
        <f t="shared" si="4"/>
        <v>0</v>
      </c>
    </row>
    <row r="52" spans="1:11" ht="12" customHeight="1" x14ac:dyDescent="0.2">
      <c r="A52" s="288"/>
      <c r="B52" s="296"/>
      <c r="C52" s="500" t="s">
        <v>230</v>
      </c>
      <c r="D52" s="501"/>
      <c r="E52" s="294">
        <v>0</v>
      </c>
      <c r="F52" s="294">
        <v>0</v>
      </c>
      <c r="G52" s="294">
        <f>+E52+F52</f>
        <v>0</v>
      </c>
      <c r="H52" s="294">
        <v>0</v>
      </c>
      <c r="I52" s="294">
        <v>0</v>
      </c>
      <c r="J52" s="294">
        <f t="shared" si="4"/>
        <v>0</v>
      </c>
    </row>
    <row r="53" spans="1:11" ht="12" customHeight="1" x14ac:dyDescent="0.2">
      <c r="A53" s="288"/>
      <c r="B53" s="298"/>
      <c r="C53" s="299"/>
      <c r="D53" s="300"/>
      <c r="E53" s="301"/>
      <c r="F53" s="301"/>
      <c r="G53" s="301"/>
      <c r="H53" s="301"/>
      <c r="I53" s="301"/>
      <c r="J53" s="301"/>
    </row>
    <row r="54" spans="1:11" ht="12" customHeight="1" x14ac:dyDescent="0.2">
      <c r="A54" s="283"/>
      <c r="B54" s="302"/>
      <c r="C54" s="303"/>
      <c r="D54" s="318" t="s">
        <v>231</v>
      </c>
      <c r="E54" s="295">
        <f>+E34+E35+E36+E37+E40+E43+E44+E46+E51</f>
        <v>71847845</v>
      </c>
      <c r="F54" s="295">
        <f>+F34+F35+F36+F37+F40+F43+F44+F46+F51</f>
        <v>2445367</v>
      </c>
      <c r="G54" s="295">
        <f>+G34+G35+G36+G37+G40+G43+G44+G46+G51</f>
        <v>74293212</v>
      </c>
      <c r="H54" s="295">
        <f>+H34+H35+H36+H37+H40+H43+H44+H46+H51</f>
        <v>74862623</v>
      </c>
      <c r="I54" s="295">
        <f>+I34+I35+I36+I37+I40+I43+I44+I46+I51</f>
        <v>69671901</v>
      </c>
      <c r="J54" s="502">
        <f>+J33+J46+J51</f>
        <v>-2175944</v>
      </c>
    </row>
    <row r="55" spans="1:11" x14ac:dyDescent="0.2">
      <c r="A55" s="288"/>
      <c r="B55" s="305"/>
      <c r="C55" s="305"/>
      <c r="D55" s="305"/>
      <c r="E55" s="305"/>
      <c r="F55" s="305"/>
      <c r="G55" s="305"/>
      <c r="H55" s="504" t="s">
        <v>406</v>
      </c>
      <c r="I55" s="505"/>
      <c r="J55" s="503"/>
    </row>
    <row r="56" spans="1:11" x14ac:dyDescent="0.2">
      <c r="A56" s="288"/>
      <c r="B56" s="499"/>
      <c r="C56" s="499"/>
      <c r="D56" s="499"/>
      <c r="E56" s="499"/>
      <c r="F56" s="499"/>
      <c r="G56" s="499"/>
      <c r="H56" s="499"/>
      <c r="I56" s="499"/>
      <c r="J56" s="499"/>
    </row>
    <row r="57" spans="1:11" x14ac:dyDescent="0.2">
      <c r="B57" s="17" t="s">
        <v>236</v>
      </c>
      <c r="C57" s="17"/>
      <c r="D57" s="17"/>
      <c r="E57" s="17"/>
      <c r="F57" s="17"/>
      <c r="G57" s="17"/>
      <c r="H57" s="17"/>
      <c r="I57" s="17"/>
      <c r="J57" s="17"/>
    </row>
    <row r="58" spans="1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1" x14ac:dyDescent="0.2"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1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UsrRfin</cp:lastModifiedBy>
  <cp:lastPrinted>2015-12-30T14:25:37Z</cp:lastPrinted>
  <dcterms:created xsi:type="dcterms:W3CDTF">2014-01-27T16:27:43Z</dcterms:created>
  <dcterms:modified xsi:type="dcterms:W3CDTF">2015-12-30T14:26:00Z</dcterms:modified>
</cp:coreProperties>
</file>