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dith\Documents\0. EJ ANTERIORES\2016\2. I C E F 2016\RESPALDOS 2016\4°Trim-16 Armonizada\DIF\CUENTA PUBLICA ARMONIZADA SISTEMA ESTATAL ENERO-SEPTIEMBRE 2016\"/>
    </mc:Choice>
  </mc:AlternateContent>
  <bookViews>
    <workbookView xWindow="0" yWindow="0" windowWidth="20460" windowHeight="3885" firstSheet="3" activeTab="8"/>
  </bookViews>
  <sheets>
    <sheet name="1.ESFD" sheetId="1" r:id="rId1"/>
    <sheet name="2.IADP" sheetId="2" r:id="rId2"/>
    <sheet name="3.IAODF" sheetId="3" r:id="rId3"/>
    <sheet name="4. BP" sheetId="4" r:id="rId4"/>
    <sheet name="5. EAID" sheetId="5" r:id="rId5"/>
    <sheet name="6a. EAEPED" sheetId="6" r:id="rId6"/>
    <sheet name="6b. EAEPED (CA)" sheetId="7" r:id="rId7"/>
    <sheet name="6c. AEPED (CF)" sheetId="8" r:id="rId8"/>
    <sheet name="6d. EAEPED(SP)" sheetId="9" r:id="rId9"/>
  </sheets>
  <definedNames>
    <definedName name="_xlnm.Print_Area" localSheetId="1">'2.IADP'!$A$1:$I$52</definedName>
    <definedName name="_xlnm.Print_Titles" localSheetId="0">'1.ESFD'!$1:$8</definedName>
    <definedName name="_xlnm.Print_Titles" localSheetId="5">'6a. EAEPED'!$1:$10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7" l="1"/>
  <c r="E26" i="7"/>
  <c r="C26" i="7"/>
  <c r="B26" i="7"/>
  <c r="D26" i="7" s="1"/>
  <c r="G26" i="7" s="1"/>
  <c r="F27" i="7"/>
  <c r="E27" i="7"/>
  <c r="C27" i="7"/>
  <c r="B27" i="7"/>
  <c r="D27" i="7" s="1"/>
  <c r="G27" i="7" s="1"/>
  <c r="F14" i="7" l="1"/>
  <c r="E14" i="7"/>
  <c r="C25" i="7"/>
  <c r="G61" i="6"/>
  <c r="F61" i="6"/>
  <c r="D61" i="6"/>
  <c r="G44" i="6"/>
  <c r="F44" i="6"/>
  <c r="F121" i="6"/>
  <c r="G121" i="6"/>
  <c r="G33" i="6"/>
  <c r="F33" i="6"/>
  <c r="D33" i="6"/>
  <c r="C14" i="7"/>
  <c r="G138" i="6"/>
  <c r="F138" i="6"/>
  <c r="D138" i="6"/>
  <c r="D121" i="6"/>
  <c r="D44" i="6" s="1"/>
  <c r="F13" i="7" l="1"/>
  <c r="E13" i="7"/>
  <c r="B11" i="7"/>
  <c r="C29" i="8" s="1"/>
  <c r="C13" i="7"/>
  <c r="D13" i="7" s="1"/>
  <c r="G13" i="7" s="1"/>
  <c r="F24" i="7"/>
  <c r="E24" i="7"/>
  <c r="C24" i="7"/>
  <c r="D16" i="7"/>
  <c r="G16" i="7" s="1"/>
  <c r="D24" i="7"/>
  <c r="G24" i="7" s="1"/>
  <c r="D15" i="7"/>
  <c r="G15" i="7" s="1"/>
  <c r="D14" i="7"/>
  <c r="G14" i="7" s="1"/>
  <c r="E161" i="6" l="1"/>
  <c r="E160" i="6"/>
  <c r="E159" i="6"/>
  <c r="E158" i="6"/>
  <c r="E157" i="6"/>
  <c r="E156" i="6"/>
  <c r="E155" i="6"/>
  <c r="E153" i="6"/>
  <c r="E152" i="6"/>
  <c r="E151" i="6"/>
  <c r="E149" i="6"/>
  <c r="E148" i="6"/>
  <c r="E147" i="6"/>
  <c r="E146" i="6"/>
  <c r="E145" i="6"/>
  <c r="E144" i="6"/>
  <c r="E143" i="6"/>
  <c r="E142" i="6"/>
  <c r="E140" i="6"/>
  <c r="E139" i="6"/>
  <c r="E136" i="6"/>
  <c r="E135" i="6"/>
  <c r="E134" i="6"/>
  <c r="E133" i="6"/>
  <c r="E132" i="6"/>
  <c r="E131" i="6"/>
  <c r="E130" i="6"/>
  <c r="E129" i="6"/>
  <c r="E128" i="6"/>
  <c r="E126" i="6"/>
  <c r="E125" i="6"/>
  <c r="E124" i="6"/>
  <c r="E123" i="6"/>
  <c r="E122" i="6"/>
  <c r="E121" i="6"/>
  <c r="E120" i="6"/>
  <c r="E119" i="6"/>
  <c r="E118" i="6"/>
  <c r="E116" i="6"/>
  <c r="E115" i="6"/>
  <c r="E114" i="6"/>
  <c r="E113" i="6"/>
  <c r="E112" i="6"/>
  <c r="E111" i="6"/>
  <c r="E110" i="6"/>
  <c r="E109" i="6"/>
  <c r="E108" i="6"/>
  <c r="E106" i="6"/>
  <c r="E105" i="6"/>
  <c r="E104" i="6"/>
  <c r="E103" i="6"/>
  <c r="E102" i="6"/>
  <c r="E101" i="6"/>
  <c r="E100" i="6"/>
  <c r="E99" i="6"/>
  <c r="E98" i="6"/>
  <c r="E96" i="6"/>
  <c r="E95" i="6"/>
  <c r="E94" i="6"/>
  <c r="E93" i="6"/>
  <c r="E92" i="6"/>
  <c r="E91" i="6"/>
  <c r="E63" i="6"/>
  <c r="E59" i="6"/>
  <c r="E58" i="6"/>
  <c r="E57" i="6"/>
  <c r="E56" i="6"/>
  <c r="E55" i="6"/>
  <c r="E54" i="6"/>
  <c r="E53" i="6"/>
  <c r="E52" i="6"/>
  <c r="E51" i="6"/>
  <c r="E49" i="6"/>
  <c r="E48" i="6"/>
  <c r="E47" i="6"/>
  <c r="E46" i="6"/>
  <c r="E45" i="6"/>
  <c r="E43" i="6"/>
  <c r="E42" i="6"/>
  <c r="E41" i="6"/>
  <c r="E31" i="6"/>
  <c r="E39" i="6"/>
  <c r="E38" i="6"/>
  <c r="E37" i="6"/>
  <c r="E36" i="6"/>
  <c r="E35" i="6"/>
  <c r="E34" i="6"/>
  <c r="E32" i="6"/>
  <c r="E29" i="6"/>
  <c r="E28" i="6"/>
  <c r="E27" i="6"/>
  <c r="E26" i="6"/>
  <c r="E25" i="6"/>
  <c r="E24" i="6"/>
  <c r="E23" i="6"/>
  <c r="E22" i="6"/>
  <c r="E21" i="6"/>
  <c r="E19" i="6"/>
  <c r="E18" i="6"/>
  <c r="E17" i="6"/>
  <c r="E16" i="6"/>
  <c r="E15" i="6"/>
  <c r="E14" i="6"/>
  <c r="E138" i="6" l="1"/>
  <c r="E61" i="6"/>
  <c r="F81" i="5"/>
  <c r="F80" i="5"/>
  <c r="F79" i="5"/>
  <c r="F73" i="5"/>
  <c r="F74" i="5"/>
  <c r="F71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0" i="5"/>
  <c r="F14" i="5"/>
  <c r="F15" i="5"/>
  <c r="F16" i="5"/>
  <c r="F17" i="5"/>
  <c r="F18" i="5"/>
  <c r="F19" i="5"/>
  <c r="I22" i="5"/>
  <c r="I23" i="5"/>
  <c r="I24" i="5"/>
  <c r="I25" i="5"/>
  <c r="I26" i="5"/>
  <c r="D62" i="6" l="1"/>
  <c r="E62" i="6" s="1"/>
  <c r="E33" i="6"/>
  <c r="H63" i="5"/>
  <c r="G63" i="5"/>
  <c r="E63" i="5"/>
  <c r="H20" i="5"/>
  <c r="I13" i="5"/>
  <c r="I14" i="5"/>
  <c r="I15" i="5"/>
  <c r="I17" i="5"/>
  <c r="I18" i="5"/>
  <c r="I19" i="5"/>
  <c r="F107" i="6" l="1"/>
  <c r="G22" i="2" l="1"/>
  <c r="G60" i="6"/>
  <c r="C44" i="6"/>
  <c r="E44" i="6" s="1"/>
  <c r="F12" i="6" l="1"/>
  <c r="I16" i="5" l="1"/>
  <c r="I44" i="5"/>
  <c r="I43" i="5"/>
  <c r="I41" i="5"/>
  <c r="I39" i="5"/>
  <c r="I38" i="5"/>
  <c r="I37" i="5"/>
  <c r="I36" i="5"/>
  <c r="I35" i="5"/>
  <c r="I34" i="5"/>
  <c r="I32" i="5"/>
  <c r="I31" i="5"/>
  <c r="I30" i="5"/>
  <c r="I29" i="5"/>
  <c r="I28" i="5"/>
  <c r="I27" i="5"/>
  <c r="I69" i="5"/>
  <c r="I68" i="5"/>
  <c r="I67" i="5"/>
  <c r="I66" i="5"/>
  <c r="I64" i="5"/>
  <c r="I63" i="5"/>
  <c r="I62" i="5"/>
  <c r="I61" i="5"/>
  <c r="I59" i="5"/>
  <c r="I58" i="5"/>
  <c r="I57" i="5"/>
  <c r="I56" i="5"/>
  <c r="I55" i="5"/>
  <c r="I54" i="5"/>
  <c r="I53" i="5"/>
  <c r="I52" i="5"/>
  <c r="I74" i="5"/>
  <c r="I80" i="5"/>
  <c r="I79" i="5"/>
  <c r="G12" i="6" l="1"/>
  <c r="F12" i="9" s="1"/>
  <c r="C30" i="9"/>
  <c r="D30" i="9"/>
  <c r="E30" i="9"/>
  <c r="E23" i="9" s="1"/>
  <c r="F30" i="9"/>
  <c r="G30" i="9"/>
  <c r="B30" i="9"/>
  <c r="C26" i="9"/>
  <c r="C23" i="9" s="1"/>
  <c r="D26" i="9"/>
  <c r="E26" i="9"/>
  <c r="F26" i="9"/>
  <c r="G26" i="9"/>
  <c r="G23" i="9" s="1"/>
  <c r="B26" i="9"/>
  <c r="D23" i="9"/>
  <c r="B23" i="9"/>
  <c r="C18" i="9"/>
  <c r="D18" i="9"/>
  <c r="E18" i="9"/>
  <c r="F18" i="9"/>
  <c r="G18" i="9"/>
  <c r="B18" i="9"/>
  <c r="C14" i="9"/>
  <c r="D14" i="9"/>
  <c r="E14" i="9"/>
  <c r="F14" i="9"/>
  <c r="G14" i="9"/>
  <c r="B14" i="9"/>
  <c r="D30" i="6"/>
  <c r="H52" i="6"/>
  <c r="H51" i="6"/>
  <c r="H27" i="6"/>
  <c r="H44" i="6"/>
  <c r="H161" i="6"/>
  <c r="H160" i="6"/>
  <c r="H159" i="6"/>
  <c r="H158" i="6"/>
  <c r="H157" i="6"/>
  <c r="H156" i="6"/>
  <c r="H155" i="6"/>
  <c r="H153" i="6"/>
  <c r="H152" i="6"/>
  <c r="H151" i="6"/>
  <c r="H149" i="6"/>
  <c r="H148" i="6"/>
  <c r="H147" i="6"/>
  <c r="H146" i="6"/>
  <c r="H145" i="6"/>
  <c r="H144" i="6"/>
  <c r="H143" i="6"/>
  <c r="H142" i="6"/>
  <c r="H140" i="6"/>
  <c r="H136" i="6"/>
  <c r="H135" i="6"/>
  <c r="H134" i="6"/>
  <c r="H133" i="6"/>
  <c r="H132" i="6"/>
  <c r="H131" i="6"/>
  <c r="H130" i="6"/>
  <c r="H129" i="6"/>
  <c r="H128" i="6"/>
  <c r="H126" i="6"/>
  <c r="H125" i="6"/>
  <c r="H124" i="6"/>
  <c r="H123" i="6"/>
  <c r="H122" i="6"/>
  <c r="H120" i="6"/>
  <c r="H119" i="6"/>
  <c r="H118" i="6"/>
  <c r="H116" i="6"/>
  <c r="H115" i="6"/>
  <c r="H114" i="6"/>
  <c r="H113" i="6"/>
  <c r="H112" i="6"/>
  <c r="H111" i="6"/>
  <c r="H109" i="6"/>
  <c r="H108" i="6"/>
  <c r="H106" i="6"/>
  <c r="H105" i="6"/>
  <c r="H104" i="6"/>
  <c r="H103" i="6"/>
  <c r="H102" i="6"/>
  <c r="H101" i="6"/>
  <c r="H100" i="6"/>
  <c r="H99" i="6"/>
  <c r="H98" i="6"/>
  <c r="H96" i="6"/>
  <c r="H95" i="6"/>
  <c r="H94" i="6"/>
  <c r="H93" i="6"/>
  <c r="H92" i="6"/>
  <c r="H91" i="6"/>
  <c r="H90" i="6"/>
  <c r="H71" i="6"/>
  <c r="H63" i="6"/>
  <c r="H59" i="6"/>
  <c r="H58" i="6"/>
  <c r="H57" i="6"/>
  <c r="H55" i="6"/>
  <c r="H54" i="6"/>
  <c r="H49" i="6"/>
  <c r="H48" i="6"/>
  <c r="H47" i="6"/>
  <c r="H46" i="6"/>
  <c r="H45" i="6"/>
  <c r="H43" i="6"/>
  <c r="H42" i="6"/>
  <c r="H41" i="6"/>
  <c r="H34" i="6"/>
  <c r="H32" i="6"/>
  <c r="H28" i="6"/>
  <c r="H25" i="6"/>
  <c r="H23" i="6"/>
  <c r="H15" i="6"/>
  <c r="H14" i="6"/>
  <c r="E154" i="6"/>
  <c r="H139" i="6"/>
  <c r="H138" i="6"/>
  <c r="H121" i="6"/>
  <c r="E107" i="6"/>
  <c r="E97" i="6"/>
  <c r="E90" i="6"/>
  <c r="E89" i="6" s="1"/>
  <c r="E84" i="6"/>
  <c r="H84" i="6" s="1"/>
  <c r="E83" i="6"/>
  <c r="H83" i="6" s="1"/>
  <c r="E82" i="6"/>
  <c r="H82" i="6" s="1"/>
  <c r="E81" i="6"/>
  <c r="H81" i="6" s="1"/>
  <c r="E80" i="6"/>
  <c r="H80" i="6" s="1"/>
  <c r="E79" i="6"/>
  <c r="H79" i="6" s="1"/>
  <c r="E78" i="6"/>
  <c r="E76" i="6"/>
  <c r="H76" i="6" s="1"/>
  <c r="E75" i="6"/>
  <c r="E74" i="6"/>
  <c r="H74" i="6" s="1"/>
  <c r="E72" i="6"/>
  <c r="H72" i="6" s="1"/>
  <c r="E71" i="6"/>
  <c r="E70" i="6"/>
  <c r="H70" i="6" s="1"/>
  <c r="E69" i="6"/>
  <c r="H69" i="6" s="1"/>
  <c r="E68" i="6"/>
  <c r="H68" i="6" s="1"/>
  <c r="E67" i="6"/>
  <c r="H67" i="6" s="1"/>
  <c r="E66" i="6"/>
  <c r="H66" i="6" s="1"/>
  <c r="E65" i="6"/>
  <c r="H65" i="6" s="1"/>
  <c r="H62" i="6"/>
  <c r="H61" i="6"/>
  <c r="H56" i="6"/>
  <c r="H53" i="6"/>
  <c r="H39" i="6"/>
  <c r="H38" i="6"/>
  <c r="H37" i="6"/>
  <c r="H36" i="6"/>
  <c r="H35" i="6"/>
  <c r="H33" i="6"/>
  <c r="H31" i="6"/>
  <c r="H29" i="6"/>
  <c r="H26" i="6"/>
  <c r="H24" i="6"/>
  <c r="H22" i="6"/>
  <c r="H21" i="6"/>
  <c r="H19" i="6"/>
  <c r="H18" i="6"/>
  <c r="H17" i="6"/>
  <c r="H16" i="6"/>
  <c r="E13" i="6"/>
  <c r="H13" i="6" s="1"/>
  <c r="H80" i="8"/>
  <c r="G80" i="8"/>
  <c r="F80" i="8"/>
  <c r="E80" i="8"/>
  <c r="D80" i="8"/>
  <c r="C80" i="8"/>
  <c r="H69" i="8"/>
  <c r="G69" i="8"/>
  <c r="F69" i="8"/>
  <c r="E69" i="8"/>
  <c r="D69" i="8"/>
  <c r="C69" i="8"/>
  <c r="H50" i="8"/>
  <c r="G50" i="8"/>
  <c r="F50" i="8"/>
  <c r="E50" i="8"/>
  <c r="D50" i="8"/>
  <c r="C50" i="8"/>
  <c r="H43" i="8"/>
  <c r="G43" i="8"/>
  <c r="F43" i="8"/>
  <c r="E43" i="8"/>
  <c r="D43" i="8"/>
  <c r="C43" i="8"/>
  <c r="H32" i="8"/>
  <c r="G32" i="8"/>
  <c r="F32" i="8"/>
  <c r="E32" i="8"/>
  <c r="D32" i="8"/>
  <c r="C32" i="8"/>
  <c r="D13" i="8"/>
  <c r="E13" i="8"/>
  <c r="F13" i="8"/>
  <c r="G13" i="8"/>
  <c r="H13" i="8"/>
  <c r="C13" i="8"/>
  <c r="F20" i="7"/>
  <c r="E20" i="7"/>
  <c r="C20" i="7"/>
  <c r="D20" i="7" s="1"/>
  <c r="F19" i="7"/>
  <c r="E19" i="7"/>
  <c r="C19" i="7"/>
  <c r="D19" i="7" s="1"/>
  <c r="G19" i="7" s="1"/>
  <c r="F18" i="7"/>
  <c r="E18" i="7"/>
  <c r="C18" i="7"/>
  <c r="D18" i="7" s="1"/>
  <c r="G18" i="7" s="1"/>
  <c r="F17" i="7"/>
  <c r="E17" i="7"/>
  <c r="C17" i="7"/>
  <c r="F31" i="7"/>
  <c r="E31" i="7"/>
  <c r="C31" i="7"/>
  <c r="B31" i="7"/>
  <c r="D31" i="7" s="1"/>
  <c r="F30" i="7"/>
  <c r="E30" i="7"/>
  <c r="C30" i="7"/>
  <c r="B30" i="7"/>
  <c r="D30" i="7" s="1"/>
  <c r="F29" i="7"/>
  <c r="E29" i="7"/>
  <c r="C29" i="7"/>
  <c r="B29" i="7"/>
  <c r="D29" i="7" s="1"/>
  <c r="F28" i="7"/>
  <c r="E28" i="7"/>
  <c r="C28" i="7"/>
  <c r="B28" i="7"/>
  <c r="D28" i="7" s="1"/>
  <c r="B25" i="7"/>
  <c r="D25" i="7" s="1"/>
  <c r="G25" i="7" s="1"/>
  <c r="D154" i="6"/>
  <c r="F154" i="6"/>
  <c r="G154" i="6"/>
  <c r="C154" i="6"/>
  <c r="D150" i="6"/>
  <c r="E150" i="6"/>
  <c r="F150" i="6"/>
  <c r="G150" i="6"/>
  <c r="C150" i="6"/>
  <c r="G141" i="6"/>
  <c r="F141" i="6"/>
  <c r="E141" i="6"/>
  <c r="H141" i="6" s="1"/>
  <c r="D141" i="6"/>
  <c r="C141" i="6"/>
  <c r="G137" i="6"/>
  <c r="F137" i="6"/>
  <c r="D137" i="6"/>
  <c r="C137" i="6"/>
  <c r="G127" i="6"/>
  <c r="F127" i="6"/>
  <c r="E127" i="6"/>
  <c r="D127" i="6"/>
  <c r="C127" i="6"/>
  <c r="G117" i="6"/>
  <c r="F117" i="6"/>
  <c r="D117" i="6"/>
  <c r="C117" i="6"/>
  <c r="G107" i="6"/>
  <c r="D107" i="6"/>
  <c r="C107" i="6"/>
  <c r="G97" i="6"/>
  <c r="F97" i="6"/>
  <c r="D97" i="6"/>
  <c r="C97" i="6"/>
  <c r="D89" i="6"/>
  <c r="F89" i="6"/>
  <c r="G89" i="6"/>
  <c r="C89" i="6"/>
  <c r="G28" i="7" l="1"/>
  <c r="G29" i="7"/>
  <c r="G30" i="7"/>
  <c r="G31" i="7"/>
  <c r="D17" i="7"/>
  <c r="G17" i="7" s="1"/>
  <c r="C11" i="7"/>
  <c r="D29" i="8" s="1"/>
  <c r="G20" i="7"/>
  <c r="F88" i="6"/>
  <c r="G88" i="6"/>
  <c r="C88" i="6"/>
  <c r="H127" i="6"/>
  <c r="H154" i="6"/>
  <c r="H150" i="6"/>
  <c r="H97" i="6"/>
  <c r="H78" i="6"/>
  <c r="H75" i="6"/>
  <c r="D88" i="6"/>
  <c r="H89" i="6"/>
  <c r="H110" i="6"/>
  <c r="E137" i="6"/>
  <c r="E117" i="6"/>
  <c r="H117" i="6" s="1"/>
  <c r="H107" i="6"/>
  <c r="F23" i="9"/>
  <c r="F11" i="9"/>
  <c r="F34" i="9" s="1"/>
  <c r="E12" i="6"/>
  <c r="D12" i="9" s="1"/>
  <c r="D11" i="9" s="1"/>
  <c r="D34" i="9" s="1"/>
  <c r="E40" i="5"/>
  <c r="G40" i="5"/>
  <c r="H40" i="5"/>
  <c r="D40" i="5"/>
  <c r="F13" i="5"/>
  <c r="G77" i="6"/>
  <c r="F77" i="6"/>
  <c r="E77" i="6"/>
  <c r="D77" i="6"/>
  <c r="C77" i="6"/>
  <c r="G73" i="6"/>
  <c r="F73" i="6"/>
  <c r="E73" i="6"/>
  <c r="D73" i="6"/>
  <c r="C73" i="6"/>
  <c r="G64" i="6"/>
  <c r="F64" i="6"/>
  <c r="E64" i="6"/>
  <c r="D64" i="6"/>
  <c r="C64" i="6"/>
  <c r="F60" i="6"/>
  <c r="E60" i="6"/>
  <c r="D60" i="6"/>
  <c r="C60" i="6"/>
  <c r="D50" i="6"/>
  <c r="E50" i="6"/>
  <c r="F50" i="6"/>
  <c r="G50" i="6"/>
  <c r="C50" i="6"/>
  <c r="D40" i="6"/>
  <c r="E40" i="6"/>
  <c r="F40" i="6"/>
  <c r="G40" i="6"/>
  <c r="C40" i="6"/>
  <c r="E30" i="6"/>
  <c r="F30" i="6"/>
  <c r="G30" i="6"/>
  <c r="C30" i="6"/>
  <c r="D20" i="6"/>
  <c r="E20" i="6"/>
  <c r="F20" i="6"/>
  <c r="G20" i="6"/>
  <c r="C20" i="6"/>
  <c r="E12" i="9"/>
  <c r="E11" i="9" s="1"/>
  <c r="E34" i="9" s="1"/>
  <c r="D12" i="6"/>
  <c r="C12" i="6"/>
  <c r="B12" i="9" s="1"/>
  <c r="B11" i="9" s="1"/>
  <c r="B34" i="9" s="1"/>
  <c r="E81" i="5"/>
  <c r="G81" i="5"/>
  <c r="H81" i="5"/>
  <c r="I81" i="5" s="1"/>
  <c r="D81" i="5"/>
  <c r="E73" i="5"/>
  <c r="G73" i="5"/>
  <c r="D15" i="4" s="1"/>
  <c r="H73" i="5"/>
  <c r="D73" i="5"/>
  <c r="C15" i="4" s="1"/>
  <c r="E65" i="5"/>
  <c r="G65" i="5"/>
  <c r="H65" i="5"/>
  <c r="D65" i="5"/>
  <c r="E60" i="5"/>
  <c r="G60" i="5"/>
  <c r="H60" i="5"/>
  <c r="D60" i="5"/>
  <c r="E51" i="5"/>
  <c r="G51" i="5"/>
  <c r="H51" i="5"/>
  <c r="D51" i="5"/>
  <c r="D71" i="5" s="1"/>
  <c r="C14" i="4" s="1"/>
  <c r="C71" i="4" s="1"/>
  <c r="E42" i="5"/>
  <c r="G42" i="5"/>
  <c r="H42" i="5"/>
  <c r="D42" i="5"/>
  <c r="E33" i="5"/>
  <c r="G33" i="5"/>
  <c r="H33" i="5"/>
  <c r="D33" i="5"/>
  <c r="E20" i="5"/>
  <c r="E47" i="5" s="1"/>
  <c r="G20" i="5"/>
  <c r="G47" i="5" s="1"/>
  <c r="G76" i="5" s="1"/>
  <c r="D20" i="5"/>
  <c r="E76" i="5" l="1"/>
  <c r="F76" i="5" s="1"/>
  <c r="F47" i="5"/>
  <c r="H73" i="6"/>
  <c r="H64" i="6"/>
  <c r="H77" i="6"/>
  <c r="E88" i="6"/>
  <c r="E71" i="5"/>
  <c r="D47" i="5"/>
  <c r="D76" i="5" s="1"/>
  <c r="H47" i="5"/>
  <c r="H76" i="5" s="1"/>
  <c r="I33" i="5"/>
  <c r="I42" i="5"/>
  <c r="I51" i="5"/>
  <c r="I60" i="5"/>
  <c r="I65" i="5"/>
  <c r="I73" i="5"/>
  <c r="E15" i="4"/>
  <c r="I40" i="5"/>
  <c r="G71" i="5"/>
  <c r="D11" i="6"/>
  <c r="D163" i="6" s="1"/>
  <c r="G11" i="6"/>
  <c r="E11" i="6"/>
  <c r="F11" i="6"/>
  <c r="F163" i="6" s="1"/>
  <c r="H137" i="6"/>
  <c r="H88" i="6" s="1"/>
  <c r="H71" i="5"/>
  <c r="E13" i="4"/>
  <c r="E55" i="4" s="1"/>
  <c r="I20" i="5"/>
  <c r="C76" i="4"/>
  <c r="C19" i="4"/>
  <c r="C12" i="9"/>
  <c r="C11" i="9" s="1"/>
  <c r="C34" i="9" s="1"/>
  <c r="H60" i="6"/>
  <c r="E76" i="4"/>
  <c r="E19" i="4"/>
  <c r="D19" i="4"/>
  <c r="D76" i="4"/>
  <c r="C22" i="7"/>
  <c r="D66" i="8" s="1"/>
  <c r="D60" i="8" s="1"/>
  <c r="D49" i="8" s="1"/>
  <c r="D13" i="4"/>
  <c r="D55" i="4" s="1"/>
  <c r="H50" i="6"/>
  <c r="H30" i="6"/>
  <c r="H20" i="6"/>
  <c r="H12" i="6"/>
  <c r="G12" i="9" s="1"/>
  <c r="G11" i="9" s="1"/>
  <c r="G34" i="9" s="1"/>
  <c r="H40" i="6"/>
  <c r="C11" i="6"/>
  <c r="C80" i="4"/>
  <c r="C81" i="4" s="1"/>
  <c r="E72" i="4"/>
  <c r="D72" i="4"/>
  <c r="C72" i="4"/>
  <c r="E56" i="4"/>
  <c r="D56" i="4"/>
  <c r="C56" i="4"/>
  <c r="E49" i="4"/>
  <c r="D49" i="4"/>
  <c r="E45" i="4"/>
  <c r="D45" i="4"/>
  <c r="C45" i="4"/>
  <c r="D42" i="4"/>
  <c r="E42" i="4"/>
  <c r="C42" i="4"/>
  <c r="C49" i="4" s="1"/>
  <c r="D32" i="4"/>
  <c r="E32" i="4"/>
  <c r="C32" i="4"/>
  <c r="D21" i="4"/>
  <c r="E21" i="4"/>
  <c r="C21" i="4"/>
  <c r="E22" i="3"/>
  <c r="G22" i="3"/>
  <c r="H22" i="3"/>
  <c r="I22" i="3"/>
  <c r="J22" i="3"/>
  <c r="E16" i="3"/>
  <c r="G16" i="3"/>
  <c r="H16" i="3"/>
  <c r="I16" i="3"/>
  <c r="J16" i="3"/>
  <c r="K16" i="3" s="1"/>
  <c r="K22" i="3"/>
  <c r="K20" i="3"/>
  <c r="K19" i="3"/>
  <c r="K18" i="3"/>
  <c r="K17" i="3"/>
  <c r="K14" i="3"/>
  <c r="K13" i="3"/>
  <c r="K12" i="3"/>
  <c r="K11" i="3"/>
  <c r="E10" i="3"/>
  <c r="K10" i="3" s="1"/>
  <c r="G10" i="3"/>
  <c r="H10" i="3"/>
  <c r="I10" i="3"/>
  <c r="J10" i="3"/>
  <c r="G32" i="2"/>
  <c r="G31" i="2"/>
  <c r="G30" i="2"/>
  <c r="G27" i="2"/>
  <c r="G26" i="2"/>
  <c r="G25" i="2"/>
  <c r="G24" i="2"/>
  <c r="D22" i="2"/>
  <c r="F22" i="2"/>
  <c r="H22" i="2"/>
  <c r="I22" i="2"/>
  <c r="C22" i="2"/>
  <c r="G19" i="2"/>
  <c r="G18" i="2"/>
  <c r="G17" i="2"/>
  <c r="D16" i="2"/>
  <c r="E16" i="2"/>
  <c r="F16" i="2"/>
  <c r="G16" i="2"/>
  <c r="H16" i="2"/>
  <c r="I16" i="2"/>
  <c r="C16" i="2"/>
  <c r="F11" i="2"/>
  <c r="C11" i="2"/>
  <c r="D12" i="2"/>
  <c r="D11" i="2" s="1"/>
  <c r="E12" i="2"/>
  <c r="E11" i="2" s="1"/>
  <c r="F12" i="2"/>
  <c r="H12" i="2"/>
  <c r="H11" i="2" s="1"/>
  <c r="I12" i="2"/>
  <c r="I11" i="2" s="1"/>
  <c r="C12" i="2"/>
  <c r="G14" i="2"/>
  <c r="G12" i="2" s="1"/>
  <c r="G11" i="2" s="1"/>
  <c r="G15" i="2"/>
  <c r="G13" i="2"/>
  <c r="F77" i="1"/>
  <c r="E77" i="1"/>
  <c r="F70" i="1"/>
  <c r="E70" i="1"/>
  <c r="E81" i="1" s="1"/>
  <c r="F65" i="1"/>
  <c r="E65" i="1"/>
  <c r="F59" i="1"/>
  <c r="E59" i="1"/>
  <c r="F44" i="1"/>
  <c r="F40" i="1"/>
  <c r="F33" i="1"/>
  <c r="F29" i="1"/>
  <c r="F25" i="1"/>
  <c r="F21" i="1"/>
  <c r="F11" i="1"/>
  <c r="E44" i="1"/>
  <c r="E40" i="1"/>
  <c r="E33" i="1"/>
  <c r="E29" i="1"/>
  <c r="E25" i="1"/>
  <c r="E21" i="1"/>
  <c r="E11" i="1"/>
  <c r="E49" i="1" s="1"/>
  <c r="E61" i="1" s="1"/>
  <c r="B62" i="1"/>
  <c r="C62" i="1"/>
  <c r="C33" i="1"/>
  <c r="C27" i="1"/>
  <c r="C11" i="1"/>
  <c r="C49" i="1" s="1"/>
  <c r="C64" i="1" s="1"/>
  <c r="C19" i="1"/>
  <c r="E163" i="6" l="1"/>
  <c r="D22" i="7"/>
  <c r="E66" i="8" s="1"/>
  <c r="C13" i="4"/>
  <c r="C55" i="4" s="1"/>
  <c r="I47" i="5"/>
  <c r="I76" i="5" s="1"/>
  <c r="D14" i="4"/>
  <c r="D71" i="4" s="1"/>
  <c r="D80" i="4" s="1"/>
  <c r="D81" i="4" s="1"/>
  <c r="E14" i="4"/>
  <c r="E71" i="4" s="1"/>
  <c r="E80" i="4" s="1"/>
  <c r="E81" i="4" s="1"/>
  <c r="I71" i="5"/>
  <c r="B22" i="7"/>
  <c r="C66" i="8" s="1"/>
  <c r="C60" i="8" s="1"/>
  <c r="C49" i="8" s="1"/>
  <c r="C18" i="4"/>
  <c r="C17" i="4" s="1"/>
  <c r="C60" i="4"/>
  <c r="C64" i="4" s="1"/>
  <c r="C65" i="4" s="1"/>
  <c r="C163" i="6"/>
  <c r="C12" i="4"/>
  <c r="G22" i="7"/>
  <c r="H66" i="8" s="1"/>
  <c r="E60" i="4"/>
  <c r="E64" i="4" s="1"/>
  <c r="E65" i="4" s="1"/>
  <c r="E18" i="4"/>
  <c r="E17" i="4" s="1"/>
  <c r="D18" i="4"/>
  <c r="D17" i="4" s="1"/>
  <c r="D60" i="4"/>
  <c r="D64" i="4" s="1"/>
  <c r="D65" i="4" s="1"/>
  <c r="F22" i="7"/>
  <c r="G66" i="8" s="1"/>
  <c r="G60" i="8" s="1"/>
  <c r="G49" i="8" s="1"/>
  <c r="E22" i="7"/>
  <c r="F66" i="8" s="1"/>
  <c r="F60" i="8" s="1"/>
  <c r="F49" i="8" s="1"/>
  <c r="G163" i="6"/>
  <c r="H11" i="6"/>
  <c r="F49" i="1"/>
  <c r="F61" i="1" s="1"/>
  <c r="E83" i="1"/>
  <c r="F81" i="1"/>
  <c r="B33" i="1"/>
  <c r="B27" i="1"/>
  <c r="B19" i="1"/>
  <c r="B40" i="1"/>
  <c r="B49" i="1"/>
  <c r="B64" i="1" s="1"/>
  <c r="E60" i="8" l="1"/>
  <c r="E49" i="8" s="1"/>
  <c r="D12" i="4"/>
  <c r="D25" i="4" s="1"/>
  <c r="D26" i="4" s="1"/>
  <c r="D27" i="4" s="1"/>
  <c r="D36" i="4" s="1"/>
  <c r="E12" i="4"/>
  <c r="E25" i="4" s="1"/>
  <c r="E26" i="4" s="1"/>
  <c r="E27" i="4" s="1"/>
  <c r="E36" i="4" s="1"/>
  <c r="C25" i="4"/>
  <c r="C26" i="4" s="1"/>
  <c r="C27" i="4" s="1"/>
  <c r="C36" i="4" s="1"/>
  <c r="C23" i="8"/>
  <c r="C12" i="8" s="1"/>
  <c r="C86" i="8" s="1"/>
  <c r="H60" i="8"/>
  <c r="H49" i="8" s="1"/>
  <c r="F11" i="7"/>
  <c r="G29" i="8" s="1"/>
  <c r="G23" i="8" s="1"/>
  <c r="G12" i="8" s="1"/>
  <c r="G86" i="8" s="1"/>
  <c r="E11" i="7"/>
  <c r="F29" i="8" s="1"/>
  <c r="F23" i="8"/>
  <c r="F12" i="8" s="1"/>
  <c r="F86" i="8" s="1"/>
  <c r="D23" i="8"/>
  <c r="D12" i="8" s="1"/>
  <c r="D86" i="8" s="1"/>
  <c r="D11" i="7"/>
  <c r="E29" i="8" s="1"/>
  <c r="E23" i="8"/>
  <c r="E12" i="8" s="1"/>
  <c r="H163" i="6"/>
  <c r="F83" i="1"/>
  <c r="E86" i="8" l="1"/>
  <c r="F33" i="7"/>
  <c r="E33" i="7"/>
  <c r="D33" i="7"/>
  <c r="C33" i="7"/>
  <c r="B33" i="7"/>
  <c r="G11" i="7"/>
  <c r="H29" i="8" s="1"/>
  <c r="H23" i="8" s="1"/>
  <c r="H12" i="8" s="1"/>
  <c r="H86" i="8" s="1"/>
  <c r="G33" i="7" l="1"/>
</calcChain>
</file>

<file path=xl/sharedStrings.xml><?xml version="1.0" encoding="utf-8"?>
<sst xmlns="http://schemas.openxmlformats.org/spreadsheetml/2006/main" count="671" uniqueCount="465">
  <si>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</si>
  <si>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</si>
  <si>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</si>
  <si>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</si>
  <si>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</si>
  <si>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</si>
  <si>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</si>
  <si>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</si>
  <si>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</si>
  <si>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</si>
  <si>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</si>
  <si>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</si>
  <si>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</si>
  <si>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</si>
  <si>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</si>
  <si>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</si>
  <si>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</si>
  <si>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</si>
  <si>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</si>
  <si>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</si>
  <si>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</si>
  <si>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</si>
  <si>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</si>
  <si>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</si>
  <si>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</si>
  <si>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</si>
  <si>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</si>
  <si>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</si>
  <si>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</si>
  <si>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</si>
  <si>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</si>
  <si>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</si>
  <si>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</si>
  <si>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</si>
  <si>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</si>
  <si>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</si>
  <si>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</si>
  <si>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</si>
  <si>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</si>
  <si>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</si>
  <si>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</si>
  <si>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</si>
  <si>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</si>
  <si>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</si>
  <si>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</si>
  <si>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</si>
  <si>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</si>
  <si>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</si>
  <si>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</si>
  <si>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</si>
  <si>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</si>
  <si>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</si>
  <si>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</si>
  <si>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</si>
  <si>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</si>
  <si>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</si>
  <si>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</si>
  <si>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</si>
  <si>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</si>
  <si>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</si>
  <si>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</si>
  <si>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</si>
  <si>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</si>
  <si>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</si>
  <si>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</si>
  <si>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</si>
  <si>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</si>
  <si>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</si>
  <si>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</si>
  <si>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</si>
  <si>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</si>
  <si>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</si>
  <si>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</si>
  <si>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</si>
  <si>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</si>
  <si>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</si>
  <si>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</si>
  <si>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</si>
  <si>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</si>
  <si>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</si>
  <si>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</si>
  <si>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</si>
  <si>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</si>
  <si>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Formato 1   Estado de Situacion Financiera Detallado - LDF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</si>
  <si>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</si>
  <si>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</si>
  <si>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</si>
  <si>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</si>
  <si>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</si>
  <si>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</si>
  <si>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</si>
  <si>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</si>
  <si>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</si>
  <si>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</si>
  <si>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</si>
  <si>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</si>
  <si>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</si>
  <si>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</si>
  <si>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</si>
  <si>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</si>
  <si>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</si>
  <si>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</si>
  <si>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</si>
  <si>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</si>
  <si>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</si>
  <si>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</si>
  <si>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</si>
  <si>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</si>
  <si>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</si>
  <si>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</si>
  <si>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</si>
  <si>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</si>
  <si>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</si>
  <si>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</si>
  <si>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</si>
  <si>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</si>
  <si>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</si>
  <si>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</si>
  <si>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</si>
  <si>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</si>
  <si>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</si>
  <si>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</si>
  <si>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</si>
  <si>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</si>
  <si>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</si>
  <si>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</si>
  <si>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</si>
  <si>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</si>
  <si>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</si>
  <si>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</si>
  <si>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</si>
  <si>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</si>
  <si>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</si>
  <si>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</si>
  <si>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</si>
  <si>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</si>
  <si>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</si>
  <si>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</si>
  <si>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</si>
  <si>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</si>
  <si>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</si>
  <si>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</si>
  <si>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</si>
  <si>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</si>
  <si>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</si>
  <si>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</si>
  <si>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</si>
  <si>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</si>
  <si>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</si>
  <si>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</si>
  <si>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Formato 2 Informe Analítico de la Deuda Pública y Otros Pasivos - LDF</t>
  </si>
  <si>
    <t>1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</si>
  <si>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 Se refiere al valor del Bono Cupón Cero que respalda el pago de los créditos asociados al mismo (Activo).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</si>
  <si>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</si>
  <si>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</si>
  <si>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</si>
  <si>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</si>
  <si>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</si>
  <si>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</si>
  <si>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</si>
  <si>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</si>
  <si>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</si>
  <si>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</si>
  <si>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</si>
  <si>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</si>
  <si>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</si>
  <si>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</si>
  <si>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</si>
  <si>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</si>
  <si>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</si>
  <si>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</si>
  <si>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</si>
  <si>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</si>
  <si>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</si>
  <si>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</si>
  <si>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</si>
  <si>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</si>
  <si>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</si>
  <si>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</si>
  <si>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</si>
  <si>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</si>
  <si>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</si>
  <si>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</si>
  <si>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</si>
  <si>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</si>
  <si>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</si>
  <si>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</si>
  <si>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</si>
  <si>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</si>
  <si>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</si>
  <si>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</si>
  <si>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</si>
  <si>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</si>
  <si>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</si>
  <si>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</si>
  <si>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</si>
  <si>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</si>
  <si>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</si>
  <si>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</si>
  <si>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</si>
  <si>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</si>
  <si>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</si>
  <si>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</si>
  <si>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</si>
  <si>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</si>
  <si>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</si>
  <si>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</si>
  <si>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</si>
  <si>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</si>
  <si>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</si>
  <si>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</si>
  <si>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</si>
  <si>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</si>
  <si>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</si>
  <si>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</si>
  <si>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</si>
  <si>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</si>
  <si>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</si>
  <si>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</si>
  <si>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</si>
  <si>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</si>
  <si>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</si>
  <si>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</si>
  <si>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</si>
  <si>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</si>
  <si>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</si>
  <si>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</si>
  <si>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</si>
  <si>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</si>
  <si>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</si>
  <si>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7"/>
        <color theme="1"/>
        <rFont val="Arial"/>
        <family val="2"/>
      </rPr>
      <t>1</t>
    </r>
    <r>
      <rPr>
        <b/>
        <sz val="7"/>
        <color theme="1"/>
        <rFont val="Arial"/>
        <family val="2"/>
      </rPr>
      <t xml:space="preserve"> (B = B1+B2)</t>
    </r>
  </si>
  <si>
    <t>Formato 5 Estado Analítico de Ingresos Detallado - LDF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</si>
  <si>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</si>
  <si>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</si>
  <si>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</si>
  <si>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</si>
  <si>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</si>
  <si>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</si>
  <si>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</si>
  <si>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</si>
  <si>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</si>
  <si>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</si>
  <si>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</si>
  <si>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</si>
  <si>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</si>
  <si>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</si>
  <si>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</si>
  <si>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</si>
  <si>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</si>
  <si>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</si>
  <si>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</si>
  <si>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</si>
  <si>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</si>
  <si>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</si>
  <si>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</si>
  <si>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</si>
  <si>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</si>
  <si>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</si>
  <si>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</si>
  <si>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</si>
  <si>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</si>
  <si>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</si>
  <si>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</si>
  <si>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</si>
  <si>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</si>
  <si>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</si>
  <si>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</si>
  <si>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</si>
  <si>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</si>
  <si>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</si>
  <si>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</si>
  <si>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</si>
  <si>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</si>
  <si>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</si>
  <si>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</si>
  <si>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</si>
  <si>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</si>
  <si>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</si>
  <si>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</si>
  <si>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</si>
  <si>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</si>
  <si>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</si>
  <si>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</si>
  <si>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</si>
  <si>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</si>
  <si>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</si>
  <si>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</si>
  <si>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</si>
  <si>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</si>
  <si>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</si>
  <si>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</si>
  <si>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</si>
  <si>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</si>
  <si>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</si>
  <si>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</si>
  <si>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</si>
  <si>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</si>
  <si>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</si>
  <si>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</si>
  <si>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</si>
  <si>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</si>
  <si>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</si>
  <si>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</si>
  <si>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</si>
  <si>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 xml:space="preserve">   </t>
  </si>
  <si>
    <t xml:space="preserve">Formato 6 a) Estado Analítico del Ejercicio del Presupuesto de Egresos Detallado - LDF
 (Clasificación por Objeto del Gasto)
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</si>
  <si>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</si>
  <si>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</si>
  <si>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</si>
  <si>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</si>
  <si>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</si>
  <si>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</si>
  <si>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</si>
  <si>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</si>
  <si>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</si>
  <si>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</si>
  <si>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</si>
  <si>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</si>
  <si>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</si>
  <si>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</si>
  <si>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</si>
  <si>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</si>
  <si>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</si>
  <si>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</si>
  <si>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</si>
  <si>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</si>
  <si>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</si>
  <si>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</si>
  <si>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</si>
  <si>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</si>
  <si>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</si>
  <si>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</si>
  <si>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</si>
  <si>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</si>
  <si>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</si>
  <si>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</si>
  <si>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</si>
  <si>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</si>
  <si>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</si>
  <si>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</si>
  <si>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</si>
  <si>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</si>
  <si>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</si>
  <si>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</si>
  <si>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</si>
  <si>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</si>
  <si>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</si>
  <si>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</si>
  <si>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</si>
  <si>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</si>
  <si>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</si>
  <si>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</si>
  <si>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</si>
  <si>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</si>
  <si>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</si>
  <si>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</si>
  <si>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</si>
  <si>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</si>
  <si>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</si>
  <si>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</si>
  <si>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</si>
  <si>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</si>
  <si>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</si>
  <si>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</si>
  <si>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</si>
  <si>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</si>
  <si>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</si>
  <si>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</si>
  <si>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</si>
  <si>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</si>
  <si>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</si>
  <si>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</si>
  <si>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</si>
  <si>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</si>
  <si>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</si>
  <si>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</si>
  <si>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</si>
  <si>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</si>
  <si>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</si>
  <si>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</si>
  <si>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</si>
  <si>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</si>
  <si>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</si>
  <si>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</si>
  <si>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</si>
  <si>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</si>
  <si>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</si>
  <si>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</si>
  <si>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</si>
  <si>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</si>
  <si>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</si>
  <si>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</si>
  <si>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</si>
  <si>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</si>
  <si>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</si>
  <si>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</si>
  <si>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</si>
  <si>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Formato 6 b) Estado Analítico del Ejercicio del Presupuesto de Egresos Detallado - LDF (Clasificación Administrativa)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</si>
  <si>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</si>
  <si>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</si>
  <si>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</si>
  <si>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</si>
  <si>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</si>
  <si>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</si>
  <si>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</si>
  <si>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</si>
  <si>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</si>
  <si>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</si>
  <si>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</si>
  <si>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</si>
  <si>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</si>
  <si>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</si>
  <si>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</si>
  <si>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</si>
  <si>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</si>
  <si>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</si>
  <si>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</si>
  <si>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</si>
  <si>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</si>
  <si>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</si>
  <si>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</si>
  <si>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</si>
  <si>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</si>
  <si>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</si>
  <si>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</si>
  <si>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</si>
  <si>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</si>
  <si>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</si>
  <si>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</si>
  <si>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</si>
  <si>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</si>
  <si>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</si>
  <si>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</si>
  <si>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Formato 6 c) Estado Analítico del Ejercicio del Presupuesto de Egresos Detallado - LDF (Clasificación Funcional)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</si>
  <si>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</si>
  <si>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</si>
  <si>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</si>
  <si>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</si>
  <si>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</si>
  <si>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</si>
  <si>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</si>
  <si>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</si>
  <si>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</si>
  <si>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</si>
  <si>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</si>
  <si>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</si>
  <si>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</si>
  <si>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</si>
  <si>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</si>
  <si>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6 d) Estado Analítico del Ejercicio del Presupuesto de Egresos Detallado - LDF (Clasificación de Servicios Personales por Categoría)</t>
  </si>
  <si>
    <t>31 de diciembre de 2015</t>
  </si>
  <si>
    <t>al 31 de diciembre de 2015</t>
  </si>
  <si>
    <t>Monto pagado de la inversión al 30 de noviembre de 2016 (k)</t>
  </si>
  <si>
    <t>Monto pagado de la inversión actualizado al 30 de noviembre de 2016 (l)</t>
  </si>
  <si>
    <t>Saldo pendiente por pagar de la inversión al 30 de noviembre de 2016 (m = g – l)</t>
  </si>
  <si>
    <t>SISTEMA ESTATAL PARA EL DESARROLLO INTEGRAL DE LA FAMILIA</t>
  </si>
  <si>
    <t>Al 31 de diciembre de 2016 y al 31 de diciembre de 2015</t>
  </si>
  <si>
    <t>Del 1 de enero al 31 de diciembre de 2016</t>
  </si>
  <si>
    <t>Del 1 de enero Al 31 de diciembre de 2016</t>
  </si>
  <si>
    <t>A. Direccion de Atencion a Poblacion Vulnerable</t>
  </si>
  <si>
    <t>B. Departamento de Asistencia Social</t>
  </si>
  <si>
    <t>C. Procuraduria de la Defensa del Menor, la Mujer y la Familia</t>
  </si>
  <si>
    <t>D. Direccion Administrativa y Recursos Materiales</t>
  </si>
  <si>
    <t>C. Dependencia o Unidad Administrativa 3</t>
  </si>
  <si>
    <t>D. Dependencia o Unidad Administrativa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</si>
</sst>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0_ ;\-#,##0.00\ "/>
    <numFmt numFmtId="165" formatCode="#,##0_ ;\-#,##0\ "/>
  </numFmts>
  <fonts count="10" x14ac:knownFonts="1">
    <font>
      <sz val="11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i/>
      <sz val="7"/>
      <color theme="1"/>
      <name val="Arial"/>
      <family val="2"/>
    </font>
    <font>
      <sz val="7"/>
      <color theme="1"/>
      <name val="Calibri"/>
      <family val="2"/>
      <scheme val="minor"/>
    </font>
    <font>
      <b/>
      <vertAlign val="superscript"/>
      <sz val="7"/>
      <color theme="1"/>
      <name val="Arial"/>
      <family val="2"/>
    </font>
    <font>
      <i/>
      <sz val="7"/>
      <color theme="1"/>
      <name val="Arial"/>
      <family val="2"/>
    </font>
    <font>
      <sz val="11"/>
      <color theme="1"/>
      <name val="Calibri"/>
      <family val="2"/>
      <scheme val="minor"/>
    </font>
    <font>
      <sz val="7"/>
      <name val="Arial"/>
      <family val="2"/>
    </font>
    <font>
      <b/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21">
    <xf numFmtId="0" fontId="0" fillId="0" borderId="0" xfId="0"/>
    <xf numFmtId="0" fontId="1" fillId="0" borderId="0" xfId="0" applyFont="1"/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4" fillId="0" borderId="0" xfId="0" applyFont="1"/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" fillId="0" borderId="7" xfId="0" applyFont="1" applyBorder="1" applyAlignment="1">
      <alignment horizontal="left" vertical="center" indent="1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6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9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2" fillId="2" borderId="11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2" fillId="2" borderId="11" xfId="0" applyFont="1" applyFill="1" applyBorder="1" applyAlignment="1">
      <alignment horizontal="justify"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1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justify" vertical="center"/>
    </xf>
    <xf numFmtId="0" fontId="1" fillId="0" borderId="6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/>
    </xf>
    <xf numFmtId="164" fontId="2" fillId="0" borderId="4" xfId="1" applyNumberFormat="1" applyFont="1" applyBorder="1" applyAlignment="1">
      <alignment horizontal="right" vertical="center" wrapText="1"/>
    </xf>
    <xf numFmtId="0" fontId="4" fillId="0" borderId="0" xfId="0" applyFont="1" applyFill="1"/>
    <xf numFmtId="164" fontId="2" fillId="0" borderId="1" xfId="1" applyNumberFormat="1" applyFont="1" applyBorder="1" applyAlignment="1">
      <alignment horizontal="justify" vertical="center" wrapText="1"/>
    </xf>
    <xf numFmtId="164" fontId="2" fillId="0" borderId="4" xfId="1" applyNumberFormat="1" applyFont="1" applyBorder="1" applyAlignment="1">
      <alignment horizontal="justify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164" fontId="1" fillId="0" borderId="0" xfId="0" applyNumberFormat="1" applyFont="1"/>
    <xf numFmtId="4" fontId="8" fillId="0" borderId="7" xfId="0" applyNumberFormat="1" applyFont="1" applyBorder="1" applyAlignment="1">
      <alignment horizontal="right" vertical="center"/>
    </xf>
    <xf numFmtId="4" fontId="8" fillId="0" borderId="17" xfId="0" applyNumberFormat="1" applyFont="1" applyBorder="1" applyAlignment="1">
      <alignment horizontal="right" vertical="center"/>
    </xf>
    <xf numFmtId="4" fontId="8" fillId="0" borderId="11" xfId="0" applyNumberFormat="1" applyFont="1" applyBorder="1" applyAlignment="1">
      <alignment horizontal="right" vertical="center"/>
    </xf>
    <xf numFmtId="4" fontId="9" fillId="0" borderId="7" xfId="0" applyNumberFormat="1" applyFont="1" applyBorder="1" applyAlignment="1">
      <alignment horizontal="right" vertical="center"/>
    </xf>
    <xf numFmtId="4" fontId="9" fillId="0" borderId="17" xfId="0" applyNumberFormat="1" applyFont="1" applyBorder="1" applyAlignment="1">
      <alignment horizontal="right" vertical="center"/>
    </xf>
    <xf numFmtId="4" fontId="8" fillId="0" borderId="7" xfId="0" applyNumberFormat="1" applyFont="1" applyFill="1" applyBorder="1" applyAlignment="1">
      <alignment horizontal="right" vertical="center"/>
    </xf>
    <xf numFmtId="0" fontId="2" fillId="0" borderId="0" xfId="0" applyFont="1"/>
    <xf numFmtId="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165" fontId="1" fillId="0" borderId="7" xfId="1" applyNumberFormat="1" applyFont="1" applyBorder="1" applyAlignment="1">
      <alignment horizontal="right" vertical="center" wrapText="1"/>
    </xf>
    <xf numFmtId="165" fontId="1" fillId="0" borderId="11" xfId="1" applyNumberFormat="1" applyFont="1" applyBorder="1" applyAlignment="1">
      <alignment horizontal="right" vertical="center" wrapText="1"/>
    </xf>
    <xf numFmtId="165" fontId="1" fillId="0" borderId="5" xfId="1" applyNumberFormat="1" applyFont="1" applyBorder="1" applyAlignment="1">
      <alignment horizontal="right" vertical="center" wrapText="1"/>
    </xf>
    <xf numFmtId="165" fontId="1" fillId="0" borderId="5" xfId="1" applyNumberFormat="1" applyFont="1" applyBorder="1" applyAlignment="1">
      <alignment horizontal="right"/>
    </xf>
    <xf numFmtId="165" fontId="1" fillId="0" borderId="8" xfId="1" applyNumberFormat="1" applyFont="1" applyBorder="1" applyAlignment="1">
      <alignment horizontal="right" vertical="center" wrapText="1"/>
    </xf>
    <xf numFmtId="3" fontId="1" fillId="0" borderId="4" xfId="0" applyNumberFormat="1" applyFont="1" applyBorder="1" applyAlignment="1">
      <alignment horizontal="right" vertical="center" wrapText="1"/>
    </xf>
    <xf numFmtId="0" fontId="1" fillId="2" borderId="7" xfId="0" applyFont="1" applyFill="1" applyBorder="1" applyAlignment="1">
      <alignment vertical="center" wrapText="1"/>
    </xf>
    <xf numFmtId="3" fontId="1" fillId="0" borderId="0" xfId="0" applyNumberFormat="1" applyFont="1" applyBorder="1" applyAlignment="1">
      <alignment horizontal="right" vertical="center" wrapText="1"/>
    </xf>
    <xf numFmtId="3" fontId="1" fillId="0" borderId="2" xfId="0" applyNumberFormat="1" applyFont="1" applyBorder="1" applyAlignment="1">
      <alignment horizontal="right" vertical="center" wrapText="1"/>
    </xf>
    <xf numFmtId="3" fontId="1" fillId="0" borderId="3" xfId="0" applyNumberFormat="1" applyFont="1" applyBorder="1" applyAlignment="1">
      <alignment horizontal="right" vertical="center" wrapText="1"/>
    </xf>
    <xf numFmtId="3" fontId="1" fillId="0" borderId="6" xfId="0" applyNumberFormat="1" applyFont="1" applyBorder="1" applyAlignment="1">
      <alignment horizontal="right" vertical="center" wrapText="1"/>
    </xf>
    <xf numFmtId="3" fontId="1" fillId="0" borderId="7" xfId="0" applyNumberFormat="1" applyFont="1" applyBorder="1" applyAlignment="1">
      <alignment horizontal="right" vertical="center" wrapText="1"/>
    </xf>
    <xf numFmtId="3" fontId="1" fillId="0" borderId="9" xfId="0" applyNumberFormat="1" applyFont="1" applyBorder="1" applyAlignment="1">
      <alignment horizontal="right" vertical="center" wrapText="1"/>
    </xf>
    <xf numFmtId="3" fontId="1" fillId="0" borderId="10" xfId="0" applyNumberFormat="1" applyFont="1" applyBorder="1" applyAlignment="1">
      <alignment horizontal="right" vertical="center" wrapText="1"/>
    </xf>
    <xf numFmtId="3" fontId="1" fillId="0" borderId="11" xfId="0" applyNumberFormat="1" applyFont="1" applyBorder="1" applyAlignment="1">
      <alignment horizontal="right" vertical="center" wrapText="1"/>
    </xf>
    <xf numFmtId="3" fontId="1" fillId="0" borderId="1" xfId="0" applyNumberFormat="1" applyFont="1" applyBorder="1" applyAlignment="1">
      <alignment horizontal="right" vertical="center" wrapText="1"/>
    </xf>
    <xf numFmtId="3" fontId="1" fillId="0" borderId="5" xfId="0" applyNumberFormat="1" applyFont="1" applyBorder="1" applyAlignment="1">
      <alignment horizontal="right" vertical="center" wrapText="1"/>
    </xf>
    <xf numFmtId="3" fontId="1" fillId="0" borderId="8" xfId="0" applyNumberFormat="1" applyFont="1" applyBorder="1" applyAlignment="1">
      <alignment horizontal="right" vertical="center" wrapText="1"/>
    </xf>
    <xf numFmtId="3" fontId="6" fillId="0" borderId="7" xfId="0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/>
    </xf>
    <xf numFmtId="3" fontId="1" fillId="0" borderId="5" xfId="0" applyNumberFormat="1" applyFont="1" applyBorder="1" applyAlignment="1">
      <alignment horizontal="right" vertical="center"/>
    </xf>
    <xf numFmtId="3" fontId="1" fillId="0" borderId="7" xfId="0" applyNumberFormat="1" applyFont="1" applyBorder="1" applyAlignment="1">
      <alignment horizontal="right" vertical="center"/>
    </xf>
    <xf numFmtId="3" fontId="1" fillId="0" borderId="8" xfId="0" applyNumberFormat="1" applyFont="1" applyBorder="1" applyAlignment="1">
      <alignment horizontal="right" vertical="center"/>
    </xf>
    <xf numFmtId="3" fontId="1" fillId="0" borderId="11" xfId="0" applyNumberFormat="1" applyFont="1" applyBorder="1" applyAlignment="1">
      <alignment horizontal="right" vertical="center"/>
    </xf>
    <xf numFmtId="3" fontId="1" fillId="0" borderId="7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right" vertical="center" wrapText="1"/>
    </xf>
    <xf numFmtId="3" fontId="2" fillId="0" borderId="7" xfId="0" applyNumberFormat="1" applyFont="1" applyBorder="1" applyAlignment="1">
      <alignment horizontal="right" vertical="center"/>
    </xf>
    <xf numFmtId="3" fontId="2" fillId="0" borderId="11" xfId="0" applyNumberFormat="1" applyFont="1" applyBorder="1" applyAlignment="1">
      <alignment horizontal="right" vertical="center"/>
    </xf>
    <xf numFmtId="3" fontId="2" fillId="0" borderId="5" xfId="0" applyNumberFormat="1" applyFont="1" applyBorder="1" applyAlignment="1">
      <alignment horizontal="right" vertical="center" wrapText="1"/>
    </xf>
    <xf numFmtId="3" fontId="2" fillId="0" borderId="7" xfId="0" applyNumberFormat="1" applyFont="1" applyBorder="1" applyAlignment="1">
      <alignment vertical="center" wrapText="1"/>
    </xf>
    <xf numFmtId="3" fontId="1" fillId="0" borderId="7" xfId="0" applyNumberFormat="1" applyFont="1" applyFill="1" applyBorder="1" applyAlignment="1">
      <alignment vertical="center" wrapText="1"/>
    </xf>
    <xf numFmtId="3" fontId="1" fillId="0" borderId="7" xfId="0" applyNumberFormat="1" applyFont="1" applyBorder="1" applyAlignment="1">
      <alignment vertical="center" wrapText="1"/>
    </xf>
    <xf numFmtId="3" fontId="2" fillId="0" borderId="7" xfId="0" applyNumberFormat="1" applyFont="1" applyFill="1" applyBorder="1" applyAlignment="1">
      <alignment vertical="center" wrapText="1"/>
    </xf>
    <xf numFmtId="3" fontId="1" fillId="0" borderId="11" xfId="0" applyNumberFormat="1" applyFont="1" applyBorder="1" applyAlignment="1">
      <alignment vertical="center" wrapText="1"/>
    </xf>
    <xf numFmtId="3" fontId="1" fillId="0" borderId="0" xfId="0" applyNumberFormat="1" applyFont="1"/>
    <xf numFmtId="3" fontId="2" fillId="2" borderId="14" xfId="0" applyNumberFormat="1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1" xfId="0" applyNumberFormat="1" applyFont="1" applyFill="1" applyBorder="1" applyAlignment="1">
      <alignment horizontal="center" vertical="center"/>
    </xf>
    <xf numFmtId="3" fontId="1" fillId="0" borderId="7" xfId="0" applyNumberFormat="1" applyFont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3" fontId="1" fillId="0" borderId="11" xfId="0" applyNumberFormat="1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4" fontId="1" fillId="0" borderId="0" xfId="0" applyNumberFormat="1" applyFont="1"/>
    <xf numFmtId="3" fontId="1" fillId="0" borderId="0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3" fontId="2" fillId="0" borderId="4" xfId="0" applyNumberFormat="1" applyFont="1" applyBorder="1" applyAlignment="1">
      <alignment horizontal="right" vertical="center"/>
    </xf>
    <xf numFmtId="43" fontId="4" fillId="0" borderId="0" xfId="1" applyFont="1"/>
    <xf numFmtId="3" fontId="1" fillId="0" borderId="7" xfId="0" applyNumberFormat="1" applyFont="1" applyFill="1" applyBorder="1" applyAlignment="1">
      <alignment horizontal="right" vertical="center" wrapText="1"/>
    </xf>
    <xf numFmtId="3" fontId="1" fillId="0" borderId="5" xfId="0" applyNumberFormat="1" applyFont="1" applyFill="1" applyBorder="1" applyAlignment="1">
      <alignment horizontal="right" vertical="center" wrapText="1"/>
    </xf>
    <xf numFmtId="3" fontId="1" fillId="0" borderId="5" xfId="0" applyNumberFormat="1" applyFont="1" applyFill="1" applyBorder="1" applyAlignment="1">
      <alignment vertical="center" wrapText="1"/>
    </xf>
    <xf numFmtId="0" fontId="1" fillId="0" borderId="11" xfId="0" applyFont="1" applyBorder="1" applyAlignment="1">
      <alignment horizontal="left" vertical="center"/>
    </xf>
    <xf numFmtId="43" fontId="4" fillId="0" borderId="0" xfId="1" applyFont="1" applyFill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justify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1" fillId="0" borderId="0" xfId="0" applyFont="1" applyBorder="1" applyAlignment="1">
      <alignment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3" fontId="2" fillId="0" borderId="5" xfId="0" applyNumberFormat="1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1" fillId="0" borderId="10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1" fillId="0" borderId="4" xfId="0" applyFont="1" applyBorder="1" applyAlignment="1">
      <alignment horizontal="justify" vertical="center"/>
    </xf>
    <xf numFmtId="0" fontId="2" fillId="0" borderId="7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0" xfId="0" applyFont="1" applyAlignment="1">
      <alignment horizontal="left" wrapText="1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justify" vertical="center" wrapText="1"/>
    </xf>
    <xf numFmtId="0" fontId="2" fillId="0" borderId="15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581023</xdr:colOff>
      <xdr:row>86</xdr:row>
      <xdr:rowOff>76217</xdr:rowOff>
    </xdr:from>
    <xdr:to>
      <xdr:col>5</xdr:col>
      <xdr:colOff>323850</xdr:colOff>
      <xdr:row>92</xdr:row>
      <xdr:rowOff>104781</xdr:rowOff>
    </xdr:to>
    <xdr:grpSp>
      <xdr:nvGrpSpPr>
        <xdr:cNvPr id="2" name="Grupo 1"/>
        <xdr:cNvGrpSpPr>
          <a:grpSpLocks/>
        </xdr:cNvGrpSpPr>
      </xdr:nvGrpSpPr>
      <xdr:grpSpPr bwMode="auto">
        <a:xfrm>
          <a:off x="581023" y="16078217"/>
          <a:ext cx="10029827" cy="714364"/>
          <a:chOff x="34458334" y="15192061"/>
          <a:chExt cx="11999896" cy="510152"/>
        </a:xfrm>
      </xdr:grpSpPr>
      <xdr:sp macro="" textlink="">
        <xdr:nvSpPr>
          <xdr:cNvPr id="3" name="CuadroTexto 2"/>
          <xdr:cNvSpPr txBox="1"/>
        </xdr:nvSpPr>
        <xdr:spPr>
          <a:xfrm>
            <a:off x="42921274" y="15192382"/>
            <a:ext cx="3536956" cy="50983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endParaRPr lang="es-MX" sz="700"/>
          </a:p>
          <a:p>
            <a:pPr algn="ctr"/>
            <a:endParaRPr lang="es-MX" sz="700"/>
          </a:p>
          <a:p>
            <a:pPr marL="0" marR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MX" sz="7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_____________________________________________</a:t>
            </a:r>
            <a:endParaRPr lang="es-MX" sz="700">
              <a:effectLst/>
            </a:endParaRPr>
          </a:p>
          <a:p>
            <a:pPr algn="ctr"/>
            <a:r>
              <a:rPr lang="es-MX" sz="700"/>
              <a:t>L.A.I. CHARLOTTE</a:t>
            </a:r>
            <a:r>
              <a:rPr lang="es-MX" sz="700" baseline="0"/>
              <a:t> TAMAYO SIERRA</a:t>
            </a:r>
          </a:p>
          <a:p>
            <a:pPr algn="ctr"/>
            <a:r>
              <a:rPr lang="es-MX" sz="700" baseline="0"/>
              <a:t>DIRECTORA ADMINISTRATIVA</a:t>
            </a:r>
            <a:endParaRPr lang="es-MX" sz="700"/>
          </a:p>
          <a:p>
            <a:pPr algn="ctr"/>
            <a:endParaRPr lang="es-MX" sz="700"/>
          </a:p>
        </xdr:txBody>
      </xdr:sp>
      <xdr:sp macro="" textlink="">
        <xdr:nvSpPr>
          <xdr:cNvPr id="4" name="CuadroTexto 3"/>
          <xdr:cNvSpPr txBox="1"/>
        </xdr:nvSpPr>
        <xdr:spPr>
          <a:xfrm>
            <a:off x="34458334" y="15192061"/>
            <a:ext cx="4108969" cy="5101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endParaRPr lang="es-MX" sz="700"/>
          </a:p>
          <a:p>
            <a:pPr algn="ctr"/>
            <a:endParaRPr lang="es-MX" sz="700"/>
          </a:p>
          <a:p>
            <a:pPr marL="0" marR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MX" sz="7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_____________________________________________</a:t>
            </a:r>
            <a:endParaRPr lang="es-MX" sz="700">
              <a:effectLst/>
            </a:endParaRPr>
          </a:p>
          <a:p>
            <a:pPr algn="ctr"/>
            <a:r>
              <a:rPr lang="es-MX" sz="700"/>
              <a:t>LIC. LILIANA</a:t>
            </a:r>
            <a:r>
              <a:rPr lang="es-MX" sz="700" baseline="0"/>
              <a:t> LEZAMA CARRASCO</a:t>
            </a:r>
          </a:p>
          <a:p>
            <a:pPr algn="ctr"/>
            <a:r>
              <a:rPr lang="es-MX" sz="700" baseline="0"/>
              <a:t>DIRECTORA GENERAL</a:t>
            </a:r>
            <a:endParaRPr lang="es-MX" sz="700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46</xdr:row>
      <xdr:rowOff>0</xdr:rowOff>
    </xdr:from>
    <xdr:to>
      <xdr:col>6</xdr:col>
      <xdr:colOff>619126</xdr:colOff>
      <xdr:row>52</xdr:row>
      <xdr:rowOff>28564</xdr:rowOff>
    </xdr:to>
    <xdr:grpSp>
      <xdr:nvGrpSpPr>
        <xdr:cNvPr id="2" name="Grupo 1"/>
        <xdr:cNvGrpSpPr>
          <a:grpSpLocks/>
        </xdr:cNvGrpSpPr>
      </xdr:nvGrpSpPr>
      <xdr:grpSpPr bwMode="auto">
        <a:xfrm>
          <a:off x="0" y="10401300"/>
          <a:ext cx="5838826" cy="714364"/>
          <a:chOff x="34458334" y="15192061"/>
          <a:chExt cx="11999898" cy="510152"/>
        </a:xfrm>
      </xdr:grpSpPr>
      <xdr:sp macro="" textlink="">
        <xdr:nvSpPr>
          <xdr:cNvPr id="3" name="CuadroTexto 2"/>
          <xdr:cNvSpPr txBox="1"/>
        </xdr:nvSpPr>
        <xdr:spPr>
          <a:xfrm>
            <a:off x="41916673" y="15192382"/>
            <a:ext cx="4541559" cy="50983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endParaRPr lang="es-MX" sz="700"/>
          </a:p>
          <a:p>
            <a:pPr algn="ctr"/>
            <a:endParaRPr lang="es-MX" sz="700"/>
          </a:p>
          <a:p>
            <a:pPr marL="0" marR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MX" sz="7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_____________________________________________</a:t>
            </a:r>
            <a:endParaRPr lang="es-MX" sz="700">
              <a:effectLst/>
            </a:endParaRPr>
          </a:p>
          <a:p>
            <a:pPr algn="ctr"/>
            <a:r>
              <a:rPr lang="es-MX" sz="700"/>
              <a:t>L.A.I. CHARLOTTE</a:t>
            </a:r>
            <a:r>
              <a:rPr lang="es-MX" sz="700" baseline="0"/>
              <a:t> TAMAYO SIERRA</a:t>
            </a:r>
          </a:p>
          <a:p>
            <a:pPr algn="ctr"/>
            <a:r>
              <a:rPr lang="es-MX" sz="700" baseline="0"/>
              <a:t>DIRECTORA ADMINISTRATIVA</a:t>
            </a:r>
            <a:endParaRPr lang="es-MX" sz="700"/>
          </a:p>
          <a:p>
            <a:pPr algn="ctr"/>
            <a:endParaRPr lang="es-MX" sz="700"/>
          </a:p>
        </xdr:txBody>
      </xdr:sp>
      <xdr:sp macro="" textlink="">
        <xdr:nvSpPr>
          <xdr:cNvPr id="4" name="CuadroTexto 3"/>
          <xdr:cNvSpPr txBox="1"/>
        </xdr:nvSpPr>
        <xdr:spPr>
          <a:xfrm>
            <a:off x="34458334" y="15192061"/>
            <a:ext cx="4678589" cy="5101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endParaRPr lang="es-MX" sz="700"/>
          </a:p>
          <a:p>
            <a:pPr algn="ctr"/>
            <a:endParaRPr lang="es-MX" sz="700"/>
          </a:p>
          <a:p>
            <a:pPr marL="0" marR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MX" sz="7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_____________________________________________</a:t>
            </a:r>
            <a:endParaRPr lang="es-MX" sz="700">
              <a:effectLst/>
            </a:endParaRPr>
          </a:p>
          <a:p>
            <a:pPr algn="ctr"/>
            <a:r>
              <a:rPr lang="es-MX" sz="700"/>
              <a:t>LIC. LILIANA</a:t>
            </a:r>
            <a:r>
              <a:rPr lang="es-MX" sz="700" baseline="0"/>
              <a:t> LEZAMA CARRASCO</a:t>
            </a:r>
          </a:p>
          <a:p>
            <a:pPr algn="ctr"/>
            <a:r>
              <a:rPr lang="es-MX" sz="700" baseline="0"/>
              <a:t>DIRECTORA GENERAL</a:t>
            </a:r>
            <a:endParaRPr lang="es-MX" sz="700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23</xdr:row>
      <xdr:rowOff>0</xdr:rowOff>
    </xdr:from>
    <xdr:to>
      <xdr:col>10</xdr:col>
      <xdr:colOff>657226</xdr:colOff>
      <xdr:row>29</xdr:row>
      <xdr:rowOff>28564</xdr:rowOff>
    </xdr:to>
    <xdr:grpSp>
      <xdr:nvGrpSpPr>
        <xdr:cNvPr id="2" name="Grupo 1"/>
        <xdr:cNvGrpSpPr>
          <a:grpSpLocks/>
        </xdr:cNvGrpSpPr>
      </xdr:nvGrpSpPr>
      <xdr:grpSpPr bwMode="auto">
        <a:xfrm>
          <a:off x="1" y="4676775"/>
          <a:ext cx="8934450" cy="714364"/>
          <a:chOff x="34458334" y="15192061"/>
          <a:chExt cx="11999896" cy="510152"/>
        </a:xfrm>
      </xdr:grpSpPr>
      <xdr:sp macro="" textlink="">
        <xdr:nvSpPr>
          <xdr:cNvPr id="3" name="CuadroTexto 2"/>
          <xdr:cNvSpPr txBox="1"/>
        </xdr:nvSpPr>
        <xdr:spPr>
          <a:xfrm>
            <a:off x="42921274" y="15192382"/>
            <a:ext cx="3536956" cy="50983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endParaRPr lang="es-MX" sz="700"/>
          </a:p>
          <a:p>
            <a:pPr algn="ctr"/>
            <a:endParaRPr lang="es-MX" sz="700"/>
          </a:p>
          <a:p>
            <a:pPr marL="0" marR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MX" sz="7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_____________________________________________</a:t>
            </a:r>
            <a:endParaRPr lang="es-MX" sz="700">
              <a:effectLst/>
            </a:endParaRPr>
          </a:p>
          <a:p>
            <a:pPr algn="ctr"/>
            <a:r>
              <a:rPr lang="es-MX" sz="700"/>
              <a:t>L.A.I. CHARLOTTE</a:t>
            </a:r>
            <a:r>
              <a:rPr lang="es-MX" sz="700" baseline="0"/>
              <a:t> TAMAYO SIERRA</a:t>
            </a:r>
          </a:p>
          <a:p>
            <a:pPr algn="ctr"/>
            <a:r>
              <a:rPr lang="es-MX" sz="700" baseline="0"/>
              <a:t>DIRECTORA ADMINISTRATIVA</a:t>
            </a:r>
            <a:endParaRPr lang="es-MX" sz="700"/>
          </a:p>
          <a:p>
            <a:pPr algn="ctr"/>
            <a:endParaRPr lang="es-MX" sz="700"/>
          </a:p>
        </xdr:txBody>
      </xdr:sp>
      <xdr:sp macro="" textlink="">
        <xdr:nvSpPr>
          <xdr:cNvPr id="4" name="CuadroTexto 3"/>
          <xdr:cNvSpPr txBox="1"/>
        </xdr:nvSpPr>
        <xdr:spPr>
          <a:xfrm>
            <a:off x="34458334" y="15192061"/>
            <a:ext cx="4108969" cy="5101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endParaRPr lang="es-MX" sz="700"/>
          </a:p>
          <a:p>
            <a:pPr algn="ctr"/>
            <a:endParaRPr lang="es-MX" sz="700"/>
          </a:p>
          <a:p>
            <a:pPr marL="0" marR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MX" sz="7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_____________________________________________</a:t>
            </a:r>
            <a:endParaRPr lang="es-MX" sz="700">
              <a:effectLst/>
            </a:endParaRPr>
          </a:p>
          <a:p>
            <a:pPr algn="ctr"/>
            <a:r>
              <a:rPr lang="es-MX" sz="700"/>
              <a:t>LIC. LILIANA</a:t>
            </a:r>
            <a:r>
              <a:rPr lang="es-MX" sz="700" baseline="0"/>
              <a:t> LEZAMA CARRASCO</a:t>
            </a:r>
          </a:p>
          <a:p>
            <a:pPr algn="ctr"/>
            <a:r>
              <a:rPr lang="es-MX" sz="700" baseline="0"/>
              <a:t>DIRECTORA GENERAL</a:t>
            </a:r>
            <a:endParaRPr lang="es-MX" sz="700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83</xdr:row>
      <xdr:rowOff>0</xdr:rowOff>
    </xdr:from>
    <xdr:to>
      <xdr:col>4</xdr:col>
      <xdr:colOff>602053</xdr:colOff>
      <xdr:row>89</xdr:row>
      <xdr:rowOff>13468</xdr:rowOff>
    </xdr:to>
    <xdr:grpSp>
      <xdr:nvGrpSpPr>
        <xdr:cNvPr id="2" name="Grupo 1"/>
        <xdr:cNvGrpSpPr>
          <a:grpSpLocks/>
        </xdr:cNvGrpSpPr>
      </xdr:nvGrpSpPr>
      <xdr:grpSpPr bwMode="auto">
        <a:xfrm>
          <a:off x="1" y="9956321"/>
          <a:ext cx="7431297" cy="714364"/>
          <a:chOff x="34458334" y="15192061"/>
          <a:chExt cx="11999896" cy="510152"/>
        </a:xfrm>
      </xdr:grpSpPr>
      <xdr:sp macro="" textlink="">
        <xdr:nvSpPr>
          <xdr:cNvPr id="3" name="CuadroTexto 2"/>
          <xdr:cNvSpPr txBox="1"/>
        </xdr:nvSpPr>
        <xdr:spPr>
          <a:xfrm>
            <a:off x="42921274" y="15192382"/>
            <a:ext cx="3536956" cy="50983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endParaRPr lang="es-MX" sz="700"/>
          </a:p>
          <a:p>
            <a:pPr algn="ctr"/>
            <a:endParaRPr lang="es-MX" sz="700"/>
          </a:p>
          <a:p>
            <a:pPr marL="0" marR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MX" sz="7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_____________________________________________</a:t>
            </a:r>
            <a:endParaRPr lang="es-MX" sz="700">
              <a:effectLst/>
            </a:endParaRPr>
          </a:p>
          <a:p>
            <a:pPr algn="ctr"/>
            <a:r>
              <a:rPr lang="es-MX" sz="700"/>
              <a:t>L.A.I. CHARLOTTE</a:t>
            </a:r>
            <a:r>
              <a:rPr lang="es-MX" sz="700" baseline="0"/>
              <a:t> TAMAYO SIERRA</a:t>
            </a:r>
          </a:p>
          <a:p>
            <a:pPr algn="ctr"/>
            <a:r>
              <a:rPr lang="es-MX" sz="700" baseline="0"/>
              <a:t>DIRECTORA ADMINISTRATIVA</a:t>
            </a:r>
            <a:endParaRPr lang="es-MX" sz="700"/>
          </a:p>
          <a:p>
            <a:pPr algn="ctr"/>
            <a:endParaRPr lang="es-MX" sz="700"/>
          </a:p>
        </xdr:txBody>
      </xdr:sp>
      <xdr:sp macro="" textlink="">
        <xdr:nvSpPr>
          <xdr:cNvPr id="4" name="CuadroTexto 3"/>
          <xdr:cNvSpPr txBox="1"/>
        </xdr:nvSpPr>
        <xdr:spPr>
          <a:xfrm>
            <a:off x="34458334" y="15192061"/>
            <a:ext cx="4108969" cy="5101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endParaRPr lang="es-MX" sz="700"/>
          </a:p>
          <a:p>
            <a:pPr algn="ctr"/>
            <a:endParaRPr lang="es-MX" sz="700"/>
          </a:p>
          <a:p>
            <a:pPr marL="0" marR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MX" sz="7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_____________________________________________</a:t>
            </a:r>
            <a:endParaRPr lang="es-MX" sz="700">
              <a:effectLst/>
            </a:endParaRPr>
          </a:p>
          <a:p>
            <a:pPr algn="ctr"/>
            <a:r>
              <a:rPr lang="es-MX" sz="700"/>
              <a:t>LIC. LILIANA</a:t>
            </a:r>
            <a:r>
              <a:rPr lang="es-MX" sz="700" baseline="0"/>
              <a:t> LEZAMA CARRASCO</a:t>
            </a:r>
          </a:p>
          <a:p>
            <a:pPr algn="ctr"/>
            <a:r>
              <a:rPr lang="es-MX" sz="700" baseline="0"/>
              <a:t>DIRECTORA GENERAL</a:t>
            </a:r>
            <a:endParaRPr lang="es-MX" sz="700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83</xdr:row>
      <xdr:rowOff>9719</xdr:rowOff>
    </xdr:from>
    <xdr:to>
      <xdr:col>8</xdr:col>
      <xdr:colOff>573444</xdr:colOff>
      <xdr:row>89</xdr:row>
      <xdr:rowOff>24287</xdr:rowOff>
    </xdr:to>
    <xdr:grpSp>
      <xdr:nvGrpSpPr>
        <xdr:cNvPr id="2" name="Grupo 1"/>
        <xdr:cNvGrpSpPr>
          <a:grpSpLocks/>
        </xdr:cNvGrpSpPr>
      </xdr:nvGrpSpPr>
      <xdr:grpSpPr bwMode="auto">
        <a:xfrm>
          <a:off x="0" y="10205357"/>
          <a:ext cx="8912679" cy="714364"/>
          <a:chOff x="34458334" y="15192061"/>
          <a:chExt cx="11999896" cy="510152"/>
        </a:xfrm>
      </xdr:grpSpPr>
      <xdr:sp macro="" textlink="">
        <xdr:nvSpPr>
          <xdr:cNvPr id="3" name="CuadroTexto 2"/>
          <xdr:cNvSpPr txBox="1"/>
        </xdr:nvSpPr>
        <xdr:spPr>
          <a:xfrm>
            <a:off x="42921274" y="15192382"/>
            <a:ext cx="3536956" cy="50983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endParaRPr lang="es-MX" sz="700"/>
          </a:p>
          <a:p>
            <a:pPr algn="ctr"/>
            <a:endParaRPr lang="es-MX" sz="700"/>
          </a:p>
          <a:p>
            <a:pPr marL="0" marR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MX" sz="7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_____________________________________________</a:t>
            </a:r>
            <a:endParaRPr lang="es-MX" sz="700">
              <a:effectLst/>
            </a:endParaRPr>
          </a:p>
          <a:p>
            <a:pPr algn="ctr"/>
            <a:r>
              <a:rPr lang="es-MX" sz="700"/>
              <a:t>L.A.I. CHARLOTTE</a:t>
            </a:r>
            <a:r>
              <a:rPr lang="es-MX" sz="700" baseline="0"/>
              <a:t> TAMAYO SIERRA</a:t>
            </a:r>
          </a:p>
          <a:p>
            <a:pPr algn="ctr"/>
            <a:r>
              <a:rPr lang="es-MX" sz="700" baseline="0"/>
              <a:t>DIRECTORA ADMINISTRATIVA</a:t>
            </a:r>
            <a:endParaRPr lang="es-MX" sz="700"/>
          </a:p>
          <a:p>
            <a:pPr algn="ctr"/>
            <a:endParaRPr lang="es-MX" sz="700"/>
          </a:p>
        </xdr:txBody>
      </xdr:sp>
      <xdr:sp macro="" textlink="">
        <xdr:nvSpPr>
          <xdr:cNvPr id="4" name="CuadroTexto 3"/>
          <xdr:cNvSpPr txBox="1"/>
        </xdr:nvSpPr>
        <xdr:spPr>
          <a:xfrm>
            <a:off x="34458334" y="15192061"/>
            <a:ext cx="4108969" cy="5101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endParaRPr lang="es-MX" sz="700"/>
          </a:p>
          <a:p>
            <a:pPr algn="ctr"/>
            <a:endParaRPr lang="es-MX" sz="700"/>
          </a:p>
          <a:p>
            <a:pPr marL="0" marR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MX" sz="7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_____________________________________________</a:t>
            </a:r>
            <a:endParaRPr lang="es-MX" sz="700">
              <a:effectLst/>
            </a:endParaRPr>
          </a:p>
          <a:p>
            <a:pPr algn="ctr"/>
            <a:r>
              <a:rPr lang="es-MX" sz="700"/>
              <a:t>LIC. LILIANA</a:t>
            </a:r>
            <a:r>
              <a:rPr lang="es-MX" sz="700" baseline="0"/>
              <a:t> LEZAMA CARRASCO</a:t>
            </a:r>
          </a:p>
          <a:p>
            <a:pPr algn="ctr"/>
            <a:r>
              <a:rPr lang="es-MX" sz="700" baseline="0"/>
              <a:t>DIRECTORA GENERAL</a:t>
            </a:r>
            <a:endParaRPr lang="es-MX" sz="700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165</xdr:row>
      <xdr:rowOff>0</xdr:rowOff>
    </xdr:from>
    <xdr:to>
      <xdr:col>7</xdr:col>
      <xdr:colOff>742950</xdr:colOff>
      <xdr:row>171</xdr:row>
      <xdr:rowOff>28564</xdr:rowOff>
    </xdr:to>
    <xdr:grpSp>
      <xdr:nvGrpSpPr>
        <xdr:cNvPr id="2" name="Grupo 1"/>
        <xdr:cNvGrpSpPr>
          <a:grpSpLocks/>
        </xdr:cNvGrpSpPr>
      </xdr:nvGrpSpPr>
      <xdr:grpSpPr bwMode="auto">
        <a:xfrm>
          <a:off x="0" y="22366741"/>
          <a:ext cx="8184356" cy="691912"/>
          <a:chOff x="34458334" y="15192061"/>
          <a:chExt cx="11999896" cy="510152"/>
        </a:xfrm>
      </xdr:grpSpPr>
      <xdr:sp macro="" textlink="">
        <xdr:nvSpPr>
          <xdr:cNvPr id="3" name="CuadroTexto 2"/>
          <xdr:cNvSpPr txBox="1"/>
        </xdr:nvSpPr>
        <xdr:spPr>
          <a:xfrm>
            <a:off x="42921274" y="15192382"/>
            <a:ext cx="3536956" cy="50983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endParaRPr lang="es-MX" sz="700"/>
          </a:p>
          <a:p>
            <a:pPr algn="ctr"/>
            <a:endParaRPr lang="es-MX" sz="700"/>
          </a:p>
          <a:p>
            <a:pPr marL="0" marR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MX" sz="7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_____________________________________________</a:t>
            </a:r>
            <a:endParaRPr lang="es-MX" sz="700">
              <a:effectLst/>
            </a:endParaRPr>
          </a:p>
          <a:p>
            <a:pPr algn="ctr"/>
            <a:r>
              <a:rPr lang="es-MX" sz="700"/>
              <a:t>L.A.I. CHARLOTTE</a:t>
            </a:r>
            <a:r>
              <a:rPr lang="es-MX" sz="700" baseline="0"/>
              <a:t> TAMAYO SIERRA</a:t>
            </a:r>
          </a:p>
          <a:p>
            <a:pPr algn="ctr"/>
            <a:r>
              <a:rPr lang="es-MX" sz="700" baseline="0"/>
              <a:t>DIRECTORA ADMINISTRATIVA</a:t>
            </a:r>
            <a:endParaRPr lang="es-MX" sz="700"/>
          </a:p>
          <a:p>
            <a:pPr algn="ctr"/>
            <a:endParaRPr lang="es-MX" sz="700"/>
          </a:p>
        </xdr:txBody>
      </xdr:sp>
      <xdr:sp macro="" textlink="">
        <xdr:nvSpPr>
          <xdr:cNvPr id="4" name="CuadroTexto 3"/>
          <xdr:cNvSpPr txBox="1"/>
        </xdr:nvSpPr>
        <xdr:spPr>
          <a:xfrm>
            <a:off x="34458334" y="15192061"/>
            <a:ext cx="4108969" cy="5101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endParaRPr lang="es-MX" sz="700"/>
          </a:p>
          <a:p>
            <a:pPr algn="ctr"/>
            <a:endParaRPr lang="es-MX" sz="700"/>
          </a:p>
          <a:p>
            <a:pPr marL="0" marR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MX" sz="7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_____________________________________________</a:t>
            </a:r>
            <a:endParaRPr lang="es-MX" sz="700">
              <a:effectLst/>
            </a:endParaRPr>
          </a:p>
          <a:p>
            <a:pPr algn="ctr"/>
            <a:r>
              <a:rPr lang="es-MX" sz="700"/>
              <a:t>LIC. LILIANA</a:t>
            </a:r>
            <a:r>
              <a:rPr lang="es-MX" sz="700" baseline="0"/>
              <a:t> LEZAMA CARRASCO</a:t>
            </a:r>
          </a:p>
          <a:p>
            <a:pPr algn="ctr"/>
            <a:r>
              <a:rPr lang="es-MX" sz="700" baseline="0"/>
              <a:t>DIRECTORA GENERAL</a:t>
            </a:r>
            <a:endParaRPr lang="es-MX" sz="700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35</xdr:row>
      <xdr:rowOff>0</xdr:rowOff>
    </xdr:from>
    <xdr:to>
      <xdr:col>6</xdr:col>
      <xdr:colOff>742951</xdr:colOff>
      <xdr:row>41</xdr:row>
      <xdr:rowOff>28564</xdr:rowOff>
    </xdr:to>
    <xdr:grpSp>
      <xdr:nvGrpSpPr>
        <xdr:cNvPr id="2" name="Grupo 1"/>
        <xdr:cNvGrpSpPr>
          <a:grpSpLocks/>
        </xdr:cNvGrpSpPr>
      </xdr:nvGrpSpPr>
      <xdr:grpSpPr bwMode="auto">
        <a:xfrm>
          <a:off x="1" y="4848225"/>
          <a:ext cx="6343650" cy="714364"/>
          <a:chOff x="34458334" y="15192061"/>
          <a:chExt cx="11999896" cy="510152"/>
        </a:xfrm>
      </xdr:grpSpPr>
      <xdr:sp macro="" textlink="">
        <xdr:nvSpPr>
          <xdr:cNvPr id="3" name="CuadroTexto 2"/>
          <xdr:cNvSpPr txBox="1"/>
        </xdr:nvSpPr>
        <xdr:spPr>
          <a:xfrm>
            <a:off x="42260066" y="15192382"/>
            <a:ext cx="4198164" cy="50983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endParaRPr lang="es-MX" sz="700"/>
          </a:p>
          <a:p>
            <a:pPr algn="ctr"/>
            <a:endParaRPr lang="es-MX" sz="700"/>
          </a:p>
          <a:p>
            <a:pPr marL="0" marR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MX" sz="7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_____________________________________________</a:t>
            </a:r>
            <a:endParaRPr lang="es-MX" sz="700">
              <a:effectLst/>
            </a:endParaRPr>
          </a:p>
          <a:p>
            <a:pPr algn="ctr"/>
            <a:r>
              <a:rPr lang="es-MX" sz="700"/>
              <a:t>L.A.I. CHARLOTTE</a:t>
            </a:r>
            <a:r>
              <a:rPr lang="es-MX" sz="700" baseline="0"/>
              <a:t> TAMAYO SIERRA</a:t>
            </a:r>
          </a:p>
          <a:p>
            <a:pPr algn="ctr"/>
            <a:r>
              <a:rPr lang="es-MX" sz="700" baseline="0"/>
              <a:t>DIRECTORA ADMINISTRATIVA</a:t>
            </a:r>
            <a:endParaRPr lang="es-MX" sz="700"/>
          </a:p>
          <a:p>
            <a:pPr algn="ctr"/>
            <a:endParaRPr lang="es-MX" sz="700"/>
          </a:p>
        </xdr:txBody>
      </xdr:sp>
      <xdr:sp macro="" textlink="">
        <xdr:nvSpPr>
          <xdr:cNvPr id="4" name="CuadroTexto 3"/>
          <xdr:cNvSpPr txBox="1"/>
        </xdr:nvSpPr>
        <xdr:spPr>
          <a:xfrm>
            <a:off x="34458334" y="15192061"/>
            <a:ext cx="4594553" cy="5101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endParaRPr lang="es-MX" sz="700"/>
          </a:p>
          <a:p>
            <a:pPr algn="ctr"/>
            <a:endParaRPr lang="es-MX" sz="700"/>
          </a:p>
          <a:p>
            <a:pPr marL="0" marR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MX" sz="7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_____________________________________________</a:t>
            </a:r>
            <a:endParaRPr lang="es-MX" sz="700">
              <a:effectLst/>
            </a:endParaRPr>
          </a:p>
          <a:p>
            <a:pPr algn="ctr"/>
            <a:r>
              <a:rPr lang="es-MX" sz="700"/>
              <a:t>LIC. LILIANA</a:t>
            </a:r>
            <a:r>
              <a:rPr lang="es-MX" sz="700" baseline="0"/>
              <a:t> LEZAMA CARRASCO</a:t>
            </a:r>
          </a:p>
          <a:p>
            <a:pPr algn="ctr"/>
            <a:r>
              <a:rPr lang="es-MX" sz="700" baseline="0"/>
              <a:t>DIRECTORA GENERAL</a:t>
            </a:r>
            <a:endParaRPr lang="es-MX" sz="700"/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88</xdr:row>
      <xdr:rowOff>0</xdr:rowOff>
    </xdr:from>
    <xdr:to>
      <xdr:col>7</xdr:col>
      <xdr:colOff>638175</xdr:colOff>
      <xdr:row>94</xdr:row>
      <xdr:rowOff>28564</xdr:rowOff>
    </xdr:to>
    <xdr:grpSp>
      <xdr:nvGrpSpPr>
        <xdr:cNvPr id="2" name="Grupo 1"/>
        <xdr:cNvGrpSpPr>
          <a:grpSpLocks/>
        </xdr:cNvGrpSpPr>
      </xdr:nvGrpSpPr>
      <xdr:grpSpPr bwMode="auto">
        <a:xfrm>
          <a:off x="0" y="10763250"/>
          <a:ext cx="7743825" cy="714364"/>
          <a:chOff x="34458334" y="15192061"/>
          <a:chExt cx="11999896" cy="510152"/>
        </a:xfrm>
      </xdr:grpSpPr>
      <xdr:sp macro="" textlink="">
        <xdr:nvSpPr>
          <xdr:cNvPr id="3" name="CuadroTexto 2"/>
          <xdr:cNvSpPr txBox="1"/>
        </xdr:nvSpPr>
        <xdr:spPr>
          <a:xfrm>
            <a:off x="42921274" y="15192382"/>
            <a:ext cx="3536956" cy="50983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endParaRPr lang="es-MX" sz="700"/>
          </a:p>
          <a:p>
            <a:pPr algn="ctr"/>
            <a:endParaRPr lang="es-MX" sz="700"/>
          </a:p>
          <a:p>
            <a:pPr marL="0" marR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MX" sz="7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_____________________________________________</a:t>
            </a:r>
            <a:endParaRPr lang="es-MX" sz="700">
              <a:effectLst/>
            </a:endParaRPr>
          </a:p>
          <a:p>
            <a:pPr algn="ctr"/>
            <a:r>
              <a:rPr lang="es-MX" sz="700"/>
              <a:t>L.A.I. CHARLOTTE</a:t>
            </a:r>
            <a:r>
              <a:rPr lang="es-MX" sz="700" baseline="0"/>
              <a:t> TAMAYO SIERRA</a:t>
            </a:r>
          </a:p>
          <a:p>
            <a:pPr algn="ctr"/>
            <a:r>
              <a:rPr lang="es-MX" sz="700" baseline="0"/>
              <a:t>DIRECTORA ADMINISTRATIVA</a:t>
            </a:r>
            <a:endParaRPr lang="es-MX" sz="700"/>
          </a:p>
          <a:p>
            <a:pPr algn="ctr"/>
            <a:endParaRPr lang="es-MX" sz="700"/>
          </a:p>
        </xdr:txBody>
      </xdr:sp>
      <xdr:sp macro="" textlink="">
        <xdr:nvSpPr>
          <xdr:cNvPr id="4" name="CuadroTexto 3"/>
          <xdr:cNvSpPr txBox="1"/>
        </xdr:nvSpPr>
        <xdr:spPr>
          <a:xfrm>
            <a:off x="34458334" y="15192061"/>
            <a:ext cx="4108969" cy="5101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endParaRPr lang="es-MX" sz="700"/>
          </a:p>
          <a:p>
            <a:pPr algn="ctr"/>
            <a:endParaRPr lang="es-MX" sz="700"/>
          </a:p>
          <a:p>
            <a:pPr marL="0" marR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MX" sz="7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_____________________________________________</a:t>
            </a:r>
            <a:endParaRPr lang="es-MX" sz="700">
              <a:effectLst/>
            </a:endParaRPr>
          </a:p>
          <a:p>
            <a:pPr algn="ctr"/>
            <a:r>
              <a:rPr lang="es-MX" sz="700"/>
              <a:t>LIC. LILIANA</a:t>
            </a:r>
            <a:r>
              <a:rPr lang="es-MX" sz="700" baseline="0"/>
              <a:t> LEZAMA CARRASCO</a:t>
            </a:r>
          </a:p>
          <a:p>
            <a:pPr algn="ctr"/>
            <a:r>
              <a:rPr lang="es-MX" sz="700" baseline="0"/>
              <a:t>DIRECTORA GENERAL</a:t>
            </a:r>
            <a:endParaRPr lang="es-MX" sz="700"/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</xdr:row>
      <xdr:rowOff>0</xdr:rowOff>
    </xdr:from>
    <xdr:to>
      <xdr:col>6</xdr:col>
      <xdr:colOff>581527</xdr:colOff>
      <xdr:row>42</xdr:row>
      <xdr:rowOff>52628</xdr:rowOff>
    </xdr:to>
    <xdr:grpSp>
      <xdr:nvGrpSpPr>
        <xdr:cNvPr id="2" name="Grupo 1"/>
        <xdr:cNvGrpSpPr>
          <a:grpSpLocks/>
        </xdr:cNvGrpSpPr>
      </xdr:nvGrpSpPr>
      <xdr:grpSpPr bwMode="auto">
        <a:xfrm>
          <a:off x="0" y="6557211"/>
          <a:ext cx="6176211" cy="714364"/>
          <a:chOff x="34458334" y="15192061"/>
          <a:chExt cx="11999896" cy="510152"/>
        </a:xfrm>
      </xdr:grpSpPr>
      <xdr:sp macro="" textlink="">
        <xdr:nvSpPr>
          <xdr:cNvPr id="3" name="CuadroTexto 2"/>
          <xdr:cNvSpPr txBox="1"/>
        </xdr:nvSpPr>
        <xdr:spPr>
          <a:xfrm>
            <a:off x="42114111" y="15192382"/>
            <a:ext cx="4344119" cy="50983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endParaRPr lang="es-MX" sz="700"/>
          </a:p>
          <a:p>
            <a:pPr algn="ctr"/>
            <a:endParaRPr lang="es-MX" sz="700"/>
          </a:p>
          <a:p>
            <a:pPr marL="0" marR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MX" sz="7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_____________________________________________</a:t>
            </a:r>
            <a:endParaRPr lang="es-MX" sz="700">
              <a:effectLst/>
            </a:endParaRPr>
          </a:p>
          <a:p>
            <a:pPr algn="ctr"/>
            <a:r>
              <a:rPr lang="es-MX" sz="700"/>
              <a:t>L.A.I. CHARLOTTE</a:t>
            </a:r>
            <a:r>
              <a:rPr lang="es-MX" sz="700" baseline="0"/>
              <a:t> TAMAYO SIERRA</a:t>
            </a:r>
          </a:p>
          <a:p>
            <a:pPr algn="ctr"/>
            <a:r>
              <a:rPr lang="es-MX" sz="700" baseline="0"/>
              <a:t>DIRECTORA ADMINISTRATIVA</a:t>
            </a:r>
            <a:endParaRPr lang="es-MX" sz="700"/>
          </a:p>
          <a:p>
            <a:pPr algn="ctr"/>
            <a:endParaRPr lang="es-MX" sz="700"/>
          </a:p>
        </xdr:txBody>
      </xdr:sp>
      <xdr:sp macro="" textlink="">
        <xdr:nvSpPr>
          <xdr:cNvPr id="4" name="CuadroTexto 3"/>
          <xdr:cNvSpPr txBox="1"/>
        </xdr:nvSpPr>
        <xdr:spPr>
          <a:xfrm>
            <a:off x="34458334" y="15192061"/>
            <a:ext cx="4967488" cy="5101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endParaRPr lang="es-MX" sz="700"/>
          </a:p>
          <a:p>
            <a:pPr algn="ctr"/>
            <a:endParaRPr lang="es-MX" sz="700"/>
          </a:p>
          <a:p>
            <a:pPr marL="0" marR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MX" sz="7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_____________________________________________</a:t>
            </a:r>
            <a:endParaRPr lang="es-MX" sz="700">
              <a:effectLst/>
            </a:endParaRPr>
          </a:p>
          <a:p>
            <a:pPr algn="ctr"/>
            <a:r>
              <a:rPr lang="es-MX" sz="700"/>
              <a:t>LIC. LILIANA</a:t>
            </a:r>
            <a:r>
              <a:rPr lang="es-MX" sz="700" baseline="0"/>
              <a:t> LEZAMA CARRASCO</a:t>
            </a:r>
          </a:p>
          <a:p>
            <a:pPr algn="ctr"/>
            <a:r>
              <a:rPr lang="es-MX" sz="700" baseline="0"/>
              <a:t>DIRECTORA GENERAL</a:t>
            </a:r>
            <a:endParaRPr lang="es-MX" sz="7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G85"/>
  <sheetViews>
    <sheetView view="pageBreakPreview" zoomScaleNormal="100" zoomScaleSheetLayoutView="100" workbookViewId="0">
      <selection activeCell="D18" sqref="D18"/>
    </sheetView>
  </sheetViews>
  <sheetFormatPr baseColWidth="10" defaultRowHeight="9" x14ac:dyDescent="0.15"/>
  <cols>
    <col min="1" max="1" width="60" style="1" customWidth="1"/>
    <col min="2" max="3" width="11.42578125" style="1"/>
    <col min="4" max="4" width="60" style="1" customWidth="1"/>
    <col min="5" max="16384" width="11.42578125" style="1"/>
  </cols>
  <sheetData>
    <row r="2" spans="1:7" x14ac:dyDescent="0.15">
      <c r="A2" s="1" t="s">
        <v>83</v>
      </c>
    </row>
    <row r="3" spans="1:7" ht="9.75" thickBot="1" x14ac:dyDescent="0.2"/>
    <row r="4" spans="1:7" x14ac:dyDescent="0.15">
      <c r="A4" s="133" t="s">
        <v>455</v>
      </c>
      <c r="B4" s="134"/>
      <c r="C4" s="134"/>
      <c r="D4" s="134"/>
      <c r="E4" s="134"/>
      <c r="F4" s="135"/>
    </row>
    <row r="5" spans="1:7" x14ac:dyDescent="0.15">
      <c r="A5" s="136" t="s">
        <v>0</v>
      </c>
      <c r="B5" s="137"/>
      <c r="C5" s="137"/>
      <c r="D5" s="137"/>
      <c r="E5" s="137"/>
      <c r="F5" s="138"/>
    </row>
    <row r="6" spans="1:7" x14ac:dyDescent="0.15">
      <c r="A6" s="136" t="s">
        <v>456</v>
      </c>
      <c r="B6" s="137"/>
      <c r="C6" s="137"/>
      <c r="D6" s="137"/>
      <c r="E6" s="137"/>
      <c r="F6" s="138"/>
    </row>
    <row r="7" spans="1:7" ht="9.75" thickBot="1" x14ac:dyDescent="0.2">
      <c r="A7" s="139"/>
      <c r="B7" s="140"/>
      <c r="C7" s="140"/>
      <c r="D7" s="140"/>
      <c r="E7" s="140"/>
      <c r="F7" s="141"/>
    </row>
    <row r="8" spans="1:7" ht="27.75" thickBot="1" x14ac:dyDescent="0.2">
      <c r="A8" s="2" t="s">
        <v>2</v>
      </c>
      <c r="B8" s="3">
        <v>2016</v>
      </c>
      <c r="C8" s="3" t="s">
        <v>450</v>
      </c>
      <c r="D8" s="4" t="s">
        <v>2</v>
      </c>
      <c r="E8" s="3">
        <v>2016</v>
      </c>
      <c r="F8" s="3" t="s">
        <v>450</v>
      </c>
    </row>
    <row r="9" spans="1:7" ht="15" customHeight="1" x14ac:dyDescent="0.15">
      <c r="A9" s="10" t="s">
        <v>3</v>
      </c>
      <c r="B9" s="62"/>
      <c r="C9" s="62"/>
      <c r="D9" s="69" t="s">
        <v>4</v>
      </c>
      <c r="E9" s="62"/>
      <c r="F9" s="62"/>
    </row>
    <row r="10" spans="1:7" ht="15" customHeight="1" x14ac:dyDescent="0.15">
      <c r="A10" s="5" t="s">
        <v>5</v>
      </c>
      <c r="B10" s="80"/>
      <c r="C10" s="80"/>
      <c r="D10" s="67" t="s">
        <v>6</v>
      </c>
      <c r="E10" s="80"/>
      <c r="F10" s="80"/>
    </row>
    <row r="11" spans="1:7" ht="15" customHeight="1" x14ac:dyDescent="0.15">
      <c r="A11" s="7" t="s">
        <v>7</v>
      </c>
      <c r="B11" s="80">
        <v>41476531</v>
      </c>
      <c r="C11" s="80">
        <f>+C12+C13+C14+C15+C16+C17+C18</f>
        <v>86350236</v>
      </c>
      <c r="D11" s="68" t="s">
        <v>8</v>
      </c>
      <c r="E11" s="80">
        <f>+E12+E13+E14+E15+E16+E17+E18+E19+E20</f>
        <v>391423</v>
      </c>
      <c r="F11" s="80">
        <f>+F12+F13+F14+F15+F16+F17+F18+F19+F20</f>
        <v>15349136</v>
      </c>
    </row>
    <row r="12" spans="1:7" ht="15" customHeight="1" x14ac:dyDescent="0.15">
      <c r="A12" s="7" t="s">
        <v>9</v>
      </c>
      <c r="B12" s="80">
        <v>0</v>
      </c>
      <c r="C12" s="80">
        <v>0</v>
      </c>
      <c r="D12" s="68" t="s">
        <v>10</v>
      </c>
      <c r="E12" s="80">
        <v>0</v>
      </c>
      <c r="F12" s="80">
        <v>0</v>
      </c>
      <c r="G12" s="70"/>
    </row>
    <row r="13" spans="1:7" ht="15" customHeight="1" x14ac:dyDescent="0.15">
      <c r="A13" s="7" t="s">
        <v>11</v>
      </c>
      <c r="B13" s="80">
        <v>41476531</v>
      </c>
      <c r="C13" s="80">
        <v>86350236</v>
      </c>
      <c r="D13" s="68" t="s">
        <v>12</v>
      </c>
      <c r="E13" s="80">
        <v>0</v>
      </c>
      <c r="F13" s="80">
        <v>13221535</v>
      </c>
    </row>
    <row r="14" spans="1:7" ht="15" customHeight="1" x14ac:dyDescent="0.15">
      <c r="A14" s="7" t="s">
        <v>13</v>
      </c>
      <c r="B14" s="80">
        <v>0</v>
      </c>
      <c r="C14" s="80">
        <v>0</v>
      </c>
      <c r="D14" s="68" t="s">
        <v>14</v>
      </c>
      <c r="E14" s="80">
        <v>0</v>
      </c>
      <c r="F14" s="80">
        <v>0</v>
      </c>
    </row>
    <row r="15" spans="1:7" ht="15" customHeight="1" x14ac:dyDescent="0.15">
      <c r="A15" s="7" t="s">
        <v>15</v>
      </c>
      <c r="B15" s="80">
        <v>0</v>
      </c>
      <c r="C15" s="80">
        <v>0</v>
      </c>
      <c r="D15" s="68" t="s">
        <v>16</v>
      </c>
      <c r="E15" s="80">
        <v>0</v>
      </c>
      <c r="F15" s="80">
        <v>0</v>
      </c>
    </row>
    <row r="16" spans="1:7" ht="15" customHeight="1" x14ac:dyDescent="0.15">
      <c r="A16" s="7" t="s">
        <v>17</v>
      </c>
      <c r="B16" s="80">
        <v>0</v>
      </c>
      <c r="C16" s="80">
        <v>0</v>
      </c>
      <c r="D16" s="68" t="s">
        <v>18</v>
      </c>
      <c r="E16" s="80">
        <v>0</v>
      </c>
      <c r="F16" s="80">
        <v>0</v>
      </c>
    </row>
    <row r="17" spans="1:6" ht="15" customHeight="1" x14ac:dyDescent="0.15">
      <c r="A17" s="7" t="s">
        <v>19</v>
      </c>
      <c r="B17" s="80">
        <v>0</v>
      </c>
      <c r="C17" s="80">
        <v>0</v>
      </c>
      <c r="D17" s="68" t="s">
        <v>20</v>
      </c>
      <c r="E17" s="80">
        <v>0</v>
      </c>
      <c r="F17" s="80">
        <v>0</v>
      </c>
    </row>
    <row r="18" spans="1:6" ht="15" customHeight="1" x14ac:dyDescent="0.15">
      <c r="A18" s="7" t="s">
        <v>21</v>
      </c>
      <c r="B18" s="80">
        <v>0</v>
      </c>
      <c r="C18" s="80">
        <v>0</v>
      </c>
      <c r="D18" s="68" t="s">
        <v>22</v>
      </c>
      <c r="E18" s="80">
        <v>391423</v>
      </c>
      <c r="F18" s="80">
        <v>2126948</v>
      </c>
    </row>
    <row r="19" spans="1:6" ht="15" customHeight="1" x14ac:dyDescent="0.15">
      <c r="A19" s="8" t="s">
        <v>23</v>
      </c>
      <c r="B19" s="80">
        <f>+B20+B21+B22+B23+B24+B25+B26</f>
        <v>2</v>
      </c>
      <c r="C19" s="80">
        <f>+C20+C21+C22+C23+C24+C25+C26</f>
        <v>26001</v>
      </c>
      <c r="D19" s="68" t="s">
        <v>24</v>
      </c>
      <c r="E19" s="80">
        <v>0</v>
      </c>
      <c r="F19" s="80">
        <v>0</v>
      </c>
    </row>
    <row r="20" spans="1:6" ht="15" customHeight="1" x14ac:dyDescent="0.15">
      <c r="A20" s="7" t="s">
        <v>25</v>
      </c>
      <c r="B20" s="80">
        <v>0</v>
      </c>
      <c r="C20" s="80">
        <v>0</v>
      </c>
      <c r="D20" s="68" t="s">
        <v>26</v>
      </c>
      <c r="E20" s="80">
        <v>0</v>
      </c>
      <c r="F20" s="80">
        <v>653</v>
      </c>
    </row>
    <row r="21" spans="1:6" ht="15" customHeight="1" x14ac:dyDescent="0.15">
      <c r="A21" s="7" t="s">
        <v>27</v>
      </c>
      <c r="B21" s="80">
        <v>0</v>
      </c>
      <c r="C21" s="80">
        <v>0</v>
      </c>
      <c r="D21" s="68" t="s">
        <v>28</v>
      </c>
      <c r="E21" s="80">
        <f>+E22+E23+E24</f>
        <v>0</v>
      </c>
      <c r="F21" s="80">
        <f>+F22+F23+F24</f>
        <v>0</v>
      </c>
    </row>
    <row r="22" spans="1:6" ht="15" customHeight="1" x14ac:dyDescent="0.15">
      <c r="A22" s="7" t="s">
        <v>29</v>
      </c>
      <c r="B22" s="80">
        <v>0</v>
      </c>
      <c r="C22" s="80">
        <v>23563</v>
      </c>
      <c r="D22" s="68" t="s">
        <v>30</v>
      </c>
      <c r="E22" s="80">
        <v>0</v>
      </c>
      <c r="F22" s="80">
        <v>0</v>
      </c>
    </row>
    <row r="23" spans="1:6" ht="15" customHeight="1" x14ac:dyDescent="0.15">
      <c r="A23" s="7" t="s">
        <v>31</v>
      </c>
      <c r="B23" s="80">
        <v>0</v>
      </c>
      <c r="C23" s="80">
        <v>0</v>
      </c>
      <c r="D23" s="68" t="s">
        <v>32</v>
      </c>
      <c r="E23" s="80">
        <v>0</v>
      </c>
      <c r="F23" s="80">
        <v>0</v>
      </c>
    </row>
    <row r="24" spans="1:6" ht="15" customHeight="1" x14ac:dyDescent="0.15">
      <c r="A24" s="7" t="s">
        <v>33</v>
      </c>
      <c r="B24" s="80">
        <v>0</v>
      </c>
      <c r="C24" s="80">
        <v>2403</v>
      </c>
      <c r="D24" s="68" t="s">
        <v>34</v>
      </c>
      <c r="E24" s="80">
        <v>0</v>
      </c>
      <c r="F24" s="80">
        <v>0</v>
      </c>
    </row>
    <row r="25" spans="1:6" ht="15" customHeight="1" x14ac:dyDescent="0.15">
      <c r="A25" s="7" t="s">
        <v>35</v>
      </c>
      <c r="B25" s="80">
        <v>0</v>
      </c>
      <c r="C25" s="80">
        <v>0</v>
      </c>
      <c r="D25" s="68" t="s">
        <v>36</v>
      </c>
      <c r="E25" s="80">
        <f>+E26+E27</f>
        <v>0</v>
      </c>
      <c r="F25" s="80">
        <f>+F26+F27</f>
        <v>0</v>
      </c>
    </row>
    <row r="26" spans="1:6" ht="15" customHeight="1" x14ac:dyDescent="0.15">
      <c r="A26" s="7" t="s">
        <v>37</v>
      </c>
      <c r="B26" s="80">
        <v>2</v>
      </c>
      <c r="C26" s="80">
        <v>35</v>
      </c>
      <c r="D26" s="68" t="s">
        <v>38</v>
      </c>
      <c r="E26" s="80">
        <v>0</v>
      </c>
      <c r="F26" s="80">
        <v>0</v>
      </c>
    </row>
    <row r="27" spans="1:6" ht="15" customHeight="1" x14ac:dyDescent="0.15">
      <c r="A27" s="7" t="s">
        <v>39</v>
      </c>
      <c r="B27" s="80">
        <f>+B28+B29+B30+B31+B32</f>
        <v>0</v>
      </c>
      <c r="C27" s="80">
        <f>+C28+C29+C30+C31+C32</f>
        <v>2038897</v>
      </c>
      <c r="D27" s="68" t="s">
        <v>40</v>
      </c>
      <c r="E27" s="80">
        <v>0</v>
      </c>
      <c r="F27" s="80">
        <v>0</v>
      </c>
    </row>
    <row r="28" spans="1:6" ht="15" customHeight="1" x14ac:dyDescent="0.15">
      <c r="A28" s="7" t="s">
        <v>41</v>
      </c>
      <c r="B28" s="80">
        <v>0</v>
      </c>
      <c r="C28" s="80">
        <v>0</v>
      </c>
      <c r="D28" s="68" t="s">
        <v>42</v>
      </c>
      <c r="E28" s="80">
        <v>0</v>
      </c>
      <c r="F28" s="80">
        <v>0</v>
      </c>
    </row>
    <row r="29" spans="1:6" ht="15" customHeight="1" x14ac:dyDescent="0.15">
      <c r="A29" s="7" t="s">
        <v>43</v>
      </c>
      <c r="B29" s="80">
        <v>0</v>
      </c>
      <c r="C29" s="80">
        <v>0</v>
      </c>
      <c r="D29" s="68" t="s">
        <v>44</v>
      </c>
      <c r="E29" s="80">
        <f>+E30+E31+E32</f>
        <v>0</v>
      </c>
      <c r="F29" s="80">
        <f>+F30+F31+F32</f>
        <v>0</v>
      </c>
    </row>
    <row r="30" spans="1:6" ht="15" customHeight="1" x14ac:dyDescent="0.15">
      <c r="A30" s="7" t="s">
        <v>45</v>
      </c>
      <c r="B30" s="80">
        <v>0</v>
      </c>
      <c r="C30" s="80">
        <v>0</v>
      </c>
      <c r="D30" s="68" t="s">
        <v>46</v>
      </c>
      <c r="E30" s="80">
        <v>0</v>
      </c>
      <c r="F30" s="80">
        <v>0</v>
      </c>
    </row>
    <row r="31" spans="1:6" ht="15" customHeight="1" x14ac:dyDescent="0.15">
      <c r="A31" s="7" t="s">
        <v>47</v>
      </c>
      <c r="B31" s="80">
        <v>0</v>
      </c>
      <c r="C31" s="80">
        <v>2038897</v>
      </c>
      <c r="D31" s="68" t="s">
        <v>48</v>
      </c>
      <c r="E31" s="80">
        <v>0</v>
      </c>
      <c r="F31" s="80">
        <v>0</v>
      </c>
    </row>
    <row r="32" spans="1:6" ht="15" customHeight="1" x14ac:dyDescent="0.15">
      <c r="A32" s="7" t="s">
        <v>49</v>
      </c>
      <c r="B32" s="80">
        <v>0</v>
      </c>
      <c r="C32" s="80">
        <v>0</v>
      </c>
      <c r="D32" s="68" t="s">
        <v>50</v>
      </c>
      <c r="E32" s="80">
        <v>0</v>
      </c>
      <c r="F32" s="80">
        <v>0</v>
      </c>
    </row>
    <row r="33" spans="1:6" ht="18.75" customHeight="1" x14ac:dyDescent="0.15">
      <c r="A33" s="7" t="s">
        <v>51</v>
      </c>
      <c r="B33" s="80">
        <f>+B34+B35+B36+B37+B38</f>
        <v>259873</v>
      </c>
      <c r="C33" s="80">
        <f>+C34+C35+C36+C37+C38</f>
        <v>259873</v>
      </c>
      <c r="D33" s="68" t="s">
        <v>52</v>
      </c>
      <c r="E33" s="80">
        <f>+E34+E35+E36+E37+E38+E39</f>
        <v>0</v>
      </c>
      <c r="F33" s="80">
        <f>+F34+F35+F36+F37+F38+F39</f>
        <v>63862</v>
      </c>
    </row>
    <row r="34" spans="1:6" ht="15" customHeight="1" x14ac:dyDescent="0.15">
      <c r="A34" s="7" t="s">
        <v>53</v>
      </c>
      <c r="B34" s="80">
        <v>0</v>
      </c>
      <c r="C34" s="80">
        <v>0</v>
      </c>
      <c r="D34" s="68" t="s">
        <v>54</v>
      </c>
      <c r="E34" s="80">
        <v>0</v>
      </c>
      <c r="F34" s="80">
        <v>0</v>
      </c>
    </row>
    <row r="35" spans="1:6" ht="15" customHeight="1" x14ac:dyDescent="0.15">
      <c r="A35" s="7" t="s">
        <v>55</v>
      </c>
      <c r="B35" s="80">
        <v>259873</v>
      </c>
      <c r="C35" s="80">
        <v>259873</v>
      </c>
      <c r="D35" s="68" t="s">
        <v>56</v>
      </c>
      <c r="E35" s="80">
        <v>0</v>
      </c>
      <c r="F35" s="80">
        <v>63862</v>
      </c>
    </row>
    <row r="36" spans="1:6" ht="15" customHeight="1" x14ac:dyDescent="0.15">
      <c r="A36" s="7" t="s">
        <v>57</v>
      </c>
      <c r="B36" s="80">
        <v>0</v>
      </c>
      <c r="C36" s="80">
        <v>0</v>
      </c>
      <c r="D36" s="68" t="s">
        <v>58</v>
      </c>
      <c r="E36" s="80">
        <v>0</v>
      </c>
      <c r="F36" s="80">
        <v>0</v>
      </c>
    </row>
    <row r="37" spans="1:6" ht="15" customHeight="1" x14ac:dyDescent="0.15">
      <c r="A37" s="7" t="s">
        <v>59</v>
      </c>
      <c r="B37" s="80">
        <v>0</v>
      </c>
      <c r="C37" s="80">
        <v>0</v>
      </c>
      <c r="D37" s="68" t="s">
        <v>60</v>
      </c>
      <c r="E37" s="80">
        <v>0</v>
      </c>
      <c r="F37" s="80">
        <v>0</v>
      </c>
    </row>
    <row r="38" spans="1:6" ht="15" customHeight="1" x14ac:dyDescent="0.15">
      <c r="A38" s="7" t="s">
        <v>61</v>
      </c>
      <c r="B38" s="80">
        <v>0</v>
      </c>
      <c r="C38" s="80">
        <v>0</v>
      </c>
      <c r="D38" s="68" t="s">
        <v>62</v>
      </c>
      <c r="E38" s="80">
        <v>0</v>
      </c>
      <c r="F38" s="80">
        <v>0</v>
      </c>
    </row>
    <row r="39" spans="1:6" ht="15" customHeight="1" x14ac:dyDescent="0.15">
      <c r="A39" s="7" t="s">
        <v>63</v>
      </c>
      <c r="B39" s="80">
        <v>0</v>
      </c>
      <c r="C39" s="80">
        <v>0</v>
      </c>
      <c r="D39" s="68" t="s">
        <v>64</v>
      </c>
      <c r="E39" s="80">
        <v>0</v>
      </c>
      <c r="F39" s="80">
        <v>0</v>
      </c>
    </row>
    <row r="40" spans="1:6" ht="15" customHeight="1" x14ac:dyDescent="0.15">
      <c r="A40" s="7" t="s">
        <v>65</v>
      </c>
      <c r="B40" s="80">
        <f>+B41+B42</f>
        <v>0</v>
      </c>
      <c r="C40" s="80">
        <v>0</v>
      </c>
      <c r="D40" s="68" t="s">
        <v>66</v>
      </c>
      <c r="E40" s="80">
        <f>+E41+E42+E43</f>
        <v>0</v>
      </c>
      <c r="F40" s="80">
        <f>+F41+F42+F43</f>
        <v>0</v>
      </c>
    </row>
    <row r="41" spans="1:6" ht="15" customHeight="1" x14ac:dyDescent="0.15">
      <c r="A41" s="7" t="s">
        <v>67</v>
      </c>
      <c r="B41" s="80">
        <v>0</v>
      </c>
      <c r="C41" s="80">
        <v>0</v>
      </c>
      <c r="D41" s="68" t="s">
        <v>68</v>
      </c>
      <c r="E41" s="80">
        <v>0</v>
      </c>
      <c r="F41" s="80">
        <v>0</v>
      </c>
    </row>
    <row r="42" spans="1:6" ht="15" customHeight="1" x14ac:dyDescent="0.15">
      <c r="A42" s="7" t="s">
        <v>69</v>
      </c>
      <c r="B42" s="80">
        <v>0</v>
      </c>
      <c r="C42" s="80">
        <v>0</v>
      </c>
      <c r="D42" s="68" t="s">
        <v>70</v>
      </c>
      <c r="E42" s="80">
        <v>0</v>
      </c>
      <c r="F42" s="80">
        <v>0</v>
      </c>
    </row>
    <row r="43" spans="1:6" ht="15" customHeight="1" x14ac:dyDescent="0.15">
      <c r="A43" s="7" t="s">
        <v>71</v>
      </c>
      <c r="B43" s="80">
        <v>0</v>
      </c>
      <c r="C43" s="80">
        <v>0</v>
      </c>
      <c r="D43" s="68" t="s">
        <v>72</v>
      </c>
      <c r="E43" s="80">
        <v>0</v>
      </c>
      <c r="F43" s="80">
        <v>0</v>
      </c>
    </row>
    <row r="44" spans="1:6" ht="15" customHeight="1" x14ac:dyDescent="0.15">
      <c r="A44" s="7" t="s">
        <v>73</v>
      </c>
      <c r="B44" s="80">
        <v>0</v>
      </c>
      <c r="C44" s="80">
        <v>0</v>
      </c>
      <c r="D44" s="68" t="s">
        <v>74</v>
      </c>
      <c r="E44" s="80">
        <f>+E45+E46+E47</f>
        <v>0</v>
      </c>
      <c r="F44" s="80">
        <f>+F45+F46+F47</f>
        <v>0</v>
      </c>
    </row>
    <row r="45" spans="1:6" ht="15" customHeight="1" x14ac:dyDescent="0.15">
      <c r="A45" s="7" t="s">
        <v>75</v>
      </c>
      <c r="B45" s="80">
        <v>0</v>
      </c>
      <c r="C45" s="80">
        <v>0</v>
      </c>
      <c r="D45" s="68" t="s">
        <v>76</v>
      </c>
      <c r="E45" s="80">
        <v>0</v>
      </c>
      <c r="F45" s="80">
        <v>0</v>
      </c>
    </row>
    <row r="46" spans="1:6" ht="15" customHeight="1" x14ac:dyDescent="0.15">
      <c r="A46" s="7" t="s">
        <v>77</v>
      </c>
      <c r="B46" s="80">
        <v>0</v>
      </c>
      <c r="C46" s="80">
        <v>0</v>
      </c>
      <c r="D46" s="68" t="s">
        <v>78</v>
      </c>
      <c r="E46" s="80">
        <v>0</v>
      </c>
      <c r="F46" s="80">
        <v>0</v>
      </c>
    </row>
    <row r="47" spans="1:6" ht="15" customHeight="1" x14ac:dyDescent="0.15">
      <c r="A47" s="7" t="s">
        <v>79</v>
      </c>
      <c r="B47" s="80">
        <v>0</v>
      </c>
      <c r="C47" s="80">
        <v>0</v>
      </c>
      <c r="D47" s="68" t="s">
        <v>80</v>
      </c>
      <c r="E47" s="80">
        <v>0</v>
      </c>
      <c r="F47" s="80">
        <v>0</v>
      </c>
    </row>
    <row r="48" spans="1:6" ht="15" customHeight="1" x14ac:dyDescent="0.15">
      <c r="A48" s="7"/>
      <c r="B48" s="80"/>
      <c r="C48" s="80"/>
      <c r="D48" s="68"/>
      <c r="E48" s="80"/>
      <c r="F48" s="80"/>
    </row>
    <row r="49" spans="1:6" ht="15" customHeight="1" x14ac:dyDescent="0.15">
      <c r="A49" s="5" t="s">
        <v>81</v>
      </c>
      <c r="B49" s="80">
        <f>+B11+B19+B27+B33</f>
        <v>41736406</v>
      </c>
      <c r="C49" s="80">
        <f>+C11+C19+C27+C33</f>
        <v>88675007</v>
      </c>
      <c r="D49" s="67" t="s">
        <v>82</v>
      </c>
      <c r="E49" s="80">
        <f>+E11+E21+E25+E28+E29+E33+E40+E44</f>
        <v>391423</v>
      </c>
      <c r="F49" s="80">
        <f>+F11+F21+F25+F28+F29+F33+F40+F44</f>
        <v>15412998</v>
      </c>
    </row>
    <row r="50" spans="1:6" ht="15" customHeight="1" thickBot="1" x14ac:dyDescent="0.2">
      <c r="A50" s="11"/>
      <c r="B50" s="81"/>
      <c r="C50" s="81"/>
      <c r="D50" s="9"/>
      <c r="E50" s="84"/>
      <c r="F50" s="81"/>
    </row>
    <row r="51" spans="1:6" ht="15" customHeight="1" x14ac:dyDescent="0.15">
      <c r="A51" s="7" t="s">
        <v>84</v>
      </c>
      <c r="B51" s="80"/>
      <c r="C51" s="80"/>
      <c r="D51" s="6" t="s">
        <v>85</v>
      </c>
      <c r="E51" s="83"/>
      <c r="F51" s="80"/>
    </row>
    <row r="52" spans="1:6" ht="15" customHeight="1" x14ac:dyDescent="0.15">
      <c r="A52" s="7" t="s">
        <v>86</v>
      </c>
      <c r="B52" s="80">
        <v>0</v>
      </c>
      <c r="C52" s="80">
        <v>0</v>
      </c>
      <c r="D52" s="6" t="s">
        <v>87</v>
      </c>
      <c r="E52" s="83">
        <v>0</v>
      </c>
      <c r="F52" s="80">
        <v>0</v>
      </c>
    </row>
    <row r="53" spans="1:6" ht="15" customHeight="1" x14ac:dyDescent="0.15">
      <c r="A53" s="7" t="s">
        <v>88</v>
      </c>
      <c r="B53" s="80">
        <v>7326</v>
      </c>
      <c r="C53" s="80">
        <v>7326</v>
      </c>
      <c r="D53" s="6" t="s">
        <v>89</v>
      </c>
      <c r="E53" s="83">
        <v>0</v>
      </c>
      <c r="F53" s="80">
        <v>0</v>
      </c>
    </row>
    <row r="54" spans="1:6" ht="15" customHeight="1" x14ac:dyDescent="0.15">
      <c r="A54" s="7" t="s">
        <v>90</v>
      </c>
      <c r="B54" s="80">
        <v>10228726</v>
      </c>
      <c r="C54" s="80">
        <v>1733526</v>
      </c>
      <c r="D54" s="6" t="s">
        <v>91</v>
      </c>
      <c r="E54" s="83">
        <v>0</v>
      </c>
      <c r="F54" s="80">
        <v>0</v>
      </c>
    </row>
    <row r="55" spans="1:6" ht="15" customHeight="1" x14ac:dyDescent="0.15">
      <c r="A55" s="7" t="s">
        <v>92</v>
      </c>
      <c r="B55" s="80">
        <v>40639267</v>
      </c>
      <c r="C55" s="80">
        <v>38660142</v>
      </c>
      <c r="D55" s="6" t="s">
        <v>93</v>
      </c>
      <c r="E55" s="83">
        <v>0</v>
      </c>
      <c r="F55" s="80">
        <v>0</v>
      </c>
    </row>
    <row r="56" spans="1:6" ht="15" customHeight="1" x14ac:dyDescent="0.15">
      <c r="A56" s="7" t="s">
        <v>94</v>
      </c>
      <c r="B56" s="80">
        <v>0</v>
      </c>
      <c r="C56" s="80">
        <v>0</v>
      </c>
      <c r="D56" s="6" t="s">
        <v>95</v>
      </c>
      <c r="E56" s="83">
        <v>0</v>
      </c>
      <c r="F56" s="80">
        <v>0</v>
      </c>
    </row>
    <row r="57" spans="1:6" ht="15" customHeight="1" x14ac:dyDescent="0.15">
      <c r="A57" s="7" t="s">
        <v>96</v>
      </c>
      <c r="B57" s="80">
        <v>0</v>
      </c>
      <c r="C57" s="80">
        <v>0</v>
      </c>
      <c r="D57" s="6" t="s">
        <v>97</v>
      </c>
      <c r="E57" s="83">
        <v>0</v>
      </c>
      <c r="F57" s="80">
        <v>0</v>
      </c>
    </row>
    <row r="58" spans="1:6" ht="15" customHeight="1" x14ac:dyDescent="0.15">
      <c r="A58" s="7" t="s">
        <v>98</v>
      </c>
      <c r="B58" s="80">
        <v>0</v>
      </c>
      <c r="C58" s="80">
        <v>0</v>
      </c>
      <c r="D58" s="6"/>
      <c r="E58" s="83"/>
      <c r="F58" s="80"/>
    </row>
    <row r="59" spans="1:6" ht="15" customHeight="1" x14ac:dyDescent="0.15">
      <c r="A59" s="7" t="s">
        <v>99</v>
      </c>
      <c r="B59" s="80">
        <v>0</v>
      </c>
      <c r="C59" s="80">
        <v>0</v>
      </c>
      <c r="D59" s="6" t="s">
        <v>100</v>
      </c>
      <c r="E59" s="83">
        <f>+E52+E53+E54+E55+E56+E57</f>
        <v>0</v>
      </c>
      <c r="F59" s="83">
        <f>+F52+F53+F54+F55+F56+F57</f>
        <v>0</v>
      </c>
    </row>
    <row r="60" spans="1:6" ht="15" customHeight="1" x14ac:dyDescent="0.15">
      <c r="A60" s="7" t="s">
        <v>101</v>
      </c>
      <c r="B60" s="80">
        <v>0</v>
      </c>
      <c r="C60" s="80">
        <v>0</v>
      </c>
      <c r="D60" s="6"/>
      <c r="E60" s="83"/>
      <c r="F60" s="80"/>
    </row>
    <row r="61" spans="1:6" ht="15" customHeight="1" x14ac:dyDescent="0.15">
      <c r="A61" s="7"/>
      <c r="B61" s="80"/>
      <c r="C61" s="80"/>
      <c r="D61" s="6" t="s">
        <v>102</v>
      </c>
      <c r="E61" s="83">
        <f>+E49+E59</f>
        <v>391423</v>
      </c>
      <c r="F61" s="83">
        <f>+F49+F59</f>
        <v>15412998</v>
      </c>
    </row>
    <row r="62" spans="1:6" ht="15" customHeight="1" x14ac:dyDescent="0.15">
      <c r="A62" s="7" t="s">
        <v>103</v>
      </c>
      <c r="B62" s="80">
        <f>+B52+B53+B54+B55+B56+B57+B58+B59+B60</f>
        <v>50875319</v>
      </c>
      <c r="C62" s="80">
        <f>+C52+C53+C54+C55+C56+C57+C58+C59+C60</f>
        <v>40400994</v>
      </c>
      <c r="D62" s="6"/>
      <c r="E62" s="83">
        <v>0</v>
      </c>
      <c r="F62" s="83">
        <v>0</v>
      </c>
    </row>
    <row r="63" spans="1:6" ht="15" customHeight="1" x14ac:dyDescent="0.15">
      <c r="A63" s="7"/>
      <c r="B63" s="80"/>
      <c r="C63" s="80"/>
      <c r="D63" s="6" t="s">
        <v>104</v>
      </c>
      <c r="E63" s="83">
        <v>0</v>
      </c>
      <c r="F63" s="83">
        <v>0</v>
      </c>
    </row>
    <row r="64" spans="1:6" ht="15" customHeight="1" x14ac:dyDescent="0.15">
      <c r="A64" s="7" t="s">
        <v>105</v>
      </c>
      <c r="B64" s="80">
        <f>+B49+B62</f>
        <v>92611725</v>
      </c>
      <c r="C64" s="80">
        <f>+C49+C62</f>
        <v>129076001</v>
      </c>
      <c r="D64" s="6"/>
      <c r="E64" s="83"/>
      <c r="F64" s="80"/>
    </row>
    <row r="65" spans="1:6" ht="15" customHeight="1" x14ac:dyDescent="0.15">
      <c r="A65" s="7"/>
      <c r="B65" s="80"/>
      <c r="C65" s="80"/>
      <c r="D65" s="6" t="s">
        <v>106</v>
      </c>
      <c r="E65" s="83">
        <f>+E66+E67+E68</f>
        <v>0</v>
      </c>
      <c r="F65" s="83">
        <f>+F66+F67+F68</f>
        <v>0</v>
      </c>
    </row>
    <row r="66" spans="1:6" ht="15" customHeight="1" x14ac:dyDescent="0.15">
      <c r="A66" s="7"/>
      <c r="B66" s="80"/>
      <c r="C66" s="80"/>
      <c r="D66" s="6" t="s">
        <v>107</v>
      </c>
      <c r="E66" s="83">
        <v>0</v>
      </c>
      <c r="F66" s="83">
        <v>0</v>
      </c>
    </row>
    <row r="67" spans="1:6" ht="15" customHeight="1" x14ac:dyDescent="0.15">
      <c r="A67" s="7"/>
      <c r="B67" s="80"/>
      <c r="C67" s="80"/>
      <c r="D67" s="6" t="s">
        <v>108</v>
      </c>
      <c r="E67" s="83">
        <v>0</v>
      </c>
      <c r="F67" s="83">
        <v>0</v>
      </c>
    </row>
    <row r="68" spans="1:6" ht="15" customHeight="1" x14ac:dyDescent="0.15">
      <c r="A68" s="7"/>
      <c r="B68" s="80"/>
      <c r="C68" s="80"/>
      <c r="D68" s="6" t="s">
        <v>109</v>
      </c>
      <c r="E68" s="83">
        <v>0</v>
      </c>
      <c r="F68" s="83">
        <v>0</v>
      </c>
    </row>
    <row r="69" spans="1:6" ht="15" customHeight="1" x14ac:dyDescent="0.15">
      <c r="A69" s="7"/>
      <c r="B69" s="80"/>
      <c r="C69" s="80"/>
      <c r="D69" s="6"/>
      <c r="E69" s="83"/>
      <c r="F69" s="80"/>
    </row>
    <row r="70" spans="1:6" ht="15" customHeight="1" x14ac:dyDescent="0.15">
      <c r="A70" s="7"/>
      <c r="B70" s="80"/>
      <c r="C70" s="80"/>
      <c r="D70" s="6" t="s">
        <v>110</v>
      </c>
      <c r="E70" s="83">
        <f>+E71+E72+E73+E74+E75</f>
        <v>92220302</v>
      </c>
      <c r="F70" s="83">
        <f>+F71+F72+F73+F74+F75</f>
        <v>113663003</v>
      </c>
    </row>
    <row r="71" spans="1:6" ht="15" customHeight="1" x14ac:dyDescent="0.15">
      <c r="A71" s="7"/>
      <c r="B71" s="80"/>
      <c r="C71" s="80"/>
      <c r="D71" s="6" t="s">
        <v>111</v>
      </c>
      <c r="E71" s="83">
        <v>26749326</v>
      </c>
      <c r="F71" s="83">
        <v>36398927</v>
      </c>
    </row>
    <row r="72" spans="1:6" ht="15" customHeight="1" x14ac:dyDescent="0.15">
      <c r="A72" s="7"/>
      <c r="B72" s="80"/>
      <c r="C72" s="80"/>
      <c r="D72" s="6" t="s">
        <v>112</v>
      </c>
      <c r="E72" s="83">
        <v>27967298</v>
      </c>
      <c r="F72" s="83">
        <v>39517117</v>
      </c>
    </row>
    <row r="73" spans="1:6" ht="15" customHeight="1" x14ac:dyDescent="0.15">
      <c r="A73" s="7"/>
      <c r="B73" s="80"/>
      <c r="C73" s="80"/>
      <c r="D73" s="6" t="s">
        <v>113</v>
      </c>
      <c r="E73" s="83">
        <v>0</v>
      </c>
      <c r="F73" s="83"/>
    </row>
    <row r="74" spans="1:6" ht="15" customHeight="1" x14ac:dyDescent="0.15">
      <c r="A74" s="7"/>
      <c r="B74" s="80"/>
      <c r="C74" s="80"/>
      <c r="D74" s="6" t="s">
        <v>114</v>
      </c>
      <c r="E74" s="83">
        <v>0</v>
      </c>
      <c r="F74" s="83"/>
    </row>
    <row r="75" spans="1:6" ht="15" customHeight="1" x14ac:dyDescent="0.15">
      <c r="A75" s="7"/>
      <c r="B75" s="80"/>
      <c r="C75" s="80"/>
      <c r="D75" s="6" t="s">
        <v>115</v>
      </c>
      <c r="E75" s="83">
        <v>37503678</v>
      </c>
      <c r="F75" s="83">
        <v>37746959</v>
      </c>
    </row>
    <row r="76" spans="1:6" ht="15" customHeight="1" x14ac:dyDescent="0.15">
      <c r="A76" s="7"/>
      <c r="B76" s="80"/>
      <c r="C76" s="80"/>
      <c r="D76" s="6"/>
      <c r="E76" s="83"/>
      <c r="F76" s="80"/>
    </row>
    <row r="77" spans="1:6" ht="15" customHeight="1" x14ac:dyDescent="0.15">
      <c r="A77" s="7"/>
      <c r="B77" s="80"/>
      <c r="C77" s="80"/>
      <c r="D77" s="6" t="s">
        <v>116</v>
      </c>
      <c r="E77" s="83">
        <f>+E78+E79</f>
        <v>0</v>
      </c>
      <c r="F77" s="83">
        <f>+F78+F79</f>
        <v>0</v>
      </c>
    </row>
    <row r="78" spans="1:6" ht="15" customHeight="1" x14ac:dyDescent="0.15">
      <c r="A78" s="7"/>
      <c r="B78" s="80"/>
      <c r="C78" s="80"/>
      <c r="D78" s="6" t="s">
        <v>117</v>
      </c>
      <c r="E78" s="83">
        <v>0</v>
      </c>
      <c r="F78" s="83">
        <v>0</v>
      </c>
    </row>
    <row r="79" spans="1:6" ht="15" customHeight="1" x14ac:dyDescent="0.15">
      <c r="A79" s="7"/>
      <c r="B79" s="80"/>
      <c r="C79" s="80"/>
      <c r="D79" s="6" t="s">
        <v>118</v>
      </c>
      <c r="E79" s="83">
        <v>0</v>
      </c>
      <c r="F79" s="83">
        <v>0</v>
      </c>
    </row>
    <row r="80" spans="1:6" ht="15" customHeight="1" x14ac:dyDescent="0.15">
      <c r="A80" s="7"/>
      <c r="B80" s="80"/>
      <c r="C80" s="80"/>
      <c r="D80" s="6"/>
      <c r="E80" s="83"/>
      <c r="F80" s="83"/>
    </row>
    <row r="81" spans="1:6" ht="15" customHeight="1" x14ac:dyDescent="0.15">
      <c r="A81" s="7"/>
      <c r="B81" s="80"/>
      <c r="C81" s="80"/>
      <c r="D81" s="6" t="s">
        <v>119</v>
      </c>
      <c r="E81" s="83">
        <f>+E65+E70+E77</f>
        <v>92220302</v>
      </c>
      <c r="F81" s="83">
        <f>+F65+F70+F77</f>
        <v>113663003</v>
      </c>
    </row>
    <row r="82" spans="1:6" ht="15" customHeight="1" x14ac:dyDescent="0.15">
      <c r="A82" s="7"/>
      <c r="B82" s="80"/>
      <c r="C82" s="80"/>
      <c r="D82" s="6"/>
      <c r="E82" s="83"/>
      <c r="F82" s="80"/>
    </row>
    <row r="83" spans="1:6" ht="15" customHeight="1" x14ac:dyDescent="0.15">
      <c r="A83" s="7"/>
      <c r="B83" s="80"/>
      <c r="C83" s="80"/>
      <c r="D83" s="6" t="s">
        <v>120</v>
      </c>
      <c r="E83" s="83">
        <f>+E61+E81</f>
        <v>92611725</v>
      </c>
      <c r="F83" s="83">
        <f>+F61+F81</f>
        <v>129076001</v>
      </c>
    </row>
    <row r="84" spans="1:6" ht="15" customHeight="1" x14ac:dyDescent="0.15">
      <c r="A84" s="7"/>
      <c r="B84" s="80"/>
      <c r="C84" s="80"/>
      <c r="D84" s="6"/>
      <c r="E84" s="80"/>
      <c r="F84" s="80"/>
    </row>
    <row r="85" spans="1:6" ht="15" customHeight="1" thickBot="1" x14ac:dyDescent="0.2">
      <c r="A85" s="11"/>
      <c r="B85" s="81"/>
      <c r="C85" s="81"/>
      <c r="D85" s="9"/>
      <c r="E85" s="81"/>
      <c r="F85" s="81"/>
    </row>
  </sheetData>
  <mergeCells count="4">
    <mergeCell ref="A4:F4"/>
    <mergeCell ref="A5:F5"/>
    <mergeCell ref="A6:F6"/>
    <mergeCell ref="A7:F7"/>
  </mergeCells>
  <printOptions horizontalCentered="1"/>
  <pageMargins left="0.70866141732283472" right="0.70866141732283472" top="0.74803149606299213" bottom="0.74803149606299213" header="0.31496062992125984" footer="0.31496062992125984"/>
  <pageSetup scale="69" orientation="landscape" r:id="rId1"/>
  <rowBreaks count="1" manualBreakCount="1">
    <brk id="5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L45"/>
  <sheetViews>
    <sheetView zoomScaleNormal="100" zoomScaleSheetLayoutView="100" workbookViewId="0">
      <selection activeCell="M24" sqref="M24"/>
    </sheetView>
  </sheetViews>
  <sheetFormatPr baseColWidth="10" defaultRowHeight="9" x14ac:dyDescent="0.15"/>
  <cols>
    <col min="1" max="1" width="11.42578125" style="12"/>
    <col min="2" max="2" width="21.140625" style="12" customWidth="1"/>
    <col min="3" max="16384" width="11.42578125" style="12"/>
  </cols>
  <sheetData>
    <row r="2" spans="1:9" x14ac:dyDescent="0.15">
      <c r="A2" s="161" t="s">
        <v>150</v>
      </c>
      <c r="B2" s="161"/>
      <c r="C2" s="161"/>
      <c r="D2" s="161"/>
      <c r="E2" s="161"/>
      <c r="F2" s="161"/>
      <c r="G2" s="161"/>
      <c r="H2" s="161"/>
      <c r="I2" s="161"/>
    </row>
    <row r="3" spans="1:9" ht="9.75" thickBot="1" x14ac:dyDescent="0.2"/>
    <row r="4" spans="1:9" x14ac:dyDescent="0.15">
      <c r="A4" s="133" t="s">
        <v>455</v>
      </c>
      <c r="B4" s="134"/>
      <c r="C4" s="134"/>
      <c r="D4" s="134"/>
      <c r="E4" s="134"/>
      <c r="F4" s="134"/>
      <c r="G4" s="134"/>
      <c r="H4" s="134"/>
      <c r="I4" s="135"/>
    </row>
    <row r="5" spans="1:9" x14ac:dyDescent="0.15">
      <c r="A5" s="136" t="s">
        <v>121</v>
      </c>
      <c r="B5" s="137"/>
      <c r="C5" s="137"/>
      <c r="D5" s="137"/>
      <c r="E5" s="137"/>
      <c r="F5" s="137"/>
      <c r="G5" s="137"/>
      <c r="H5" s="137"/>
      <c r="I5" s="138"/>
    </row>
    <row r="6" spans="1:9" x14ac:dyDescent="0.15">
      <c r="A6" s="136" t="s">
        <v>457</v>
      </c>
      <c r="B6" s="137"/>
      <c r="C6" s="137"/>
      <c r="D6" s="137"/>
      <c r="E6" s="137"/>
      <c r="F6" s="137"/>
      <c r="G6" s="137"/>
      <c r="H6" s="137"/>
      <c r="I6" s="138"/>
    </row>
    <row r="7" spans="1:9" ht="9.75" thickBot="1" x14ac:dyDescent="0.2">
      <c r="A7" s="139" t="s">
        <v>1</v>
      </c>
      <c r="B7" s="140"/>
      <c r="C7" s="140"/>
      <c r="D7" s="140"/>
      <c r="E7" s="140"/>
      <c r="F7" s="140"/>
      <c r="G7" s="140"/>
      <c r="H7" s="140"/>
      <c r="I7" s="141"/>
    </row>
    <row r="8" spans="1:9" ht="27" x14ac:dyDescent="0.15">
      <c r="A8" s="162" t="s">
        <v>122</v>
      </c>
      <c r="B8" s="163"/>
      <c r="C8" s="13" t="s">
        <v>123</v>
      </c>
      <c r="D8" s="153" t="s">
        <v>124</v>
      </c>
      <c r="E8" s="153" t="s">
        <v>125</v>
      </c>
      <c r="F8" s="153" t="s">
        <v>126</v>
      </c>
      <c r="G8" s="13" t="s">
        <v>127</v>
      </c>
      <c r="H8" s="153" t="s">
        <v>129</v>
      </c>
      <c r="I8" s="153" t="s">
        <v>130</v>
      </c>
    </row>
    <row r="9" spans="1:9" ht="27.75" thickBot="1" x14ac:dyDescent="0.2">
      <c r="A9" s="139"/>
      <c r="B9" s="141"/>
      <c r="C9" s="14" t="s">
        <v>451</v>
      </c>
      <c r="D9" s="164"/>
      <c r="E9" s="164"/>
      <c r="F9" s="164"/>
      <c r="G9" s="14" t="s">
        <v>128</v>
      </c>
      <c r="H9" s="164"/>
      <c r="I9" s="164"/>
    </row>
    <row r="10" spans="1:9" ht="21" customHeight="1" x14ac:dyDescent="0.15">
      <c r="A10" s="167"/>
      <c r="B10" s="168"/>
      <c r="C10" s="64"/>
      <c r="D10" s="65"/>
      <c r="E10" s="65"/>
      <c r="F10" s="65"/>
      <c r="G10" s="65"/>
      <c r="H10" s="65"/>
      <c r="I10" s="65"/>
    </row>
    <row r="11" spans="1:9" ht="21" customHeight="1" x14ac:dyDescent="0.15">
      <c r="A11" s="155" t="s">
        <v>131</v>
      </c>
      <c r="B11" s="156"/>
      <c r="C11" s="82">
        <f>+C12+C16</f>
        <v>0</v>
      </c>
      <c r="D11" s="80">
        <f t="shared" ref="D11:I11" si="0">+D12+D16</f>
        <v>0</v>
      </c>
      <c r="E11" s="80">
        <f t="shared" si="0"/>
        <v>0</v>
      </c>
      <c r="F11" s="80">
        <f t="shared" si="0"/>
        <v>0</v>
      </c>
      <c r="G11" s="80">
        <f t="shared" si="0"/>
        <v>0</v>
      </c>
      <c r="H11" s="80">
        <f t="shared" si="0"/>
        <v>0</v>
      </c>
      <c r="I11" s="80">
        <f t="shared" si="0"/>
        <v>0</v>
      </c>
    </row>
    <row r="12" spans="1:9" ht="21" customHeight="1" x14ac:dyDescent="0.15">
      <c r="A12" s="155" t="s">
        <v>132</v>
      </c>
      <c r="B12" s="156"/>
      <c r="C12" s="82">
        <f>+C13+C14+C15</f>
        <v>0</v>
      </c>
      <c r="D12" s="80">
        <f t="shared" ref="D12:I12" si="1">+D13+D14+D15</f>
        <v>0</v>
      </c>
      <c r="E12" s="80">
        <f t="shared" si="1"/>
        <v>0</v>
      </c>
      <c r="F12" s="80">
        <f t="shared" si="1"/>
        <v>0</v>
      </c>
      <c r="G12" s="80">
        <f t="shared" si="1"/>
        <v>0</v>
      </c>
      <c r="H12" s="80">
        <f t="shared" si="1"/>
        <v>0</v>
      </c>
      <c r="I12" s="80">
        <f t="shared" si="1"/>
        <v>0</v>
      </c>
    </row>
    <row r="13" spans="1:9" ht="21" customHeight="1" x14ac:dyDescent="0.15">
      <c r="A13" s="15"/>
      <c r="B13" s="6" t="s">
        <v>133</v>
      </c>
      <c r="C13" s="82">
        <v>0</v>
      </c>
      <c r="D13" s="80">
        <v>0</v>
      </c>
      <c r="E13" s="80">
        <v>0</v>
      </c>
      <c r="F13" s="80">
        <v>0</v>
      </c>
      <c r="G13" s="80">
        <f>+C13+D13+E13+F13</f>
        <v>0</v>
      </c>
      <c r="H13" s="80">
        <v>0</v>
      </c>
      <c r="I13" s="80">
        <v>0</v>
      </c>
    </row>
    <row r="14" spans="1:9" ht="21" customHeight="1" x14ac:dyDescent="0.15">
      <c r="A14" s="16"/>
      <c r="B14" s="6" t="s">
        <v>134</v>
      </c>
      <c r="C14" s="82">
        <v>0</v>
      </c>
      <c r="D14" s="80">
        <v>0</v>
      </c>
      <c r="E14" s="80">
        <v>0</v>
      </c>
      <c r="F14" s="80">
        <v>0</v>
      </c>
      <c r="G14" s="80">
        <f t="shared" ref="G14:G32" si="2">+C14+D14+E14+F14</f>
        <v>0</v>
      </c>
      <c r="H14" s="80">
        <v>0</v>
      </c>
      <c r="I14" s="80">
        <v>0</v>
      </c>
    </row>
    <row r="15" spans="1:9" ht="21" customHeight="1" x14ac:dyDescent="0.15">
      <c r="A15" s="16"/>
      <c r="B15" s="6" t="s">
        <v>135</v>
      </c>
      <c r="C15" s="82">
        <v>0</v>
      </c>
      <c r="D15" s="80">
        <v>0</v>
      </c>
      <c r="E15" s="80">
        <v>0</v>
      </c>
      <c r="F15" s="80">
        <v>0</v>
      </c>
      <c r="G15" s="80">
        <f t="shared" si="2"/>
        <v>0</v>
      </c>
      <c r="H15" s="80">
        <v>0</v>
      </c>
      <c r="I15" s="80">
        <v>0</v>
      </c>
    </row>
    <row r="16" spans="1:9" ht="21" customHeight="1" x14ac:dyDescent="0.15">
      <c r="A16" s="155" t="s">
        <v>136</v>
      </c>
      <c r="B16" s="156"/>
      <c r="C16" s="82">
        <f>+C17+C18+C19</f>
        <v>0</v>
      </c>
      <c r="D16" s="80">
        <f t="shared" ref="D16:I16" si="3">+D17+D18+D19</f>
        <v>0</v>
      </c>
      <c r="E16" s="80">
        <f t="shared" si="3"/>
        <v>0</v>
      </c>
      <c r="F16" s="80">
        <f t="shared" si="3"/>
        <v>0</v>
      </c>
      <c r="G16" s="80">
        <f t="shared" si="3"/>
        <v>0</v>
      </c>
      <c r="H16" s="80">
        <f t="shared" si="3"/>
        <v>0</v>
      </c>
      <c r="I16" s="80">
        <f t="shared" si="3"/>
        <v>0</v>
      </c>
    </row>
    <row r="17" spans="1:12" ht="21" customHeight="1" x14ac:dyDescent="0.15">
      <c r="A17" s="15"/>
      <c r="B17" s="6" t="s">
        <v>137</v>
      </c>
      <c r="C17" s="82">
        <v>0</v>
      </c>
      <c r="D17" s="80">
        <v>0</v>
      </c>
      <c r="E17" s="80">
        <v>0</v>
      </c>
      <c r="F17" s="80">
        <v>0</v>
      </c>
      <c r="G17" s="80">
        <f t="shared" si="2"/>
        <v>0</v>
      </c>
      <c r="H17" s="80">
        <v>0</v>
      </c>
      <c r="I17" s="80">
        <v>0</v>
      </c>
    </row>
    <row r="18" spans="1:12" ht="21" customHeight="1" x14ac:dyDescent="0.15">
      <c r="A18" s="16"/>
      <c r="B18" s="6" t="s">
        <v>138</v>
      </c>
      <c r="C18" s="82">
        <v>0</v>
      </c>
      <c r="D18" s="80">
        <v>0</v>
      </c>
      <c r="E18" s="80">
        <v>0</v>
      </c>
      <c r="F18" s="80">
        <v>0</v>
      </c>
      <c r="G18" s="80">
        <f t="shared" si="2"/>
        <v>0</v>
      </c>
      <c r="H18" s="80">
        <v>0</v>
      </c>
      <c r="I18" s="80">
        <v>0</v>
      </c>
      <c r="J18" s="63"/>
    </row>
    <row r="19" spans="1:12" ht="21" customHeight="1" x14ac:dyDescent="0.15">
      <c r="A19" s="16"/>
      <c r="B19" s="6" t="s">
        <v>139</v>
      </c>
      <c r="C19" s="82">
        <v>0</v>
      </c>
      <c r="D19" s="80">
        <v>0</v>
      </c>
      <c r="E19" s="80">
        <v>0</v>
      </c>
      <c r="F19" s="80">
        <v>0</v>
      </c>
      <c r="G19" s="80">
        <f t="shared" si="2"/>
        <v>0</v>
      </c>
      <c r="H19" s="80">
        <v>0</v>
      </c>
      <c r="I19" s="80">
        <v>0</v>
      </c>
      <c r="J19" s="63"/>
    </row>
    <row r="20" spans="1:12" ht="21" customHeight="1" x14ac:dyDescent="0.15">
      <c r="A20" s="155" t="s">
        <v>140</v>
      </c>
      <c r="B20" s="156"/>
      <c r="C20" s="82">
        <v>15412998</v>
      </c>
      <c r="D20" s="80">
        <v>0</v>
      </c>
      <c r="E20" s="80">
        <v>0</v>
      </c>
      <c r="F20" s="80">
        <v>0</v>
      </c>
      <c r="G20" s="80">
        <v>391423</v>
      </c>
      <c r="H20" s="80">
        <v>0</v>
      </c>
      <c r="I20" s="80">
        <v>0</v>
      </c>
      <c r="J20" s="63"/>
    </row>
    <row r="21" spans="1:12" ht="21" customHeight="1" x14ac:dyDescent="0.15">
      <c r="A21" s="16"/>
      <c r="B21" s="6"/>
      <c r="C21" s="82"/>
      <c r="D21" s="80"/>
      <c r="E21" s="80"/>
      <c r="F21" s="80"/>
      <c r="G21" s="80"/>
      <c r="H21" s="80"/>
      <c r="I21" s="80"/>
    </row>
    <row r="22" spans="1:12" ht="21" customHeight="1" x14ac:dyDescent="0.15">
      <c r="A22" s="155" t="s">
        <v>141</v>
      </c>
      <c r="B22" s="156"/>
      <c r="C22" s="82">
        <f>+C11+C20</f>
        <v>15412998</v>
      </c>
      <c r="D22" s="80">
        <f t="shared" ref="D22:I22" si="4">+D11+D20</f>
        <v>0</v>
      </c>
      <c r="E22" s="80">
        <v>0</v>
      </c>
      <c r="F22" s="80">
        <f t="shared" si="4"/>
        <v>0</v>
      </c>
      <c r="G22" s="80">
        <f t="shared" si="4"/>
        <v>391423</v>
      </c>
      <c r="H22" s="80">
        <f t="shared" si="4"/>
        <v>0</v>
      </c>
      <c r="I22" s="80">
        <f t="shared" si="4"/>
        <v>0</v>
      </c>
      <c r="L22" s="12" t="s">
        <v>304</v>
      </c>
    </row>
    <row r="23" spans="1:12" ht="21" customHeight="1" x14ac:dyDescent="0.15">
      <c r="A23" s="155"/>
      <c r="B23" s="156"/>
      <c r="C23" s="82"/>
      <c r="D23" s="80"/>
      <c r="E23" s="80"/>
      <c r="F23" s="80"/>
      <c r="G23" s="80"/>
      <c r="H23" s="80"/>
      <c r="I23" s="80"/>
    </row>
    <row r="24" spans="1:12" ht="21" customHeight="1" x14ac:dyDescent="0.15">
      <c r="A24" s="155" t="s">
        <v>142</v>
      </c>
      <c r="B24" s="156"/>
      <c r="C24" s="82"/>
      <c r="D24" s="80"/>
      <c r="E24" s="80"/>
      <c r="F24" s="80"/>
      <c r="G24" s="80">
        <f t="shared" si="2"/>
        <v>0</v>
      </c>
      <c r="H24" s="80"/>
      <c r="I24" s="80"/>
    </row>
    <row r="25" spans="1:12" ht="21" customHeight="1" x14ac:dyDescent="0.15">
      <c r="A25" s="157" t="s">
        <v>143</v>
      </c>
      <c r="B25" s="158"/>
      <c r="C25" s="82">
        <v>0</v>
      </c>
      <c r="D25" s="82">
        <v>0</v>
      </c>
      <c r="E25" s="82">
        <v>0</v>
      </c>
      <c r="F25" s="82">
        <v>0</v>
      </c>
      <c r="G25" s="80">
        <f t="shared" si="2"/>
        <v>0</v>
      </c>
      <c r="H25" s="82">
        <v>0</v>
      </c>
      <c r="I25" s="82">
        <v>0</v>
      </c>
    </row>
    <row r="26" spans="1:12" ht="21" customHeight="1" x14ac:dyDescent="0.15">
      <c r="A26" s="157" t="s">
        <v>144</v>
      </c>
      <c r="B26" s="158"/>
      <c r="C26" s="82">
        <v>0</v>
      </c>
      <c r="D26" s="82">
        <v>0</v>
      </c>
      <c r="E26" s="82">
        <v>0</v>
      </c>
      <c r="F26" s="82">
        <v>0</v>
      </c>
      <c r="G26" s="80">
        <f t="shared" si="2"/>
        <v>0</v>
      </c>
      <c r="H26" s="82">
        <v>0</v>
      </c>
      <c r="I26" s="82">
        <v>0</v>
      </c>
    </row>
    <row r="27" spans="1:12" ht="21" customHeight="1" x14ac:dyDescent="0.15">
      <c r="A27" s="157" t="s">
        <v>145</v>
      </c>
      <c r="B27" s="158"/>
      <c r="C27" s="82">
        <v>0</v>
      </c>
      <c r="D27" s="82">
        <v>0</v>
      </c>
      <c r="E27" s="82">
        <v>0</v>
      </c>
      <c r="F27" s="82">
        <v>0</v>
      </c>
      <c r="G27" s="80">
        <f t="shared" si="2"/>
        <v>0</v>
      </c>
      <c r="H27" s="82">
        <v>0</v>
      </c>
      <c r="I27" s="82">
        <v>0</v>
      </c>
    </row>
    <row r="28" spans="1:12" ht="21" customHeight="1" x14ac:dyDescent="0.15">
      <c r="A28" s="165"/>
      <c r="B28" s="166"/>
      <c r="C28" s="82"/>
      <c r="D28" s="80"/>
      <c r="E28" s="80"/>
      <c r="F28" s="80"/>
      <c r="G28" s="80"/>
      <c r="H28" s="80"/>
      <c r="I28" s="80"/>
    </row>
    <row r="29" spans="1:12" ht="21" customHeight="1" x14ac:dyDescent="0.15">
      <c r="A29" s="155" t="s">
        <v>146</v>
      </c>
      <c r="B29" s="156"/>
      <c r="C29" s="82"/>
      <c r="D29" s="80"/>
      <c r="E29" s="80"/>
      <c r="F29" s="80"/>
      <c r="G29" s="80"/>
      <c r="H29" s="80"/>
      <c r="I29" s="80"/>
    </row>
    <row r="30" spans="1:12" ht="21" customHeight="1" x14ac:dyDescent="0.15">
      <c r="A30" s="157" t="s">
        <v>147</v>
      </c>
      <c r="B30" s="158"/>
      <c r="C30" s="82">
        <v>0</v>
      </c>
      <c r="D30" s="82">
        <v>0</v>
      </c>
      <c r="E30" s="82">
        <v>0</v>
      </c>
      <c r="F30" s="82">
        <v>0</v>
      </c>
      <c r="G30" s="80">
        <f t="shared" si="2"/>
        <v>0</v>
      </c>
      <c r="H30" s="82">
        <v>0</v>
      </c>
      <c r="I30" s="82">
        <v>0</v>
      </c>
    </row>
    <row r="31" spans="1:12" ht="21" customHeight="1" x14ac:dyDescent="0.15">
      <c r="A31" s="157" t="s">
        <v>148</v>
      </c>
      <c r="B31" s="158"/>
      <c r="C31" s="82">
        <v>0</v>
      </c>
      <c r="D31" s="82">
        <v>0</v>
      </c>
      <c r="E31" s="82">
        <v>0</v>
      </c>
      <c r="F31" s="82">
        <v>0</v>
      </c>
      <c r="G31" s="80">
        <f t="shared" si="2"/>
        <v>0</v>
      </c>
      <c r="H31" s="82">
        <v>0</v>
      </c>
      <c r="I31" s="82">
        <v>0</v>
      </c>
    </row>
    <row r="32" spans="1:12" ht="21" customHeight="1" x14ac:dyDescent="0.15">
      <c r="A32" s="157" t="s">
        <v>149</v>
      </c>
      <c r="B32" s="158"/>
      <c r="C32" s="82">
        <v>0</v>
      </c>
      <c r="D32" s="82">
        <v>0</v>
      </c>
      <c r="E32" s="82">
        <v>0</v>
      </c>
      <c r="F32" s="82">
        <v>0</v>
      </c>
      <c r="G32" s="80">
        <f t="shared" si="2"/>
        <v>0</v>
      </c>
      <c r="H32" s="82">
        <v>0</v>
      </c>
      <c r="I32" s="82">
        <v>0</v>
      </c>
    </row>
    <row r="33" spans="1:9" ht="21" customHeight="1" thickBot="1" x14ac:dyDescent="0.2">
      <c r="A33" s="159"/>
      <c r="B33" s="160"/>
      <c r="C33" s="84"/>
      <c r="D33" s="81"/>
      <c r="E33" s="81"/>
      <c r="F33" s="81"/>
      <c r="G33" s="81"/>
      <c r="H33" s="81"/>
      <c r="I33" s="81"/>
    </row>
    <row r="35" spans="1:9" ht="29.25" customHeight="1" x14ac:dyDescent="0.15">
      <c r="A35" s="152" t="s">
        <v>151</v>
      </c>
      <c r="B35" s="152"/>
      <c r="C35" s="152"/>
      <c r="D35" s="152"/>
      <c r="E35" s="152"/>
      <c r="F35" s="152"/>
      <c r="G35" s="152"/>
      <c r="H35" s="152"/>
      <c r="I35" s="152"/>
    </row>
    <row r="37" spans="1:9" x14ac:dyDescent="0.15">
      <c r="A37" s="152" t="s">
        <v>152</v>
      </c>
      <c r="B37" s="152"/>
      <c r="C37" s="152"/>
      <c r="D37" s="152"/>
      <c r="E37" s="152"/>
      <c r="F37" s="152"/>
      <c r="G37" s="152"/>
      <c r="H37" s="152"/>
      <c r="I37" s="152"/>
    </row>
    <row r="38" spans="1:9" ht="9.75" thickBot="1" x14ac:dyDescent="0.2"/>
    <row r="39" spans="1:9" ht="18" customHeight="1" x14ac:dyDescent="0.15">
      <c r="A39" s="133" t="s">
        <v>153</v>
      </c>
      <c r="B39" s="135"/>
      <c r="C39" s="17" t="s">
        <v>154</v>
      </c>
      <c r="D39" s="17" t="s">
        <v>156</v>
      </c>
      <c r="E39" s="17" t="s">
        <v>159</v>
      </c>
      <c r="F39" s="153" t="s">
        <v>161</v>
      </c>
      <c r="G39" s="17" t="s">
        <v>162</v>
      </c>
    </row>
    <row r="40" spans="1:9" ht="15" customHeight="1" x14ac:dyDescent="0.15">
      <c r="A40" s="146"/>
      <c r="B40" s="147"/>
      <c r="C40" s="13" t="s">
        <v>155</v>
      </c>
      <c r="D40" s="13" t="s">
        <v>157</v>
      </c>
      <c r="E40" s="13" t="s">
        <v>160</v>
      </c>
      <c r="F40" s="154"/>
      <c r="G40" s="13" t="s">
        <v>163</v>
      </c>
    </row>
    <row r="41" spans="1:9" ht="15.75" customHeight="1" thickBot="1" x14ac:dyDescent="0.2">
      <c r="A41" s="148"/>
      <c r="B41" s="149"/>
      <c r="C41" s="86"/>
      <c r="D41" s="66" t="s">
        <v>158</v>
      </c>
      <c r="E41" s="86"/>
      <c r="F41" s="154"/>
      <c r="G41" s="86"/>
    </row>
    <row r="42" spans="1:9" ht="18" customHeight="1" x14ac:dyDescent="0.15">
      <c r="A42" s="150" t="s">
        <v>164</v>
      </c>
      <c r="B42" s="151"/>
      <c r="C42" s="88">
        <v>0</v>
      </c>
      <c r="D42" s="95">
        <v>0</v>
      </c>
      <c r="E42" s="89">
        <v>0</v>
      </c>
      <c r="F42" s="95">
        <v>0</v>
      </c>
      <c r="G42" s="85">
        <v>0</v>
      </c>
    </row>
    <row r="43" spans="1:9" ht="18" customHeight="1" x14ac:dyDescent="0.15">
      <c r="A43" s="142" t="s">
        <v>165</v>
      </c>
      <c r="B43" s="143"/>
      <c r="C43" s="90">
        <v>0</v>
      </c>
      <c r="D43" s="96">
        <v>0</v>
      </c>
      <c r="E43" s="87">
        <v>0</v>
      </c>
      <c r="F43" s="96">
        <v>0</v>
      </c>
      <c r="G43" s="91">
        <v>0</v>
      </c>
    </row>
    <row r="44" spans="1:9" ht="18" customHeight="1" x14ac:dyDescent="0.15">
      <c r="A44" s="142" t="s">
        <v>166</v>
      </c>
      <c r="B44" s="143"/>
      <c r="C44" s="90">
        <v>0</v>
      </c>
      <c r="D44" s="96">
        <v>0</v>
      </c>
      <c r="E44" s="87">
        <v>0</v>
      </c>
      <c r="F44" s="96">
        <v>0</v>
      </c>
      <c r="G44" s="91">
        <v>0</v>
      </c>
    </row>
    <row r="45" spans="1:9" ht="18" customHeight="1" thickBot="1" x14ac:dyDescent="0.2">
      <c r="A45" s="144" t="s">
        <v>167</v>
      </c>
      <c r="B45" s="145"/>
      <c r="C45" s="92">
        <v>0</v>
      </c>
      <c r="D45" s="97">
        <v>0</v>
      </c>
      <c r="E45" s="93">
        <v>0</v>
      </c>
      <c r="F45" s="97">
        <v>0</v>
      </c>
      <c r="G45" s="94">
        <v>0</v>
      </c>
    </row>
  </sheetData>
  <mergeCells count="36">
    <mergeCell ref="A27:B27"/>
    <mergeCell ref="A28:B28"/>
    <mergeCell ref="A10:B10"/>
    <mergeCell ref="A11:B11"/>
    <mergeCell ref="A12:B12"/>
    <mergeCell ref="A16:B16"/>
    <mergeCell ref="A20:B20"/>
    <mergeCell ref="A22:B22"/>
    <mergeCell ref="A2:I2"/>
    <mergeCell ref="A23:B23"/>
    <mergeCell ref="A24:B24"/>
    <mergeCell ref="A25:B25"/>
    <mergeCell ref="A26:B26"/>
    <mergeCell ref="A4:I4"/>
    <mergeCell ref="A5:I5"/>
    <mergeCell ref="A6:I6"/>
    <mergeCell ref="A7:I7"/>
    <mergeCell ref="A8:B9"/>
    <mergeCell ref="D8:D9"/>
    <mergeCell ref="E8:E9"/>
    <mergeCell ref="F8:F9"/>
    <mergeCell ref="H8:H9"/>
    <mergeCell ref="I8:I9"/>
    <mergeCell ref="A35:I35"/>
    <mergeCell ref="A37:I37"/>
    <mergeCell ref="F39:F41"/>
    <mergeCell ref="A29:B29"/>
    <mergeCell ref="A30:B30"/>
    <mergeCell ref="A31:B31"/>
    <mergeCell ref="A32:B32"/>
    <mergeCell ref="A33:B33"/>
    <mergeCell ref="A44:B44"/>
    <mergeCell ref="A45:B45"/>
    <mergeCell ref="A39:B41"/>
    <mergeCell ref="A42:B42"/>
    <mergeCell ref="A43:B43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K23"/>
  <sheetViews>
    <sheetView view="pageBreakPreview" zoomScaleNormal="100" zoomScaleSheetLayoutView="100" workbookViewId="0">
      <selection activeCell="A7" sqref="A7:K7"/>
    </sheetView>
  </sheetViews>
  <sheetFormatPr baseColWidth="10" defaultRowHeight="9" x14ac:dyDescent="0.15"/>
  <cols>
    <col min="1" max="1" width="29" style="1" customWidth="1"/>
    <col min="2" max="11" width="10.5703125" style="1" customWidth="1"/>
    <col min="12" max="16384" width="11.42578125" style="1"/>
  </cols>
  <sheetData>
    <row r="2" spans="1:11" x14ac:dyDescent="0.15">
      <c r="A2" s="1" t="s">
        <v>168</v>
      </c>
    </row>
    <row r="3" spans="1:11" ht="9.75" thickBot="1" x14ac:dyDescent="0.2"/>
    <row r="4" spans="1:11" x14ac:dyDescent="0.15">
      <c r="A4" s="133" t="s">
        <v>455</v>
      </c>
      <c r="B4" s="134"/>
      <c r="C4" s="134"/>
      <c r="D4" s="134"/>
      <c r="E4" s="134"/>
      <c r="F4" s="134"/>
      <c r="G4" s="134"/>
      <c r="H4" s="134"/>
      <c r="I4" s="134"/>
      <c r="J4" s="134"/>
      <c r="K4" s="135"/>
    </row>
    <row r="5" spans="1:11" x14ac:dyDescent="0.15">
      <c r="A5" s="136" t="s">
        <v>169</v>
      </c>
      <c r="B5" s="137"/>
      <c r="C5" s="137"/>
      <c r="D5" s="137"/>
      <c r="E5" s="137"/>
      <c r="F5" s="137"/>
      <c r="G5" s="137"/>
      <c r="H5" s="137"/>
      <c r="I5" s="137"/>
      <c r="J5" s="137"/>
      <c r="K5" s="138"/>
    </row>
    <row r="6" spans="1:11" x14ac:dyDescent="0.15">
      <c r="A6" s="136" t="s">
        <v>457</v>
      </c>
      <c r="B6" s="137"/>
      <c r="C6" s="137"/>
      <c r="D6" s="137"/>
      <c r="E6" s="137"/>
      <c r="F6" s="137"/>
      <c r="G6" s="137"/>
      <c r="H6" s="137"/>
      <c r="I6" s="137"/>
      <c r="J6" s="137"/>
      <c r="K6" s="138"/>
    </row>
    <row r="7" spans="1:11" ht="9.75" thickBot="1" x14ac:dyDescent="0.2">
      <c r="A7" s="139" t="s">
        <v>1</v>
      </c>
      <c r="B7" s="140"/>
      <c r="C7" s="140"/>
      <c r="D7" s="140"/>
      <c r="E7" s="140"/>
      <c r="F7" s="140"/>
      <c r="G7" s="140"/>
      <c r="H7" s="140"/>
      <c r="I7" s="140"/>
      <c r="J7" s="140"/>
      <c r="K7" s="141"/>
    </row>
    <row r="8" spans="1:11" ht="114" customHeight="1" thickBot="1" x14ac:dyDescent="0.2">
      <c r="A8" s="18" t="s">
        <v>170</v>
      </c>
      <c r="B8" s="14" t="s">
        <v>171</v>
      </c>
      <c r="C8" s="14" t="s">
        <v>172</v>
      </c>
      <c r="D8" s="14" t="s">
        <v>173</v>
      </c>
      <c r="E8" s="14" t="s">
        <v>174</v>
      </c>
      <c r="F8" s="14" t="s">
        <v>175</v>
      </c>
      <c r="G8" s="14" t="s">
        <v>176</v>
      </c>
      <c r="H8" s="14" t="s">
        <v>177</v>
      </c>
      <c r="I8" s="14" t="s">
        <v>452</v>
      </c>
      <c r="J8" s="14" t="s">
        <v>453</v>
      </c>
      <c r="K8" s="14" t="s">
        <v>454</v>
      </c>
    </row>
    <row r="9" spans="1:11" x14ac:dyDescent="0.15">
      <c r="A9" s="5"/>
      <c r="B9" s="98"/>
      <c r="C9" s="98"/>
      <c r="D9" s="98"/>
      <c r="E9" s="98"/>
      <c r="F9" s="98"/>
      <c r="G9" s="98"/>
      <c r="H9" s="98"/>
      <c r="I9" s="98"/>
      <c r="J9" s="98"/>
      <c r="K9" s="98"/>
    </row>
    <row r="10" spans="1:11" ht="18" x14ac:dyDescent="0.15">
      <c r="A10" s="19" t="s">
        <v>178</v>
      </c>
      <c r="B10" s="91"/>
      <c r="C10" s="91"/>
      <c r="D10" s="91"/>
      <c r="E10" s="91">
        <f t="shared" ref="E10:J10" si="0">+E11+E12+E13+E14</f>
        <v>0</v>
      </c>
      <c r="F10" s="91"/>
      <c r="G10" s="91">
        <f t="shared" si="0"/>
        <v>0</v>
      </c>
      <c r="H10" s="91">
        <f t="shared" si="0"/>
        <v>0</v>
      </c>
      <c r="I10" s="91">
        <f t="shared" si="0"/>
        <v>0</v>
      </c>
      <c r="J10" s="91">
        <f t="shared" si="0"/>
        <v>0</v>
      </c>
      <c r="K10" s="91">
        <f>+E10-J10</f>
        <v>0</v>
      </c>
    </row>
    <row r="11" spans="1:11" ht="18" customHeight="1" x14ac:dyDescent="0.15">
      <c r="A11" s="20" t="s">
        <v>179</v>
      </c>
      <c r="B11" s="91"/>
      <c r="C11" s="91"/>
      <c r="D11" s="91"/>
      <c r="E11" s="91">
        <v>0</v>
      </c>
      <c r="F11" s="91"/>
      <c r="G11" s="91">
        <v>0</v>
      </c>
      <c r="H11" s="91">
        <v>0</v>
      </c>
      <c r="I11" s="91">
        <v>0</v>
      </c>
      <c r="J11" s="91">
        <v>0</v>
      </c>
      <c r="K11" s="91">
        <f t="shared" ref="K11:K14" si="1">+E11-J11</f>
        <v>0</v>
      </c>
    </row>
    <row r="12" spans="1:11" ht="18" customHeight="1" x14ac:dyDescent="0.15">
      <c r="A12" s="20" t="s">
        <v>180</v>
      </c>
      <c r="B12" s="91"/>
      <c r="C12" s="91"/>
      <c r="D12" s="91"/>
      <c r="E12" s="91">
        <v>0</v>
      </c>
      <c r="F12" s="91"/>
      <c r="G12" s="91">
        <v>0</v>
      </c>
      <c r="H12" s="91">
        <v>0</v>
      </c>
      <c r="I12" s="91">
        <v>0</v>
      </c>
      <c r="J12" s="91">
        <v>0</v>
      </c>
      <c r="K12" s="91">
        <f t="shared" si="1"/>
        <v>0</v>
      </c>
    </row>
    <row r="13" spans="1:11" ht="18" customHeight="1" x14ac:dyDescent="0.15">
      <c r="A13" s="20" t="s">
        <v>181</v>
      </c>
      <c r="B13" s="91"/>
      <c r="C13" s="91"/>
      <c r="D13" s="91"/>
      <c r="E13" s="91">
        <v>0</v>
      </c>
      <c r="F13" s="91"/>
      <c r="G13" s="91">
        <v>0</v>
      </c>
      <c r="H13" s="91">
        <v>0</v>
      </c>
      <c r="I13" s="91">
        <v>0</v>
      </c>
      <c r="J13" s="91">
        <v>0</v>
      </c>
      <c r="K13" s="91">
        <f t="shared" si="1"/>
        <v>0</v>
      </c>
    </row>
    <row r="14" spans="1:11" ht="18" customHeight="1" x14ac:dyDescent="0.15">
      <c r="A14" s="20" t="s">
        <v>182</v>
      </c>
      <c r="B14" s="91"/>
      <c r="C14" s="91"/>
      <c r="D14" s="91"/>
      <c r="E14" s="91">
        <v>0</v>
      </c>
      <c r="F14" s="91"/>
      <c r="G14" s="91">
        <v>0</v>
      </c>
      <c r="H14" s="91">
        <v>0</v>
      </c>
      <c r="I14" s="91">
        <v>0</v>
      </c>
      <c r="J14" s="91">
        <v>0</v>
      </c>
      <c r="K14" s="91">
        <f t="shared" si="1"/>
        <v>0</v>
      </c>
    </row>
    <row r="15" spans="1:11" x14ac:dyDescent="0.15">
      <c r="A15" s="8"/>
      <c r="B15" s="91"/>
      <c r="C15" s="91"/>
      <c r="D15" s="91"/>
      <c r="E15" s="91"/>
      <c r="F15" s="91"/>
      <c r="G15" s="91"/>
      <c r="H15" s="91"/>
      <c r="I15" s="91"/>
      <c r="J15" s="91"/>
      <c r="K15" s="91"/>
    </row>
    <row r="16" spans="1:11" x14ac:dyDescent="0.15">
      <c r="A16" s="19" t="s">
        <v>183</v>
      </c>
      <c r="B16" s="91"/>
      <c r="C16" s="91"/>
      <c r="D16" s="91"/>
      <c r="E16" s="91">
        <f t="shared" ref="E16:J16" si="2">+E17+E18+E19+E20</f>
        <v>0</v>
      </c>
      <c r="F16" s="91"/>
      <c r="G16" s="91">
        <f t="shared" si="2"/>
        <v>0</v>
      </c>
      <c r="H16" s="91">
        <f t="shared" si="2"/>
        <v>0</v>
      </c>
      <c r="I16" s="91">
        <f t="shared" si="2"/>
        <v>0</v>
      </c>
      <c r="J16" s="91">
        <f t="shared" si="2"/>
        <v>0</v>
      </c>
      <c r="K16" s="91">
        <f t="shared" ref="K16:K20" si="3">+E16-J16</f>
        <v>0</v>
      </c>
    </row>
    <row r="17" spans="1:11" x14ac:dyDescent="0.15">
      <c r="A17" s="20" t="s">
        <v>184</v>
      </c>
      <c r="B17" s="91"/>
      <c r="C17" s="91"/>
      <c r="D17" s="91"/>
      <c r="E17" s="91">
        <v>0</v>
      </c>
      <c r="F17" s="91"/>
      <c r="G17" s="91">
        <v>0</v>
      </c>
      <c r="H17" s="91">
        <v>0</v>
      </c>
      <c r="I17" s="91">
        <v>0</v>
      </c>
      <c r="J17" s="91">
        <v>0</v>
      </c>
      <c r="K17" s="91">
        <f t="shared" si="3"/>
        <v>0</v>
      </c>
    </row>
    <row r="18" spans="1:11" x14ac:dyDescent="0.15">
      <c r="A18" s="20" t="s">
        <v>185</v>
      </c>
      <c r="B18" s="91"/>
      <c r="C18" s="91"/>
      <c r="D18" s="91"/>
      <c r="E18" s="91">
        <v>0</v>
      </c>
      <c r="F18" s="91"/>
      <c r="G18" s="91">
        <v>0</v>
      </c>
      <c r="H18" s="91">
        <v>0</v>
      </c>
      <c r="I18" s="91">
        <v>0</v>
      </c>
      <c r="J18" s="91">
        <v>0</v>
      </c>
      <c r="K18" s="91">
        <f t="shared" si="3"/>
        <v>0</v>
      </c>
    </row>
    <row r="19" spans="1:11" x14ac:dyDescent="0.15">
      <c r="A19" s="20" t="s">
        <v>186</v>
      </c>
      <c r="B19" s="91"/>
      <c r="C19" s="91"/>
      <c r="D19" s="91"/>
      <c r="E19" s="91">
        <v>0</v>
      </c>
      <c r="F19" s="91"/>
      <c r="G19" s="91">
        <v>0</v>
      </c>
      <c r="H19" s="91">
        <v>0</v>
      </c>
      <c r="I19" s="91">
        <v>0</v>
      </c>
      <c r="J19" s="91">
        <v>0</v>
      </c>
      <c r="K19" s="91">
        <f t="shared" si="3"/>
        <v>0</v>
      </c>
    </row>
    <row r="20" spans="1:11" x14ac:dyDescent="0.15">
      <c r="A20" s="20" t="s">
        <v>187</v>
      </c>
      <c r="B20" s="91"/>
      <c r="C20" s="91"/>
      <c r="D20" s="91"/>
      <c r="E20" s="91">
        <v>0</v>
      </c>
      <c r="F20" s="91"/>
      <c r="G20" s="91">
        <v>0</v>
      </c>
      <c r="H20" s="91">
        <v>0</v>
      </c>
      <c r="I20" s="91">
        <v>0</v>
      </c>
      <c r="J20" s="91">
        <v>0</v>
      </c>
      <c r="K20" s="91">
        <f t="shared" si="3"/>
        <v>0</v>
      </c>
    </row>
    <row r="21" spans="1:11" x14ac:dyDescent="0.15">
      <c r="A21" s="8"/>
      <c r="B21" s="91"/>
      <c r="C21" s="91"/>
      <c r="D21" s="91"/>
      <c r="E21" s="91"/>
      <c r="F21" s="91"/>
      <c r="G21" s="91"/>
      <c r="H21" s="91"/>
      <c r="I21" s="91"/>
      <c r="J21" s="91"/>
      <c r="K21" s="91"/>
    </row>
    <row r="22" spans="1:11" ht="18" x14ac:dyDescent="0.15">
      <c r="A22" s="19" t="s">
        <v>188</v>
      </c>
      <c r="B22" s="91"/>
      <c r="C22" s="91"/>
      <c r="D22" s="91"/>
      <c r="E22" s="91">
        <f t="shared" ref="E22:J22" si="4">+E10+E16</f>
        <v>0</v>
      </c>
      <c r="F22" s="91"/>
      <c r="G22" s="91">
        <f t="shared" si="4"/>
        <v>0</v>
      </c>
      <c r="H22" s="91">
        <f t="shared" si="4"/>
        <v>0</v>
      </c>
      <c r="I22" s="91">
        <f t="shared" si="4"/>
        <v>0</v>
      </c>
      <c r="J22" s="91">
        <f t="shared" si="4"/>
        <v>0</v>
      </c>
      <c r="K22" s="91">
        <f>+E22-J22</f>
        <v>0</v>
      </c>
    </row>
    <row r="23" spans="1:11" ht="9.75" thickBot="1" x14ac:dyDescent="0.2">
      <c r="A23" s="11"/>
      <c r="B23" s="94"/>
      <c r="C23" s="94"/>
      <c r="D23" s="94"/>
      <c r="E23" s="94"/>
      <c r="F23" s="94"/>
      <c r="G23" s="94"/>
      <c r="H23" s="94"/>
      <c r="I23" s="94"/>
      <c r="J23" s="94"/>
      <c r="K23" s="94"/>
    </row>
  </sheetData>
  <mergeCells count="4">
    <mergeCell ref="A4:K4"/>
    <mergeCell ref="A5:K5"/>
    <mergeCell ref="A6:K6"/>
    <mergeCell ref="A7:K7"/>
  </mergeCells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E82"/>
  <sheetViews>
    <sheetView view="pageBreakPreview" zoomScale="106" zoomScaleNormal="100" zoomScaleSheetLayoutView="106" workbookViewId="0">
      <selection activeCell="D12" sqref="D12"/>
    </sheetView>
  </sheetViews>
  <sheetFormatPr baseColWidth="10" defaultRowHeight="9" x14ac:dyDescent="0.15"/>
  <cols>
    <col min="1" max="1" width="3.28515625" style="1" customWidth="1"/>
    <col min="2" max="2" width="73.28515625" style="1" customWidth="1"/>
    <col min="3" max="5" width="13" style="1" bestFit="1" customWidth="1"/>
    <col min="6" max="16384" width="11.42578125" style="1"/>
  </cols>
  <sheetData>
    <row r="2" spans="1:5" x14ac:dyDescent="0.15">
      <c r="A2" s="1" t="s">
        <v>189</v>
      </c>
    </row>
    <row r="3" spans="1:5" ht="9.75" thickBot="1" x14ac:dyDescent="0.2"/>
    <row r="4" spans="1:5" x14ac:dyDescent="0.15">
      <c r="A4" s="133" t="s">
        <v>455</v>
      </c>
      <c r="B4" s="134"/>
      <c r="C4" s="134"/>
      <c r="D4" s="134"/>
      <c r="E4" s="135"/>
    </row>
    <row r="5" spans="1:5" x14ac:dyDescent="0.15">
      <c r="A5" s="146" t="s">
        <v>190</v>
      </c>
      <c r="B5" s="171"/>
      <c r="C5" s="171"/>
      <c r="D5" s="171"/>
      <c r="E5" s="147"/>
    </row>
    <row r="6" spans="1:5" x14ac:dyDescent="0.15">
      <c r="A6" s="146" t="s">
        <v>457</v>
      </c>
      <c r="B6" s="171"/>
      <c r="C6" s="171"/>
      <c r="D6" s="171"/>
      <c r="E6" s="147"/>
    </row>
    <row r="7" spans="1:5" ht="9.75" thickBot="1" x14ac:dyDescent="0.2">
      <c r="A7" s="148" t="s">
        <v>1</v>
      </c>
      <c r="B7" s="172"/>
      <c r="C7" s="172"/>
      <c r="D7" s="172"/>
      <c r="E7" s="149"/>
    </row>
    <row r="8" spans="1:5" ht="9.75" thickBot="1" x14ac:dyDescent="0.2"/>
    <row r="9" spans="1:5" x14ac:dyDescent="0.15">
      <c r="A9" s="175" t="s">
        <v>2</v>
      </c>
      <c r="B9" s="176"/>
      <c r="C9" s="17" t="s">
        <v>191</v>
      </c>
      <c r="D9" s="153" t="s">
        <v>193</v>
      </c>
      <c r="E9" s="17" t="s">
        <v>194</v>
      </c>
    </row>
    <row r="10" spans="1:5" ht="9.75" thickBot="1" x14ac:dyDescent="0.2">
      <c r="A10" s="177"/>
      <c r="B10" s="178"/>
      <c r="C10" s="14" t="s">
        <v>192</v>
      </c>
      <c r="D10" s="164"/>
      <c r="E10" s="14" t="s">
        <v>195</v>
      </c>
    </row>
    <row r="11" spans="1:5" x14ac:dyDescent="0.15">
      <c r="A11" s="21"/>
      <c r="B11" s="22"/>
      <c r="C11" s="22"/>
      <c r="D11" s="22"/>
      <c r="E11" s="22"/>
    </row>
    <row r="12" spans="1:5" x14ac:dyDescent="0.15">
      <c r="A12" s="21"/>
      <c r="B12" s="23" t="s">
        <v>196</v>
      </c>
      <c r="C12" s="109">
        <f>+C13+C14+C15</f>
        <v>163163100</v>
      </c>
      <c r="D12" s="109">
        <f t="shared" ref="D12:E12" si="0">+D13+D14+D15</f>
        <v>204379539</v>
      </c>
      <c r="E12" s="109">
        <f t="shared" si="0"/>
        <v>204379539</v>
      </c>
    </row>
    <row r="13" spans="1:5" x14ac:dyDescent="0.15">
      <c r="A13" s="21"/>
      <c r="B13" s="24" t="s">
        <v>197</v>
      </c>
      <c r="C13" s="110">
        <f>+'5. EAID'!D47</f>
        <v>69099000</v>
      </c>
      <c r="D13" s="110">
        <f>+'5. EAID'!G47</f>
        <v>95144035</v>
      </c>
      <c r="E13" s="110">
        <f>+'5. EAID'!H47</f>
        <v>95144035</v>
      </c>
    </row>
    <row r="14" spans="1:5" x14ac:dyDescent="0.15">
      <c r="A14" s="21"/>
      <c r="B14" s="24" t="s">
        <v>198</v>
      </c>
      <c r="C14" s="110">
        <f>+'5. EAID'!D71</f>
        <v>94064100</v>
      </c>
      <c r="D14" s="110">
        <f>+'5. EAID'!G71</f>
        <v>109235504</v>
      </c>
      <c r="E14" s="110">
        <f>+'5. EAID'!H71</f>
        <v>109235504</v>
      </c>
    </row>
    <row r="15" spans="1:5" x14ac:dyDescent="0.15">
      <c r="A15" s="21"/>
      <c r="B15" s="24" t="s">
        <v>199</v>
      </c>
      <c r="C15" s="110">
        <f>+'5. EAID'!D73</f>
        <v>0</v>
      </c>
      <c r="D15" s="110">
        <f>+'5. EAID'!G73</f>
        <v>0</v>
      </c>
      <c r="E15" s="110">
        <f>+'5. EAID'!H73</f>
        <v>0</v>
      </c>
    </row>
    <row r="16" spans="1:5" x14ac:dyDescent="0.15">
      <c r="A16" s="21"/>
      <c r="B16" s="22"/>
      <c r="C16" s="111"/>
      <c r="D16" s="111"/>
      <c r="E16" s="111"/>
    </row>
    <row r="17" spans="1:5" x14ac:dyDescent="0.15">
      <c r="A17" s="25"/>
      <c r="B17" s="23" t="s">
        <v>230</v>
      </c>
      <c r="C17" s="112">
        <f>+C18+C19</f>
        <v>163163100</v>
      </c>
      <c r="D17" s="112">
        <f t="shared" ref="D17:E17" si="1">+D18+D19</f>
        <v>178027157</v>
      </c>
      <c r="E17" s="112">
        <f t="shared" si="1"/>
        <v>178027157</v>
      </c>
    </row>
    <row r="18" spans="1:5" x14ac:dyDescent="0.15">
      <c r="A18" s="21"/>
      <c r="B18" s="24" t="s">
        <v>200</v>
      </c>
      <c r="C18" s="110">
        <f>+'6a. EAEPED'!C11</f>
        <v>69099000</v>
      </c>
      <c r="D18" s="110">
        <f>+'6a. EAEPED'!F11</f>
        <v>77669073</v>
      </c>
      <c r="E18" s="110">
        <f>+'6a. EAEPED'!G11</f>
        <v>77669073</v>
      </c>
    </row>
    <row r="19" spans="1:5" x14ac:dyDescent="0.15">
      <c r="A19" s="21"/>
      <c r="B19" s="24" t="s">
        <v>201</v>
      </c>
      <c r="C19" s="110">
        <f>+'6a. EAEPED'!C88</f>
        <v>94064100</v>
      </c>
      <c r="D19" s="110">
        <f>+'6a. EAEPED'!F88</f>
        <v>100358084</v>
      </c>
      <c r="E19" s="110">
        <f>+'6a. EAEPED'!G88</f>
        <v>100358084</v>
      </c>
    </row>
    <row r="20" spans="1:5" x14ac:dyDescent="0.15">
      <c r="A20" s="21"/>
      <c r="B20" s="22"/>
      <c r="C20" s="110"/>
      <c r="D20" s="111"/>
      <c r="E20" s="111"/>
    </row>
    <row r="21" spans="1:5" x14ac:dyDescent="0.15">
      <c r="A21" s="21"/>
      <c r="B21" s="23" t="s">
        <v>202</v>
      </c>
      <c r="C21" s="112">
        <f>+C22+C23</f>
        <v>0</v>
      </c>
      <c r="D21" s="112">
        <f t="shared" ref="D21:E21" si="2">+D22+D23</f>
        <v>0</v>
      </c>
      <c r="E21" s="112">
        <f t="shared" si="2"/>
        <v>0</v>
      </c>
    </row>
    <row r="22" spans="1:5" x14ac:dyDescent="0.15">
      <c r="A22" s="21"/>
      <c r="B22" s="24" t="s">
        <v>203</v>
      </c>
      <c r="C22" s="110">
        <v>0</v>
      </c>
      <c r="D22" s="110">
        <v>0</v>
      </c>
      <c r="E22" s="110">
        <v>0</v>
      </c>
    </row>
    <row r="23" spans="1:5" x14ac:dyDescent="0.15">
      <c r="A23" s="21"/>
      <c r="B23" s="24" t="s">
        <v>204</v>
      </c>
      <c r="C23" s="110">
        <v>0</v>
      </c>
      <c r="D23" s="110">
        <v>0</v>
      </c>
      <c r="E23" s="110">
        <v>0</v>
      </c>
    </row>
    <row r="24" spans="1:5" x14ac:dyDescent="0.15">
      <c r="A24" s="21"/>
      <c r="B24" s="22"/>
      <c r="C24" s="110"/>
      <c r="D24" s="111"/>
      <c r="E24" s="111"/>
    </row>
    <row r="25" spans="1:5" x14ac:dyDescent="0.15">
      <c r="A25" s="21"/>
      <c r="B25" s="23" t="s">
        <v>205</v>
      </c>
      <c r="C25" s="109">
        <f>+C12-C17+C21</f>
        <v>0</v>
      </c>
      <c r="D25" s="109">
        <f t="shared" ref="D25:E25" si="3">+D12-D17+D21</f>
        <v>26352382</v>
      </c>
      <c r="E25" s="109">
        <f t="shared" si="3"/>
        <v>26352382</v>
      </c>
    </row>
    <row r="26" spans="1:5" x14ac:dyDescent="0.15">
      <c r="A26" s="21"/>
      <c r="B26" s="23" t="s">
        <v>206</v>
      </c>
      <c r="C26" s="109">
        <f>+C25-C15</f>
        <v>0</v>
      </c>
      <c r="D26" s="109">
        <f t="shared" ref="D26:E26" si="4">+D25-D15</f>
        <v>26352382</v>
      </c>
      <c r="E26" s="109">
        <f t="shared" si="4"/>
        <v>26352382</v>
      </c>
    </row>
    <row r="27" spans="1:5" ht="18" x14ac:dyDescent="0.15">
      <c r="A27" s="21"/>
      <c r="B27" s="23" t="s">
        <v>207</v>
      </c>
      <c r="C27" s="109">
        <f>+C26-C21</f>
        <v>0</v>
      </c>
      <c r="D27" s="109">
        <f t="shared" ref="D27:E27" si="5">+D26-D21</f>
        <v>26352382</v>
      </c>
      <c r="E27" s="109">
        <f t="shared" si="5"/>
        <v>26352382</v>
      </c>
    </row>
    <row r="28" spans="1:5" ht="9.75" thickBot="1" x14ac:dyDescent="0.2">
      <c r="A28" s="26"/>
      <c r="B28" s="27"/>
      <c r="C28" s="113"/>
      <c r="D28" s="113"/>
      <c r="E28" s="113"/>
    </row>
    <row r="29" spans="1:5" ht="9.75" thickBot="1" x14ac:dyDescent="0.2">
      <c r="C29" s="114"/>
      <c r="D29" s="114"/>
      <c r="E29" s="114"/>
    </row>
    <row r="30" spans="1:5" ht="9.75" thickBot="1" x14ac:dyDescent="0.2">
      <c r="A30" s="185" t="s">
        <v>208</v>
      </c>
      <c r="B30" s="186"/>
      <c r="C30" s="115" t="s">
        <v>209</v>
      </c>
      <c r="D30" s="115" t="s">
        <v>193</v>
      </c>
      <c r="E30" s="115" t="s">
        <v>210</v>
      </c>
    </row>
    <row r="31" spans="1:5" x14ac:dyDescent="0.15">
      <c r="A31" s="21"/>
      <c r="B31" s="22"/>
      <c r="C31" s="111"/>
      <c r="D31" s="111"/>
      <c r="E31" s="111"/>
    </row>
    <row r="32" spans="1:5" x14ac:dyDescent="0.15">
      <c r="A32" s="25"/>
      <c r="B32" s="23" t="s">
        <v>211</v>
      </c>
      <c r="C32" s="109">
        <f>+C33+C34</f>
        <v>0</v>
      </c>
      <c r="D32" s="109">
        <f t="shared" ref="D32:E32" si="6">+D33+D34</f>
        <v>0</v>
      </c>
      <c r="E32" s="109">
        <f t="shared" si="6"/>
        <v>0</v>
      </c>
    </row>
    <row r="33" spans="1:5" x14ac:dyDescent="0.15">
      <c r="A33" s="21"/>
      <c r="B33" s="28" t="s">
        <v>212</v>
      </c>
      <c r="C33" s="111">
        <v>0</v>
      </c>
      <c r="D33" s="111">
        <v>0</v>
      </c>
      <c r="E33" s="111">
        <v>0</v>
      </c>
    </row>
    <row r="34" spans="1:5" x14ac:dyDescent="0.15">
      <c r="A34" s="21"/>
      <c r="B34" s="28" t="s">
        <v>213</v>
      </c>
      <c r="C34" s="111">
        <v>0</v>
      </c>
      <c r="D34" s="111">
        <v>0</v>
      </c>
      <c r="E34" s="111">
        <v>0</v>
      </c>
    </row>
    <row r="35" spans="1:5" x14ac:dyDescent="0.15">
      <c r="A35" s="21"/>
      <c r="B35" s="22"/>
      <c r="C35" s="111"/>
      <c r="D35" s="111"/>
      <c r="E35" s="111"/>
    </row>
    <row r="36" spans="1:5" x14ac:dyDescent="0.15">
      <c r="A36" s="25"/>
      <c r="B36" s="23" t="s">
        <v>214</v>
      </c>
      <c r="C36" s="109">
        <f>+C27+C32</f>
        <v>0</v>
      </c>
      <c r="D36" s="109">
        <f t="shared" ref="D36:E36" si="7">+D27+D32</f>
        <v>26352382</v>
      </c>
      <c r="E36" s="109">
        <f t="shared" si="7"/>
        <v>26352382</v>
      </c>
    </row>
    <row r="37" spans="1:5" ht="9.75" thickBot="1" x14ac:dyDescent="0.2">
      <c r="A37" s="26"/>
      <c r="B37" s="27"/>
      <c r="C37" s="113"/>
      <c r="D37" s="113"/>
      <c r="E37" s="113"/>
    </row>
    <row r="38" spans="1:5" ht="9.75" thickBot="1" x14ac:dyDescent="0.2">
      <c r="C38" s="114"/>
      <c r="D38" s="114"/>
      <c r="E38" s="114"/>
    </row>
    <row r="39" spans="1:5" x14ac:dyDescent="0.15">
      <c r="A39" s="175" t="s">
        <v>208</v>
      </c>
      <c r="B39" s="176"/>
      <c r="C39" s="116" t="s">
        <v>191</v>
      </c>
      <c r="D39" s="179" t="s">
        <v>193</v>
      </c>
      <c r="E39" s="116" t="s">
        <v>194</v>
      </c>
    </row>
    <row r="40" spans="1:5" ht="9.75" thickBot="1" x14ac:dyDescent="0.2">
      <c r="A40" s="177"/>
      <c r="B40" s="178"/>
      <c r="C40" s="117" t="s">
        <v>209</v>
      </c>
      <c r="D40" s="180"/>
      <c r="E40" s="117" t="s">
        <v>210</v>
      </c>
    </row>
    <row r="41" spans="1:5" x14ac:dyDescent="0.15">
      <c r="A41" s="29"/>
      <c r="B41" s="30"/>
      <c r="C41" s="118"/>
      <c r="D41" s="118"/>
      <c r="E41" s="118"/>
    </row>
    <row r="42" spans="1:5" x14ac:dyDescent="0.15">
      <c r="A42" s="31"/>
      <c r="B42" s="32" t="s">
        <v>215</v>
      </c>
      <c r="C42" s="119">
        <f>+C43+C44</f>
        <v>0</v>
      </c>
      <c r="D42" s="119">
        <f t="shared" ref="D42:E42" si="8">+D43+D44</f>
        <v>0</v>
      </c>
      <c r="E42" s="119">
        <f t="shared" si="8"/>
        <v>0</v>
      </c>
    </row>
    <row r="43" spans="1:5" x14ac:dyDescent="0.15">
      <c r="A43" s="29"/>
      <c r="B43" s="33" t="s">
        <v>216</v>
      </c>
      <c r="C43" s="111">
        <v>0</v>
      </c>
      <c r="D43" s="111">
        <v>0</v>
      </c>
      <c r="E43" s="111">
        <v>0</v>
      </c>
    </row>
    <row r="44" spans="1:5" x14ac:dyDescent="0.15">
      <c r="A44" s="29"/>
      <c r="B44" s="33" t="s">
        <v>217</v>
      </c>
      <c r="C44" s="111">
        <v>0</v>
      </c>
      <c r="D44" s="111">
        <v>0</v>
      </c>
      <c r="E44" s="111">
        <v>0</v>
      </c>
    </row>
    <row r="45" spans="1:5" x14ac:dyDescent="0.15">
      <c r="A45" s="31"/>
      <c r="B45" s="32" t="s">
        <v>218</v>
      </c>
      <c r="C45" s="119">
        <f>+C46+C47</f>
        <v>0</v>
      </c>
      <c r="D45" s="119">
        <f t="shared" ref="D45" si="9">+D46+D47</f>
        <v>0</v>
      </c>
      <c r="E45" s="119">
        <f t="shared" ref="E45" si="10">+E46+E47</f>
        <v>0</v>
      </c>
    </row>
    <row r="46" spans="1:5" x14ac:dyDescent="0.15">
      <c r="A46" s="29"/>
      <c r="B46" s="33" t="s">
        <v>219</v>
      </c>
      <c r="C46" s="111">
        <v>0</v>
      </c>
      <c r="D46" s="111">
        <v>0</v>
      </c>
      <c r="E46" s="111">
        <v>0</v>
      </c>
    </row>
    <row r="47" spans="1:5" x14ac:dyDescent="0.15">
      <c r="A47" s="29"/>
      <c r="B47" s="33" t="s">
        <v>220</v>
      </c>
      <c r="C47" s="111">
        <v>0</v>
      </c>
      <c r="D47" s="111">
        <v>0</v>
      </c>
      <c r="E47" s="111">
        <v>0</v>
      </c>
    </row>
    <row r="48" spans="1:5" x14ac:dyDescent="0.15">
      <c r="A48" s="29"/>
      <c r="B48" s="30"/>
      <c r="C48" s="118"/>
      <c r="D48" s="118"/>
      <c r="E48" s="118"/>
    </row>
    <row r="49" spans="1:5" x14ac:dyDescent="0.15">
      <c r="A49" s="181"/>
      <c r="B49" s="183" t="s">
        <v>221</v>
      </c>
      <c r="C49" s="169">
        <f>+C42-C45</f>
        <v>0</v>
      </c>
      <c r="D49" s="169">
        <f>+D42-D45</f>
        <v>0</v>
      </c>
      <c r="E49" s="169">
        <f>+E42-E45</f>
        <v>0</v>
      </c>
    </row>
    <row r="50" spans="1:5" ht="9.75" thickBot="1" x14ac:dyDescent="0.2">
      <c r="A50" s="182"/>
      <c r="B50" s="184"/>
      <c r="C50" s="170"/>
      <c r="D50" s="170"/>
      <c r="E50" s="170"/>
    </row>
    <row r="51" spans="1:5" ht="9.75" thickBot="1" x14ac:dyDescent="0.2">
      <c r="C51" s="114"/>
      <c r="D51" s="114"/>
      <c r="E51" s="114"/>
    </row>
    <row r="52" spans="1:5" x14ac:dyDescent="0.15">
      <c r="A52" s="175" t="s">
        <v>208</v>
      </c>
      <c r="B52" s="176"/>
      <c r="C52" s="116" t="s">
        <v>191</v>
      </c>
      <c r="D52" s="179" t="s">
        <v>193</v>
      </c>
      <c r="E52" s="116" t="s">
        <v>194</v>
      </c>
    </row>
    <row r="53" spans="1:5" ht="9.75" thickBot="1" x14ac:dyDescent="0.2">
      <c r="A53" s="177"/>
      <c r="B53" s="178"/>
      <c r="C53" s="117" t="s">
        <v>209</v>
      </c>
      <c r="D53" s="180"/>
      <c r="E53" s="117" t="s">
        <v>210</v>
      </c>
    </row>
    <row r="54" spans="1:5" x14ac:dyDescent="0.15">
      <c r="A54" s="173"/>
      <c r="B54" s="174"/>
      <c r="C54" s="118"/>
      <c r="D54" s="118"/>
      <c r="E54" s="118"/>
    </row>
    <row r="55" spans="1:5" x14ac:dyDescent="0.15">
      <c r="A55" s="29"/>
      <c r="B55" s="30" t="s">
        <v>222</v>
      </c>
      <c r="C55" s="118">
        <f>+C13</f>
        <v>69099000</v>
      </c>
      <c r="D55" s="118">
        <f t="shared" ref="D55:E55" si="11">+D13</f>
        <v>95144035</v>
      </c>
      <c r="E55" s="118">
        <f t="shared" si="11"/>
        <v>95144035</v>
      </c>
    </row>
    <row r="56" spans="1:5" x14ac:dyDescent="0.15">
      <c r="A56" s="29"/>
      <c r="B56" s="30" t="s">
        <v>223</v>
      </c>
      <c r="C56" s="118">
        <f>+C57-C58</f>
        <v>0</v>
      </c>
      <c r="D56" s="118">
        <f t="shared" ref="D56:E56" si="12">+D57-D58</f>
        <v>0</v>
      </c>
      <c r="E56" s="118">
        <f t="shared" si="12"/>
        <v>0</v>
      </c>
    </row>
    <row r="57" spans="1:5" x14ac:dyDescent="0.15">
      <c r="A57" s="29"/>
      <c r="B57" s="33" t="s">
        <v>216</v>
      </c>
      <c r="C57" s="118">
        <v>0</v>
      </c>
      <c r="D57" s="118">
        <v>0</v>
      </c>
      <c r="E57" s="118">
        <v>0</v>
      </c>
    </row>
    <row r="58" spans="1:5" x14ac:dyDescent="0.15">
      <c r="A58" s="29"/>
      <c r="B58" s="33" t="s">
        <v>219</v>
      </c>
      <c r="C58" s="118">
        <v>0</v>
      </c>
      <c r="D58" s="118">
        <v>0</v>
      </c>
      <c r="E58" s="118">
        <v>0</v>
      </c>
    </row>
    <row r="59" spans="1:5" x14ac:dyDescent="0.15">
      <c r="A59" s="29"/>
      <c r="B59" s="30"/>
      <c r="C59" s="118"/>
      <c r="D59" s="118"/>
      <c r="E59" s="118"/>
    </row>
    <row r="60" spans="1:5" x14ac:dyDescent="0.15">
      <c r="A60" s="29"/>
      <c r="B60" s="30" t="s">
        <v>200</v>
      </c>
      <c r="C60" s="118">
        <f>+'6a. EAEPED'!C11</f>
        <v>69099000</v>
      </c>
      <c r="D60" s="118">
        <f>+'6a. EAEPED'!F11</f>
        <v>77669073</v>
      </c>
      <c r="E60" s="118">
        <f>+'6a. EAEPED'!G11</f>
        <v>77669073</v>
      </c>
    </row>
    <row r="61" spans="1:5" x14ac:dyDescent="0.15">
      <c r="A61" s="29"/>
      <c r="B61" s="30"/>
      <c r="C61" s="118"/>
      <c r="D61" s="118"/>
      <c r="E61" s="118"/>
    </row>
    <row r="62" spans="1:5" x14ac:dyDescent="0.15">
      <c r="A62" s="29"/>
      <c r="B62" s="30" t="s">
        <v>203</v>
      </c>
      <c r="C62" s="118">
        <v>0</v>
      </c>
      <c r="D62" s="118">
        <v>0</v>
      </c>
      <c r="E62" s="118">
        <v>0</v>
      </c>
    </row>
    <row r="63" spans="1:5" x14ac:dyDescent="0.15">
      <c r="A63" s="29"/>
      <c r="B63" s="30"/>
      <c r="C63" s="118"/>
      <c r="D63" s="118"/>
      <c r="E63" s="118"/>
    </row>
    <row r="64" spans="1:5" x14ac:dyDescent="0.15">
      <c r="A64" s="31"/>
      <c r="B64" s="32" t="s">
        <v>224</v>
      </c>
      <c r="C64" s="119">
        <f>+C55+C56-C60+C62</f>
        <v>0</v>
      </c>
      <c r="D64" s="119">
        <f t="shared" ref="D64:E64" si="13">+D55+D56-D60+D62</f>
        <v>17474962</v>
      </c>
      <c r="E64" s="119">
        <f t="shared" si="13"/>
        <v>17474962</v>
      </c>
    </row>
    <row r="65" spans="1:5" x14ac:dyDescent="0.15">
      <c r="A65" s="31"/>
      <c r="B65" s="32" t="s">
        <v>225</v>
      </c>
      <c r="C65" s="119">
        <f>+C64-C56</f>
        <v>0</v>
      </c>
      <c r="D65" s="119">
        <f t="shared" ref="D65:E65" si="14">+D64-D56</f>
        <v>17474962</v>
      </c>
      <c r="E65" s="119">
        <f t="shared" si="14"/>
        <v>17474962</v>
      </c>
    </row>
    <row r="66" spans="1:5" ht="9.75" thickBot="1" x14ac:dyDescent="0.2">
      <c r="A66" s="34"/>
      <c r="B66" s="35"/>
      <c r="C66" s="120"/>
      <c r="D66" s="120"/>
      <c r="E66" s="120"/>
    </row>
    <row r="67" spans="1:5" ht="9.75" thickBot="1" x14ac:dyDescent="0.2">
      <c r="C67" s="114"/>
      <c r="D67" s="114"/>
      <c r="E67" s="114"/>
    </row>
    <row r="68" spans="1:5" x14ac:dyDescent="0.15">
      <c r="A68" s="175" t="s">
        <v>208</v>
      </c>
      <c r="B68" s="176"/>
      <c r="C68" s="116" t="s">
        <v>191</v>
      </c>
      <c r="D68" s="179" t="s">
        <v>193</v>
      </c>
      <c r="E68" s="116" t="s">
        <v>194</v>
      </c>
    </row>
    <row r="69" spans="1:5" ht="9.75" thickBot="1" x14ac:dyDescent="0.2">
      <c r="A69" s="177"/>
      <c r="B69" s="178"/>
      <c r="C69" s="117" t="s">
        <v>209</v>
      </c>
      <c r="D69" s="180"/>
      <c r="E69" s="117" t="s">
        <v>210</v>
      </c>
    </row>
    <row r="70" spans="1:5" x14ac:dyDescent="0.15">
      <c r="A70" s="173"/>
      <c r="B70" s="174"/>
      <c r="C70" s="118"/>
      <c r="D70" s="118"/>
      <c r="E70" s="118"/>
    </row>
    <row r="71" spans="1:5" x14ac:dyDescent="0.15">
      <c r="A71" s="29"/>
      <c r="B71" s="30" t="s">
        <v>198</v>
      </c>
      <c r="C71" s="118">
        <f>+C14</f>
        <v>94064100</v>
      </c>
      <c r="D71" s="118">
        <f t="shared" ref="D71:E71" si="15">+D14</f>
        <v>109235504</v>
      </c>
      <c r="E71" s="118">
        <f t="shared" si="15"/>
        <v>109235504</v>
      </c>
    </row>
    <row r="72" spans="1:5" x14ac:dyDescent="0.15">
      <c r="A72" s="29"/>
      <c r="B72" s="30" t="s">
        <v>226</v>
      </c>
      <c r="C72" s="118">
        <f>+C73-C74</f>
        <v>0</v>
      </c>
      <c r="D72" s="118">
        <f t="shared" ref="D72:E72" si="16">+D73-D74</f>
        <v>0</v>
      </c>
      <c r="E72" s="118">
        <f t="shared" si="16"/>
        <v>0</v>
      </c>
    </row>
    <row r="73" spans="1:5" x14ac:dyDescent="0.15">
      <c r="A73" s="29"/>
      <c r="B73" s="33" t="s">
        <v>217</v>
      </c>
      <c r="C73" s="118">
        <v>0</v>
      </c>
      <c r="D73" s="118">
        <v>0</v>
      </c>
      <c r="E73" s="118">
        <v>0</v>
      </c>
    </row>
    <row r="74" spans="1:5" x14ac:dyDescent="0.15">
      <c r="A74" s="29"/>
      <c r="B74" s="33" t="s">
        <v>220</v>
      </c>
      <c r="C74" s="118">
        <v>0</v>
      </c>
      <c r="D74" s="118">
        <v>0</v>
      </c>
      <c r="E74" s="118">
        <v>0</v>
      </c>
    </row>
    <row r="75" spans="1:5" x14ac:dyDescent="0.15">
      <c r="A75" s="29"/>
      <c r="B75" s="30"/>
      <c r="C75" s="118"/>
      <c r="D75" s="118"/>
      <c r="E75" s="118"/>
    </row>
    <row r="76" spans="1:5" x14ac:dyDescent="0.15">
      <c r="A76" s="29"/>
      <c r="B76" s="30" t="s">
        <v>227</v>
      </c>
      <c r="C76" s="118">
        <f>+'6a. EAEPED'!C88</f>
        <v>94064100</v>
      </c>
      <c r="D76" s="118">
        <f>+'6a. EAEPED'!F88</f>
        <v>100358084</v>
      </c>
      <c r="E76" s="118">
        <f>+'6a. EAEPED'!G88</f>
        <v>100358084</v>
      </c>
    </row>
    <row r="77" spans="1:5" x14ac:dyDescent="0.15">
      <c r="A77" s="29"/>
      <c r="B77" s="30"/>
      <c r="C77" s="118"/>
      <c r="D77" s="118"/>
      <c r="E77" s="118"/>
    </row>
    <row r="78" spans="1:5" x14ac:dyDescent="0.15">
      <c r="A78" s="29"/>
      <c r="B78" s="30" t="s">
        <v>204</v>
      </c>
      <c r="C78" s="118">
        <v>0</v>
      </c>
      <c r="D78" s="118">
        <v>0</v>
      </c>
      <c r="E78" s="118">
        <v>0</v>
      </c>
    </row>
    <row r="79" spans="1:5" x14ac:dyDescent="0.15">
      <c r="A79" s="29"/>
      <c r="B79" s="30"/>
      <c r="C79" s="118"/>
      <c r="D79" s="118"/>
      <c r="E79" s="118"/>
    </row>
    <row r="80" spans="1:5" x14ac:dyDescent="0.15">
      <c r="A80" s="31"/>
      <c r="B80" s="32" t="s">
        <v>228</v>
      </c>
      <c r="C80" s="119">
        <f>+C71+C72-C76+C78</f>
        <v>0</v>
      </c>
      <c r="D80" s="119">
        <f t="shared" ref="D80:E80" si="17">+D71+D72-D76+D78</f>
        <v>8877420</v>
      </c>
      <c r="E80" s="119">
        <f t="shared" si="17"/>
        <v>8877420</v>
      </c>
    </row>
    <row r="81" spans="1:5" x14ac:dyDescent="0.15">
      <c r="A81" s="181"/>
      <c r="B81" s="183" t="s">
        <v>229</v>
      </c>
      <c r="C81" s="169">
        <f>+C80-C72</f>
        <v>0</v>
      </c>
      <c r="D81" s="169">
        <f t="shared" ref="D81:E81" si="18">+D80-D72</f>
        <v>8877420</v>
      </c>
      <c r="E81" s="169">
        <f t="shared" si="18"/>
        <v>8877420</v>
      </c>
    </row>
    <row r="82" spans="1:5" ht="9.75" thickBot="1" x14ac:dyDescent="0.2">
      <c r="A82" s="182"/>
      <c r="B82" s="184"/>
      <c r="C82" s="170"/>
      <c r="D82" s="170"/>
      <c r="E82" s="170"/>
    </row>
  </sheetData>
  <mergeCells count="25">
    <mergeCell ref="D49:D50"/>
    <mergeCell ref="E49:E50"/>
    <mergeCell ref="A52:B53"/>
    <mergeCell ref="D52:D53"/>
    <mergeCell ref="A9:B10"/>
    <mergeCell ref="D9:D10"/>
    <mergeCell ref="A30:B30"/>
    <mergeCell ref="A39:B40"/>
    <mergeCell ref="D39:D40"/>
    <mergeCell ref="E81:E82"/>
    <mergeCell ref="A4:E4"/>
    <mergeCell ref="A5:E5"/>
    <mergeCell ref="A6:E6"/>
    <mergeCell ref="A7:E7"/>
    <mergeCell ref="A54:B54"/>
    <mergeCell ref="A68:B69"/>
    <mergeCell ref="D68:D69"/>
    <mergeCell ref="A70:B70"/>
    <mergeCell ref="A81:A82"/>
    <mergeCell ref="B81:B82"/>
    <mergeCell ref="C81:C82"/>
    <mergeCell ref="D81:D82"/>
    <mergeCell ref="A49:A50"/>
    <mergeCell ref="B49:B50"/>
    <mergeCell ref="C49:C50"/>
  </mergeCells>
  <pageMargins left="0.70866141732283472" right="0.70866141732283472" top="0.74803149606299213" bottom="0.74803149606299213" header="0.31496062992125984" footer="0.31496062992125984"/>
  <pageSetup scale="7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J82"/>
  <sheetViews>
    <sheetView view="pageBreakPreview" topLeftCell="A4" zoomScale="98" zoomScaleNormal="100" zoomScaleSheetLayoutView="98" workbookViewId="0">
      <pane xSplit="3" ySplit="8" topLeftCell="D63" activePane="bottomRight" state="frozen"/>
      <selection activeCell="A85" sqref="A85"/>
      <selection pane="topRight" activeCell="A85" sqref="A85"/>
      <selection pane="bottomLeft" activeCell="A85" sqref="A85"/>
      <selection pane="bottomRight" activeCell="H17" sqref="H17"/>
    </sheetView>
  </sheetViews>
  <sheetFormatPr baseColWidth="10" defaultRowHeight="9" x14ac:dyDescent="0.15"/>
  <cols>
    <col min="1" max="2" width="11.42578125" style="1"/>
    <col min="3" max="3" width="43.28515625" style="1" customWidth="1"/>
    <col min="4" max="4" width="12" style="1" bestFit="1" customWidth="1"/>
    <col min="5" max="5" width="11" style="1" customWidth="1"/>
    <col min="6" max="7" width="12" style="1" customWidth="1"/>
    <col min="8" max="8" width="12.28515625" style="1" bestFit="1" customWidth="1"/>
    <col min="9" max="9" width="11.42578125" style="1" bestFit="1" customWidth="1"/>
    <col min="10" max="16384" width="11.42578125" style="1"/>
  </cols>
  <sheetData>
    <row r="2" spans="1:9" x14ac:dyDescent="0.15">
      <c r="A2" s="1" t="s">
        <v>231</v>
      </c>
    </row>
    <row r="3" spans="1:9" ht="9.75" thickBot="1" x14ac:dyDescent="0.2"/>
    <row r="4" spans="1:9" x14ac:dyDescent="0.15">
      <c r="A4" s="133" t="s">
        <v>455</v>
      </c>
      <c r="B4" s="134"/>
      <c r="C4" s="134"/>
      <c r="D4" s="134"/>
      <c r="E4" s="134"/>
      <c r="F4" s="134"/>
      <c r="G4" s="134"/>
      <c r="H4" s="134"/>
      <c r="I4" s="135"/>
    </row>
    <row r="5" spans="1:9" x14ac:dyDescent="0.15">
      <c r="A5" s="146" t="s">
        <v>232</v>
      </c>
      <c r="B5" s="171"/>
      <c r="C5" s="171"/>
      <c r="D5" s="171"/>
      <c r="E5" s="171"/>
      <c r="F5" s="171"/>
      <c r="G5" s="171"/>
      <c r="H5" s="171"/>
      <c r="I5" s="147"/>
    </row>
    <row r="6" spans="1:9" x14ac:dyDescent="0.15">
      <c r="A6" s="146" t="s">
        <v>457</v>
      </c>
      <c r="B6" s="171"/>
      <c r="C6" s="171"/>
      <c r="D6" s="171"/>
      <c r="E6" s="171"/>
      <c r="F6" s="171"/>
      <c r="G6" s="171"/>
      <c r="H6" s="171"/>
      <c r="I6" s="147"/>
    </row>
    <row r="7" spans="1:9" ht="9.75" thickBot="1" x14ac:dyDescent="0.2">
      <c r="A7" s="148" t="s">
        <v>1</v>
      </c>
      <c r="B7" s="172"/>
      <c r="C7" s="172"/>
      <c r="D7" s="172"/>
      <c r="E7" s="172"/>
      <c r="F7" s="172"/>
      <c r="G7" s="172"/>
      <c r="H7" s="172"/>
      <c r="I7" s="149"/>
    </row>
    <row r="8" spans="1:9" ht="9.75" thickBot="1" x14ac:dyDescent="0.2">
      <c r="A8" s="133"/>
      <c r="B8" s="134"/>
      <c r="C8" s="135"/>
      <c r="D8" s="204" t="s">
        <v>233</v>
      </c>
      <c r="E8" s="205"/>
      <c r="F8" s="205"/>
      <c r="G8" s="205"/>
      <c r="H8" s="206"/>
      <c r="I8" s="198" t="s">
        <v>234</v>
      </c>
    </row>
    <row r="9" spans="1:9" x14ac:dyDescent="0.15">
      <c r="A9" s="146" t="s">
        <v>208</v>
      </c>
      <c r="B9" s="171"/>
      <c r="C9" s="147"/>
      <c r="D9" s="198" t="s">
        <v>236</v>
      </c>
      <c r="E9" s="198" t="s">
        <v>237</v>
      </c>
      <c r="F9" s="198" t="s">
        <v>238</v>
      </c>
      <c r="G9" s="198" t="s">
        <v>193</v>
      </c>
      <c r="H9" s="198" t="s">
        <v>239</v>
      </c>
      <c r="I9" s="207"/>
    </row>
    <row r="10" spans="1:9" ht="9.75" thickBot="1" x14ac:dyDescent="0.2">
      <c r="A10" s="148" t="s">
        <v>235</v>
      </c>
      <c r="B10" s="172"/>
      <c r="C10" s="149"/>
      <c r="D10" s="199"/>
      <c r="E10" s="199"/>
      <c r="F10" s="199"/>
      <c r="G10" s="199"/>
      <c r="H10" s="199"/>
      <c r="I10" s="199"/>
    </row>
    <row r="11" spans="1:9" x14ac:dyDescent="0.15">
      <c r="A11" s="200"/>
      <c r="B11" s="201"/>
      <c r="C11" s="202"/>
      <c r="D11" s="36"/>
      <c r="E11" s="36"/>
      <c r="F11" s="36"/>
      <c r="G11" s="36"/>
      <c r="H11" s="36"/>
      <c r="I11" s="36"/>
    </row>
    <row r="12" spans="1:9" x14ac:dyDescent="0.15">
      <c r="A12" s="189" t="s">
        <v>240</v>
      </c>
      <c r="B12" s="190"/>
      <c r="C12" s="203"/>
      <c r="D12" s="71"/>
      <c r="E12" s="71"/>
      <c r="F12" s="71"/>
      <c r="G12" s="71"/>
      <c r="H12" s="71"/>
      <c r="I12" s="71"/>
    </row>
    <row r="13" spans="1:9" x14ac:dyDescent="0.15">
      <c r="A13" s="37"/>
      <c r="B13" s="194" t="s">
        <v>241</v>
      </c>
      <c r="C13" s="195"/>
      <c r="D13" s="71">
        <v>0</v>
      </c>
      <c r="E13" s="71">
        <v>0</v>
      </c>
      <c r="F13" s="71">
        <f>+D13+E13</f>
        <v>0</v>
      </c>
      <c r="G13" s="71">
        <v>0</v>
      </c>
      <c r="H13" s="71">
        <v>0</v>
      </c>
      <c r="I13" s="71">
        <f t="shared" ref="I13:I19" si="0">+H13-D13</f>
        <v>0</v>
      </c>
    </row>
    <row r="14" spans="1:9" x14ac:dyDescent="0.15">
      <c r="A14" s="37"/>
      <c r="B14" s="194" t="s">
        <v>242</v>
      </c>
      <c r="C14" s="195"/>
      <c r="D14" s="71">
        <v>0</v>
      </c>
      <c r="E14" s="71">
        <v>0</v>
      </c>
      <c r="F14" s="71">
        <f t="shared" ref="F14:F44" si="1">+D14+E14</f>
        <v>0</v>
      </c>
      <c r="G14" s="71">
        <v>0</v>
      </c>
      <c r="H14" s="71">
        <v>0</v>
      </c>
      <c r="I14" s="71">
        <f t="shared" si="0"/>
        <v>0</v>
      </c>
    </row>
    <row r="15" spans="1:9" x14ac:dyDescent="0.15">
      <c r="A15" s="37"/>
      <c r="B15" s="194" t="s">
        <v>243</v>
      </c>
      <c r="C15" s="195"/>
      <c r="D15" s="71">
        <v>0</v>
      </c>
      <c r="E15" s="71">
        <v>0</v>
      </c>
      <c r="F15" s="71">
        <f t="shared" si="1"/>
        <v>0</v>
      </c>
      <c r="G15" s="71">
        <v>0</v>
      </c>
      <c r="H15" s="71">
        <v>0</v>
      </c>
      <c r="I15" s="71">
        <f t="shared" si="0"/>
        <v>0</v>
      </c>
    </row>
    <row r="16" spans="1:9" x14ac:dyDescent="0.15">
      <c r="A16" s="37"/>
      <c r="B16" s="194" t="s">
        <v>244</v>
      </c>
      <c r="C16" s="195"/>
      <c r="D16" s="71">
        <v>0</v>
      </c>
      <c r="E16" s="71">
        <v>94000</v>
      </c>
      <c r="F16" s="71">
        <f t="shared" si="1"/>
        <v>94000</v>
      </c>
      <c r="G16" s="71">
        <v>94000</v>
      </c>
      <c r="H16" s="71">
        <v>94000</v>
      </c>
      <c r="I16" s="71">
        <f t="shared" si="0"/>
        <v>94000</v>
      </c>
    </row>
    <row r="17" spans="1:9" x14ac:dyDescent="0.15">
      <c r="A17" s="37"/>
      <c r="B17" s="194" t="s">
        <v>245</v>
      </c>
      <c r="C17" s="195"/>
      <c r="D17" s="71">
        <v>0</v>
      </c>
      <c r="E17" s="71">
        <v>130363</v>
      </c>
      <c r="F17" s="71">
        <f t="shared" si="1"/>
        <v>130363</v>
      </c>
      <c r="G17" s="71">
        <v>130363</v>
      </c>
      <c r="H17" s="71">
        <v>130363</v>
      </c>
      <c r="I17" s="71">
        <f t="shared" si="0"/>
        <v>130363</v>
      </c>
    </row>
    <row r="18" spans="1:9" x14ac:dyDescent="0.15">
      <c r="A18" s="37"/>
      <c r="B18" s="194" t="s">
        <v>246</v>
      </c>
      <c r="C18" s="195"/>
      <c r="D18" s="71">
        <v>0</v>
      </c>
      <c r="E18" s="71">
        <v>109962</v>
      </c>
      <c r="F18" s="71">
        <f t="shared" si="1"/>
        <v>109962</v>
      </c>
      <c r="G18" s="71">
        <v>109962</v>
      </c>
      <c r="H18" s="71">
        <v>109962</v>
      </c>
      <c r="I18" s="71">
        <f t="shared" si="0"/>
        <v>109962</v>
      </c>
    </row>
    <row r="19" spans="1:9" x14ac:dyDescent="0.15">
      <c r="A19" s="37"/>
      <c r="B19" s="194" t="s">
        <v>247</v>
      </c>
      <c r="C19" s="195"/>
      <c r="D19" s="71">
        <v>0</v>
      </c>
      <c r="E19" s="71">
        <v>17260835</v>
      </c>
      <c r="F19" s="71">
        <f t="shared" si="1"/>
        <v>17260835</v>
      </c>
      <c r="G19" s="71">
        <v>17260835</v>
      </c>
      <c r="H19" s="71">
        <v>17260835</v>
      </c>
      <c r="I19" s="71">
        <f t="shared" si="0"/>
        <v>17260835</v>
      </c>
    </row>
    <row r="20" spans="1:9" x14ac:dyDescent="0.15">
      <c r="A20" s="197"/>
      <c r="B20" s="194" t="s">
        <v>248</v>
      </c>
      <c r="C20" s="195"/>
      <c r="D20" s="72">
        <f>+D22+D23+D24+D25+D26+D27+D28+D29+D30+D31+D32</f>
        <v>69099000</v>
      </c>
      <c r="E20" s="72">
        <f>+E22+E23+E24+E25+E26+E27+E28+E29+E30+E31+E32</f>
        <v>8449875</v>
      </c>
      <c r="F20" s="71">
        <f t="shared" si="1"/>
        <v>77548875</v>
      </c>
      <c r="G20" s="72">
        <f>+G22+G23+G24+G25+G26+G27+G28+G29+G30+G31+G32</f>
        <v>77548875</v>
      </c>
      <c r="H20" s="72">
        <f>+H22+H23+H24+H25+H26+H27+H28+H29+H30+H31+H32</f>
        <v>77548875</v>
      </c>
      <c r="I20" s="71">
        <f>+H20-D20</f>
        <v>8449875</v>
      </c>
    </row>
    <row r="21" spans="1:9" x14ac:dyDescent="0.15">
      <c r="A21" s="197"/>
      <c r="B21" s="194" t="s">
        <v>249</v>
      </c>
      <c r="C21" s="195"/>
      <c r="D21" s="72"/>
      <c r="E21" s="72"/>
      <c r="F21" s="71"/>
      <c r="G21" s="72"/>
      <c r="H21" s="72"/>
      <c r="I21" s="71"/>
    </row>
    <row r="22" spans="1:9" x14ac:dyDescent="0.15">
      <c r="A22" s="37"/>
      <c r="B22" s="38"/>
      <c r="C22" s="39" t="s">
        <v>250</v>
      </c>
      <c r="D22" s="72">
        <v>69099000</v>
      </c>
      <c r="E22" s="72">
        <v>8449875</v>
      </c>
      <c r="F22" s="71">
        <f t="shared" si="1"/>
        <v>77548875</v>
      </c>
      <c r="G22" s="72">
        <v>77548875</v>
      </c>
      <c r="H22" s="72">
        <v>77548875</v>
      </c>
      <c r="I22" s="71">
        <f t="shared" ref="I22:I44" si="2">+H22-D22</f>
        <v>8449875</v>
      </c>
    </row>
    <row r="23" spans="1:9" x14ac:dyDescent="0.15">
      <c r="A23" s="37"/>
      <c r="B23" s="38"/>
      <c r="C23" s="39" t="s">
        <v>251</v>
      </c>
      <c r="D23" s="72">
        <v>0</v>
      </c>
      <c r="E23" s="72">
        <v>0</v>
      </c>
      <c r="F23" s="71">
        <f t="shared" si="1"/>
        <v>0</v>
      </c>
      <c r="G23" s="72">
        <v>0</v>
      </c>
      <c r="H23" s="72">
        <v>0</v>
      </c>
      <c r="I23" s="71">
        <f t="shared" si="2"/>
        <v>0</v>
      </c>
    </row>
    <row r="24" spans="1:9" x14ac:dyDescent="0.15">
      <c r="A24" s="37"/>
      <c r="B24" s="38"/>
      <c r="C24" s="39" t="s">
        <v>252</v>
      </c>
      <c r="D24" s="72">
        <v>0</v>
      </c>
      <c r="E24" s="72">
        <v>0</v>
      </c>
      <c r="F24" s="71">
        <f t="shared" si="1"/>
        <v>0</v>
      </c>
      <c r="G24" s="72">
        <v>0</v>
      </c>
      <c r="H24" s="72">
        <v>0</v>
      </c>
      <c r="I24" s="71">
        <f t="shared" si="2"/>
        <v>0</v>
      </c>
    </row>
    <row r="25" spans="1:9" x14ac:dyDescent="0.15">
      <c r="A25" s="37"/>
      <c r="B25" s="38"/>
      <c r="C25" s="39" t="s">
        <v>253</v>
      </c>
      <c r="D25" s="72">
        <v>0</v>
      </c>
      <c r="E25" s="72">
        <v>0</v>
      </c>
      <c r="F25" s="71">
        <f t="shared" si="1"/>
        <v>0</v>
      </c>
      <c r="G25" s="72">
        <v>0</v>
      </c>
      <c r="H25" s="72">
        <v>0</v>
      </c>
      <c r="I25" s="71">
        <f t="shared" si="2"/>
        <v>0</v>
      </c>
    </row>
    <row r="26" spans="1:9" x14ac:dyDescent="0.15">
      <c r="A26" s="37"/>
      <c r="B26" s="38"/>
      <c r="C26" s="39" t="s">
        <v>254</v>
      </c>
      <c r="D26" s="72">
        <v>0</v>
      </c>
      <c r="E26" s="72">
        <v>0</v>
      </c>
      <c r="F26" s="71">
        <f t="shared" si="1"/>
        <v>0</v>
      </c>
      <c r="G26" s="72">
        <v>0</v>
      </c>
      <c r="H26" s="72">
        <v>0</v>
      </c>
      <c r="I26" s="71">
        <f t="shared" si="2"/>
        <v>0</v>
      </c>
    </row>
    <row r="27" spans="1:9" x14ac:dyDescent="0.15">
      <c r="A27" s="37"/>
      <c r="B27" s="38"/>
      <c r="C27" s="39" t="s">
        <v>255</v>
      </c>
      <c r="D27" s="72">
        <v>0</v>
      </c>
      <c r="E27" s="72">
        <v>0</v>
      </c>
      <c r="F27" s="71">
        <f t="shared" si="1"/>
        <v>0</v>
      </c>
      <c r="G27" s="72">
        <v>0</v>
      </c>
      <c r="H27" s="72">
        <v>0</v>
      </c>
      <c r="I27" s="71">
        <f t="shared" si="2"/>
        <v>0</v>
      </c>
    </row>
    <row r="28" spans="1:9" x14ac:dyDescent="0.15">
      <c r="A28" s="37"/>
      <c r="B28" s="38"/>
      <c r="C28" s="39" t="s">
        <v>256</v>
      </c>
      <c r="D28" s="72">
        <v>0</v>
      </c>
      <c r="E28" s="72">
        <v>0</v>
      </c>
      <c r="F28" s="71">
        <f t="shared" si="1"/>
        <v>0</v>
      </c>
      <c r="G28" s="72">
        <v>0</v>
      </c>
      <c r="H28" s="72">
        <v>0</v>
      </c>
      <c r="I28" s="71">
        <f t="shared" si="2"/>
        <v>0</v>
      </c>
    </row>
    <row r="29" spans="1:9" x14ac:dyDescent="0.15">
      <c r="A29" s="37"/>
      <c r="B29" s="38"/>
      <c r="C29" s="39" t="s">
        <v>257</v>
      </c>
      <c r="D29" s="72">
        <v>0</v>
      </c>
      <c r="E29" s="72">
        <v>0</v>
      </c>
      <c r="F29" s="71">
        <f t="shared" si="1"/>
        <v>0</v>
      </c>
      <c r="G29" s="72">
        <v>0</v>
      </c>
      <c r="H29" s="72">
        <v>0</v>
      </c>
      <c r="I29" s="71">
        <f t="shared" si="2"/>
        <v>0</v>
      </c>
    </row>
    <row r="30" spans="1:9" x14ac:dyDescent="0.15">
      <c r="A30" s="37"/>
      <c r="B30" s="38"/>
      <c r="C30" s="39" t="s">
        <v>258</v>
      </c>
      <c r="D30" s="72">
        <v>0</v>
      </c>
      <c r="E30" s="72">
        <v>0</v>
      </c>
      <c r="F30" s="71">
        <f t="shared" si="1"/>
        <v>0</v>
      </c>
      <c r="G30" s="72">
        <v>0</v>
      </c>
      <c r="H30" s="72">
        <v>0</v>
      </c>
      <c r="I30" s="71">
        <f t="shared" si="2"/>
        <v>0</v>
      </c>
    </row>
    <row r="31" spans="1:9" x14ac:dyDescent="0.15">
      <c r="A31" s="37"/>
      <c r="B31" s="38"/>
      <c r="C31" s="39" t="s">
        <v>259</v>
      </c>
      <c r="D31" s="72">
        <v>0</v>
      </c>
      <c r="E31" s="72">
        <v>0</v>
      </c>
      <c r="F31" s="71">
        <f t="shared" si="1"/>
        <v>0</v>
      </c>
      <c r="G31" s="72">
        <v>0</v>
      </c>
      <c r="H31" s="72">
        <v>0</v>
      </c>
      <c r="I31" s="71">
        <f t="shared" si="2"/>
        <v>0</v>
      </c>
    </row>
    <row r="32" spans="1:9" x14ac:dyDescent="0.15">
      <c r="A32" s="37"/>
      <c r="B32" s="38"/>
      <c r="C32" s="39" t="s">
        <v>260</v>
      </c>
      <c r="D32" s="72">
        <v>0</v>
      </c>
      <c r="E32" s="72">
        <v>0</v>
      </c>
      <c r="F32" s="71">
        <f t="shared" si="1"/>
        <v>0</v>
      </c>
      <c r="G32" s="72">
        <v>0</v>
      </c>
      <c r="H32" s="72">
        <v>0</v>
      </c>
      <c r="I32" s="71">
        <f t="shared" si="2"/>
        <v>0</v>
      </c>
    </row>
    <row r="33" spans="1:9" x14ac:dyDescent="0.15">
      <c r="A33" s="37"/>
      <c r="B33" s="194" t="s">
        <v>261</v>
      </c>
      <c r="C33" s="195"/>
      <c r="D33" s="71">
        <f>+D34+D35+D36+D37+D38</f>
        <v>0</v>
      </c>
      <c r="E33" s="71">
        <f t="shared" ref="E33:H33" si="3">+E34+E35+E36+E37+E38</f>
        <v>0</v>
      </c>
      <c r="F33" s="71">
        <f t="shared" si="1"/>
        <v>0</v>
      </c>
      <c r="G33" s="71">
        <f t="shared" si="3"/>
        <v>0</v>
      </c>
      <c r="H33" s="71">
        <f t="shared" si="3"/>
        <v>0</v>
      </c>
      <c r="I33" s="71">
        <f t="shared" si="2"/>
        <v>0</v>
      </c>
    </row>
    <row r="34" spans="1:9" x14ac:dyDescent="0.15">
      <c r="A34" s="37"/>
      <c r="B34" s="38"/>
      <c r="C34" s="39" t="s">
        <v>262</v>
      </c>
      <c r="D34" s="72">
        <v>0</v>
      </c>
      <c r="E34" s="72">
        <v>0</v>
      </c>
      <c r="F34" s="71">
        <f t="shared" si="1"/>
        <v>0</v>
      </c>
      <c r="G34" s="72">
        <v>0</v>
      </c>
      <c r="H34" s="72">
        <v>0</v>
      </c>
      <c r="I34" s="71">
        <f t="shared" si="2"/>
        <v>0</v>
      </c>
    </row>
    <row r="35" spans="1:9" x14ac:dyDescent="0.15">
      <c r="A35" s="37"/>
      <c r="B35" s="38"/>
      <c r="C35" s="39" t="s">
        <v>263</v>
      </c>
      <c r="D35" s="72">
        <v>0</v>
      </c>
      <c r="E35" s="72">
        <v>0</v>
      </c>
      <c r="F35" s="71">
        <f t="shared" si="1"/>
        <v>0</v>
      </c>
      <c r="G35" s="72">
        <v>0</v>
      </c>
      <c r="H35" s="72">
        <v>0</v>
      </c>
      <c r="I35" s="71">
        <f t="shared" si="2"/>
        <v>0</v>
      </c>
    </row>
    <row r="36" spans="1:9" x14ac:dyDescent="0.15">
      <c r="A36" s="37"/>
      <c r="B36" s="38"/>
      <c r="C36" s="39" t="s">
        <v>264</v>
      </c>
      <c r="D36" s="72">
        <v>0</v>
      </c>
      <c r="E36" s="72">
        <v>0</v>
      </c>
      <c r="F36" s="71">
        <f t="shared" si="1"/>
        <v>0</v>
      </c>
      <c r="G36" s="72">
        <v>0</v>
      </c>
      <c r="H36" s="72">
        <v>0</v>
      </c>
      <c r="I36" s="71">
        <f t="shared" si="2"/>
        <v>0</v>
      </c>
    </row>
    <row r="37" spans="1:9" x14ac:dyDescent="0.15">
      <c r="A37" s="37"/>
      <c r="B37" s="38"/>
      <c r="C37" s="39" t="s">
        <v>265</v>
      </c>
      <c r="D37" s="72">
        <v>0</v>
      </c>
      <c r="E37" s="72">
        <v>0</v>
      </c>
      <c r="F37" s="71">
        <f t="shared" si="1"/>
        <v>0</v>
      </c>
      <c r="G37" s="72">
        <v>0</v>
      </c>
      <c r="H37" s="72">
        <v>0</v>
      </c>
      <c r="I37" s="71">
        <f t="shared" si="2"/>
        <v>0</v>
      </c>
    </row>
    <row r="38" spans="1:9" x14ac:dyDescent="0.15">
      <c r="A38" s="37"/>
      <c r="B38" s="38"/>
      <c r="C38" s="39" t="s">
        <v>266</v>
      </c>
      <c r="D38" s="72">
        <v>0</v>
      </c>
      <c r="E38" s="72">
        <v>0</v>
      </c>
      <c r="F38" s="71">
        <f t="shared" si="1"/>
        <v>0</v>
      </c>
      <c r="G38" s="72">
        <v>0</v>
      </c>
      <c r="H38" s="72">
        <v>0</v>
      </c>
      <c r="I38" s="71">
        <f t="shared" si="2"/>
        <v>0</v>
      </c>
    </row>
    <row r="39" spans="1:9" x14ac:dyDescent="0.15">
      <c r="A39" s="37"/>
      <c r="B39" s="194" t="s">
        <v>267</v>
      </c>
      <c r="C39" s="195"/>
      <c r="D39" s="72">
        <v>0</v>
      </c>
      <c r="E39" s="72">
        <v>0</v>
      </c>
      <c r="F39" s="71">
        <f t="shared" si="1"/>
        <v>0</v>
      </c>
      <c r="G39" s="72">
        <v>0</v>
      </c>
      <c r="H39" s="72">
        <v>0</v>
      </c>
      <c r="I39" s="71">
        <f t="shared" si="2"/>
        <v>0</v>
      </c>
    </row>
    <row r="40" spans="1:9" x14ac:dyDescent="0.15">
      <c r="A40" s="37"/>
      <c r="B40" s="194" t="s">
        <v>268</v>
      </c>
      <c r="C40" s="195"/>
      <c r="D40" s="72">
        <f>+D41</f>
        <v>0</v>
      </c>
      <c r="E40" s="72">
        <f t="shared" ref="E40:H40" si="4">+E41</f>
        <v>0</v>
      </c>
      <c r="F40" s="72">
        <f t="shared" si="1"/>
        <v>0</v>
      </c>
      <c r="G40" s="72">
        <f t="shared" si="4"/>
        <v>0</v>
      </c>
      <c r="H40" s="72">
        <f t="shared" si="4"/>
        <v>0</v>
      </c>
      <c r="I40" s="72">
        <f t="shared" si="2"/>
        <v>0</v>
      </c>
    </row>
    <row r="41" spans="1:9" x14ac:dyDescent="0.15">
      <c r="A41" s="37"/>
      <c r="B41" s="38"/>
      <c r="C41" s="39" t="s">
        <v>269</v>
      </c>
      <c r="D41" s="72">
        <v>0</v>
      </c>
      <c r="E41" s="72">
        <v>0</v>
      </c>
      <c r="F41" s="71">
        <f t="shared" si="1"/>
        <v>0</v>
      </c>
      <c r="G41" s="72">
        <v>0</v>
      </c>
      <c r="H41" s="72">
        <v>0</v>
      </c>
      <c r="I41" s="71">
        <f t="shared" si="2"/>
        <v>0</v>
      </c>
    </row>
    <row r="42" spans="1:9" x14ac:dyDescent="0.15">
      <c r="A42" s="37"/>
      <c r="B42" s="194" t="s">
        <v>270</v>
      </c>
      <c r="C42" s="195"/>
      <c r="D42" s="72">
        <f>+D43+D44</f>
        <v>0</v>
      </c>
      <c r="E42" s="72">
        <f t="shared" ref="E42:H42" si="5">+E43+E44</f>
        <v>0</v>
      </c>
      <c r="F42" s="71">
        <f t="shared" si="1"/>
        <v>0</v>
      </c>
      <c r="G42" s="72">
        <f t="shared" si="5"/>
        <v>0</v>
      </c>
      <c r="H42" s="72">
        <f t="shared" si="5"/>
        <v>0</v>
      </c>
      <c r="I42" s="71">
        <f t="shared" si="2"/>
        <v>0</v>
      </c>
    </row>
    <row r="43" spans="1:9" x14ac:dyDescent="0.15">
      <c r="A43" s="37"/>
      <c r="B43" s="38"/>
      <c r="C43" s="39" t="s">
        <v>271</v>
      </c>
      <c r="D43" s="72">
        <v>0</v>
      </c>
      <c r="E43" s="72">
        <v>0</v>
      </c>
      <c r="F43" s="71">
        <f t="shared" si="1"/>
        <v>0</v>
      </c>
      <c r="G43" s="72">
        <v>0</v>
      </c>
      <c r="H43" s="72">
        <v>0</v>
      </c>
      <c r="I43" s="71">
        <f t="shared" si="2"/>
        <v>0</v>
      </c>
    </row>
    <row r="44" spans="1:9" x14ac:dyDescent="0.15">
      <c r="A44" s="37"/>
      <c r="B44" s="38"/>
      <c r="C44" s="39" t="s">
        <v>272</v>
      </c>
      <c r="D44" s="72">
        <v>0</v>
      </c>
      <c r="E44" s="72">
        <v>0</v>
      </c>
      <c r="F44" s="71">
        <f t="shared" si="1"/>
        <v>0</v>
      </c>
      <c r="G44" s="72">
        <v>0</v>
      </c>
      <c r="H44" s="72">
        <v>0</v>
      </c>
      <c r="I44" s="71">
        <f t="shared" si="2"/>
        <v>0</v>
      </c>
    </row>
    <row r="45" spans="1:9" x14ac:dyDescent="0.15">
      <c r="A45" s="40"/>
      <c r="B45" s="41"/>
      <c r="C45" s="42"/>
      <c r="D45" s="76"/>
      <c r="E45" s="76"/>
      <c r="F45" s="76"/>
      <c r="G45" s="76"/>
      <c r="H45" s="76"/>
      <c r="I45" s="76"/>
    </row>
    <row r="46" spans="1:9" x14ac:dyDescent="0.15">
      <c r="A46" s="189" t="s">
        <v>273</v>
      </c>
      <c r="B46" s="190"/>
      <c r="C46" s="191"/>
      <c r="D46" s="75"/>
      <c r="E46" s="75"/>
      <c r="F46" s="75"/>
      <c r="G46" s="75"/>
      <c r="H46" s="75"/>
      <c r="I46" s="75"/>
    </row>
    <row r="47" spans="1:9" x14ac:dyDescent="0.15">
      <c r="A47" s="189" t="s">
        <v>274</v>
      </c>
      <c r="B47" s="190"/>
      <c r="C47" s="191"/>
      <c r="D47" s="75">
        <f>+D13+D14+D15+D16+D17+D18+D19+D20+D33+D39+D40+D42</f>
        <v>69099000</v>
      </c>
      <c r="E47" s="75">
        <f>+E13+E14+E15+E16+E17+E18+E19+E20+E33+E39+E40+E42</f>
        <v>26045035</v>
      </c>
      <c r="F47" s="75">
        <f t="shared" ref="F47" si="6">+D47+E47</f>
        <v>95144035</v>
      </c>
      <c r="G47" s="75">
        <f>+G13+G14+G15+G16+G17+G18+G19+G20+G33+G39+G40+G42</f>
        <v>95144035</v>
      </c>
      <c r="H47" s="75">
        <f>+H13+H14+H15+H16+H17+H18+H19+H20+H33+H39+H40+H42</f>
        <v>95144035</v>
      </c>
      <c r="I47" s="75">
        <f>+I13+I14+I15+I16+I17+I18+I19+I20+I33+I39+I40+I42</f>
        <v>26045035</v>
      </c>
    </row>
    <row r="48" spans="1:9" x14ac:dyDescent="0.15">
      <c r="A48" s="189" t="s">
        <v>275</v>
      </c>
      <c r="B48" s="190"/>
      <c r="C48" s="191"/>
      <c r="D48" s="75"/>
      <c r="E48" s="75"/>
      <c r="F48" s="75"/>
      <c r="G48" s="75"/>
      <c r="H48" s="75"/>
      <c r="I48" s="75"/>
    </row>
    <row r="49" spans="1:9" x14ac:dyDescent="0.15">
      <c r="A49" s="40"/>
      <c r="B49" s="41"/>
      <c r="C49" s="42"/>
      <c r="D49" s="76"/>
      <c r="E49" s="76"/>
      <c r="F49" s="76"/>
      <c r="G49" s="76"/>
      <c r="H49" s="76"/>
      <c r="I49" s="76"/>
    </row>
    <row r="50" spans="1:9" x14ac:dyDescent="0.15">
      <c r="A50" s="189" t="s">
        <v>276</v>
      </c>
      <c r="B50" s="190"/>
      <c r="C50" s="191"/>
      <c r="D50" s="76"/>
      <c r="E50" s="76"/>
      <c r="F50" s="76"/>
      <c r="G50" s="76"/>
      <c r="H50" s="76"/>
      <c r="I50" s="76"/>
    </row>
    <row r="51" spans="1:9" x14ac:dyDescent="0.15">
      <c r="A51" s="37"/>
      <c r="B51" s="194" t="s">
        <v>277</v>
      </c>
      <c r="C51" s="195"/>
      <c r="D51" s="72">
        <f>+D52+D53+D54+D55+D56+D57+D58+D59</f>
        <v>94064100</v>
      </c>
      <c r="E51" s="72">
        <f t="shared" ref="E51:H51" si="7">+E52+E53+E54+E55+E56+E57+E58+E59</f>
        <v>2999836</v>
      </c>
      <c r="F51" s="71">
        <f t="shared" ref="F51:F69" si="8">+D51+E51</f>
        <v>97063936</v>
      </c>
      <c r="G51" s="72">
        <f t="shared" si="7"/>
        <v>97063936</v>
      </c>
      <c r="H51" s="72">
        <f t="shared" si="7"/>
        <v>97063936</v>
      </c>
      <c r="I51" s="71">
        <f t="shared" ref="I51:I69" si="9">+H51-D51</f>
        <v>2999836</v>
      </c>
    </row>
    <row r="52" spans="1:9" x14ac:dyDescent="0.15">
      <c r="A52" s="37"/>
      <c r="B52" s="38"/>
      <c r="C52" s="39" t="s">
        <v>278</v>
      </c>
      <c r="D52" s="72">
        <v>0</v>
      </c>
      <c r="E52" s="72">
        <v>0</v>
      </c>
      <c r="F52" s="71">
        <f t="shared" si="8"/>
        <v>0</v>
      </c>
      <c r="G52" s="72">
        <v>0</v>
      </c>
      <c r="H52" s="72">
        <v>0</v>
      </c>
      <c r="I52" s="71">
        <f t="shared" si="9"/>
        <v>0</v>
      </c>
    </row>
    <row r="53" spans="1:9" x14ac:dyDescent="0.15">
      <c r="A53" s="37"/>
      <c r="B53" s="38"/>
      <c r="C53" s="39" t="s">
        <v>279</v>
      </c>
      <c r="D53" s="72">
        <v>0</v>
      </c>
      <c r="E53" s="72">
        <v>0</v>
      </c>
      <c r="F53" s="71">
        <f t="shared" si="8"/>
        <v>0</v>
      </c>
      <c r="G53" s="72">
        <v>0</v>
      </c>
      <c r="H53" s="72">
        <v>0</v>
      </c>
      <c r="I53" s="71">
        <f t="shared" si="9"/>
        <v>0</v>
      </c>
    </row>
    <row r="54" spans="1:9" x14ac:dyDescent="0.15">
      <c r="A54" s="37"/>
      <c r="B54" s="38"/>
      <c r="C54" s="39" t="s">
        <v>280</v>
      </c>
      <c r="D54" s="72">
        <v>0</v>
      </c>
      <c r="E54" s="72">
        <v>0</v>
      </c>
      <c r="F54" s="71">
        <f t="shared" si="8"/>
        <v>0</v>
      </c>
      <c r="G54" s="72">
        <v>0</v>
      </c>
      <c r="H54" s="72">
        <v>0</v>
      </c>
      <c r="I54" s="71">
        <f t="shared" si="9"/>
        <v>0</v>
      </c>
    </row>
    <row r="55" spans="1:9" ht="18" x14ac:dyDescent="0.15">
      <c r="A55" s="37"/>
      <c r="B55" s="38"/>
      <c r="C55" s="42" t="s">
        <v>281</v>
      </c>
      <c r="D55" s="72">
        <v>0</v>
      </c>
      <c r="E55" s="72">
        <v>0</v>
      </c>
      <c r="F55" s="71">
        <f t="shared" si="8"/>
        <v>0</v>
      </c>
      <c r="G55" s="72">
        <v>0</v>
      </c>
      <c r="H55" s="72">
        <v>0</v>
      </c>
      <c r="I55" s="71">
        <f t="shared" si="9"/>
        <v>0</v>
      </c>
    </row>
    <row r="56" spans="1:9" x14ac:dyDescent="0.15">
      <c r="A56" s="37"/>
      <c r="B56" s="38"/>
      <c r="C56" s="39" t="s">
        <v>282</v>
      </c>
      <c r="D56" s="72">
        <v>94064100</v>
      </c>
      <c r="E56" s="72">
        <v>2999836</v>
      </c>
      <c r="F56" s="71">
        <f t="shared" si="8"/>
        <v>97063936</v>
      </c>
      <c r="G56" s="72">
        <v>97063936</v>
      </c>
      <c r="H56" s="72">
        <v>97063936</v>
      </c>
      <c r="I56" s="71">
        <f t="shared" si="9"/>
        <v>2999836</v>
      </c>
    </row>
    <row r="57" spans="1:9" x14ac:dyDescent="0.15">
      <c r="A57" s="37"/>
      <c r="B57" s="38"/>
      <c r="C57" s="39" t="s">
        <v>283</v>
      </c>
      <c r="D57" s="72">
        <v>0</v>
      </c>
      <c r="E57" s="72">
        <v>0</v>
      </c>
      <c r="F57" s="71">
        <f t="shared" si="8"/>
        <v>0</v>
      </c>
      <c r="G57" s="72">
        <v>0</v>
      </c>
      <c r="H57" s="72">
        <v>0</v>
      </c>
      <c r="I57" s="71">
        <f t="shared" si="9"/>
        <v>0</v>
      </c>
    </row>
    <row r="58" spans="1:9" ht="18" x14ac:dyDescent="0.15">
      <c r="A58" s="37"/>
      <c r="B58" s="38"/>
      <c r="C58" s="42" t="s">
        <v>284</v>
      </c>
      <c r="D58" s="72">
        <v>0</v>
      </c>
      <c r="E58" s="72">
        <v>0</v>
      </c>
      <c r="F58" s="71">
        <f t="shared" si="8"/>
        <v>0</v>
      </c>
      <c r="G58" s="72">
        <v>0</v>
      </c>
      <c r="H58" s="72">
        <v>0</v>
      </c>
      <c r="I58" s="71">
        <f t="shared" si="9"/>
        <v>0</v>
      </c>
    </row>
    <row r="59" spans="1:9" ht="18" x14ac:dyDescent="0.15">
      <c r="A59" s="37"/>
      <c r="B59" s="38"/>
      <c r="C59" s="44" t="s">
        <v>285</v>
      </c>
      <c r="D59" s="72">
        <v>0</v>
      </c>
      <c r="E59" s="72">
        <v>0</v>
      </c>
      <c r="F59" s="71">
        <f t="shared" si="8"/>
        <v>0</v>
      </c>
      <c r="G59" s="72">
        <v>0</v>
      </c>
      <c r="H59" s="72">
        <v>0</v>
      </c>
      <c r="I59" s="71">
        <f t="shared" si="9"/>
        <v>0</v>
      </c>
    </row>
    <row r="60" spans="1:9" x14ac:dyDescent="0.15">
      <c r="A60" s="37"/>
      <c r="B60" s="194" t="s">
        <v>286</v>
      </c>
      <c r="C60" s="195"/>
      <c r="D60" s="72">
        <f>+D61+D62+D63+D64</f>
        <v>0</v>
      </c>
      <c r="E60" s="72">
        <f t="shared" ref="E60:H60" si="10">+E61+E62+E63+E64</f>
        <v>12171568</v>
      </c>
      <c r="F60" s="71">
        <f t="shared" si="8"/>
        <v>12171568</v>
      </c>
      <c r="G60" s="72">
        <f t="shared" si="10"/>
        <v>12171568</v>
      </c>
      <c r="H60" s="72">
        <f t="shared" si="10"/>
        <v>12171568</v>
      </c>
      <c r="I60" s="71">
        <f t="shared" si="9"/>
        <v>12171568</v>
      </c>
    </row>
    <row r="61" spans="1:9" x14ac:dyDescent="0.15">
      <c r="A61" s="37"/>
      <c r="B61" s="38"/>
      <c r="C61" s="39" t="s">
        <v>287</v>
      </c>
      <c r="D61" s="72">
        <v>0</v>
      </c>
      <c r="E61" s="72">
        <v>0</v>
      </c>
      <c r="F61" s="71">
        <f t="shared" si="8"/>
        <v>0</v>
      </c>
      <c r="G61" s="72">
        <v>0</v>
      </c>
      <c r="H61" s="72">
        <v>0</v>
      </c>
      <c r="I61" s="71">
        <f t="shared" si="9"/>
        <v>0</v>
      </c>
    </row>
    <row r="62" spans="1:9" x14ac:dyDescent="0.15">
      <c r="A62" s="37"/>
      <c r="B62" s="38"/>
      <c r="C62" s="39" t="s">
        <v>288</v>
      </c>
      <c r="D62" s="72">
        <v>0</v>
      </c>
      <c r="E62" s="72">
        <v>0</v>
      </c>
      <c r="F62" s="71">
        <f t="shared" si="8"/>
        <v>0</v>
      </c>
      <c r="G62" s="72">
        <v>0</v>
      </c>
      <c r="H62" s="72">
        <v>0</v>
      </c>
      <c r="I62" s="71">
        <f t="shared" si="9"/>
        <v>0</v>
      </c>
    </row>
    <row r="63" spans="1:9" x14ac:dyDescent="0.15">
      <c r="A63" s="37"/>
      <c r="B63" s="38"/>
      <c r="C63" s="39" t="s">
        <v>289</v>
      </c>
      <c r="D63" s="72">
        <v>0</v>
      </c>
      <c r="E63" s="72">
        <f>1450000+801250+1243016</f>
        <v>3494266</v>
      </c>
      <c r="F63" s="71">
        <f t="shared" si="8"/>
        <v>3494266</v>
      </c>
      <c r="G63" s="72">
        <f>1450000+801250+1243016</f>
        <v>3494266</v>
      </c>
      <c r="H63" s="72">
        <f>1450000+801250+1243016</f>
        <v>3494266</v>
      </c>
      <c r="I63" s="71">
        <f t="shared" si="9"/>
        <v>3494266</v>
      </c>
    </row>
    <row r="64" spans="1:9" x14ac:dyDescent="0.15">
      <c r="A64" s="37"/>
      <c r="B64" s="38"/>
      <c r="C64" s="39" t="s">
        <v>290</v>
      </c>
      <c r="D64" s="72">
        <v>0</v>
      </c>
      <c r="E64" s="72">
        <v>8677302</v>
      </c>
      <c r="F64" s="71">
        <f t="shared" si="8"/>
        <v>8677302</v>
      </c>
      <c r="G64" s="72">
        <v>8677302</v>
      </c>
      <c r="H64" s="72">
        <v>8677302</v>
      </c>
      <c r="I64" s="71">
        <f t="shared" si="9"/>
        <v>8677302</v>
      </c>
    </row>
    <row r="65" spans="1:10" x14ac:dyDescent="0.15">
      <c r="A65" s="37"/>
      <c r="B65" s="194" t="s">
        <v>291</v>
      </c>
      <c r="C65" s="195"/>
      <c r="D65" s="72">
        <f>+D66+D67</f>
        <v>0</v>
      </c>
      <c r="E65" s="72">
        <f t="shared" ref="E65:H65" si="11">+E66+E67</f>
        <v>0</v>
      </c>
      <c r="F65" s="71">
        <f t="shared" si="8"/>
        <v>0</v>
      </c>
      <c r="G65" s="72">
        <f t="shared" si="11"/>
        <v>0</v>
      </c>
      <c r="H65" s="72">
        <f t="shared" si="11"/>
        <v>0</v>
      </c>
      <c r="I65" s="71">
        <f t="shared" si="9"/>
        <v>0</v>
      </c>
    </row>
    <row r="66" spans="1:10" ht="18" x14ac:dyDescent="0.15">
      <c r="A66" s="37"/>
      <c r="B66" s="38"/>
      <c r="C66" s="42" t="s">
        <v>292</v>
      </c>
      <c r="D66" s="72">
        <v>0</v>
      </c>
      <c r="E66" s="72">
        <v>0</v>
      </c>
      <c r="F66" s="71">
        <f t="shared" si="8"/>
        <v>0</v>
      </c>
      <c r="G66" s="72">
        <v>0</v>
      </c>
      <c r="H66" s="72">
        <v>0</v>
      </c>
      <c r="I66" s="71">
        <f t="shared" si="9"/>
        <v>0</v>
      </c>
    </row>
    <row r="67" spans="1:10" x14ac:dyDescent="0.15">
      <c r="A67" s="37"/>
      <c r="B67" s="38"/>
      <c r="C67" s="39" t="s">
        <v>293</v>
      </c>
      <c r="D67" s="72">
        <v>0</v>
      </c>
      <c r="E67" s="72">
        <v>0</v>
      </c>
      <c r="F67" s="71">
        <f t="shared" si="8"/>
        <v>0</v>
      </c>
      <c r="G67" s="72">
        <v>0</v>
      </c>
      <c r="H67" s="72">
        <v>0</v>
      </c>
      <c r="I67" s="71">
        <f t="shared" si="9"/>
        <v>0</v>
      </c>
    </row>
    <row r="68" spans="1:10" x14ac:dyDescent="0.15">
      <c r="A68" s="37"/>
      <c r="B68" s="194" t="s">
        <v>294</v>
      </c>
      <c r="C68" s="195"/>
      <c r="D68" s="72">
        <v>0</v>
      </c>
      <c r="E68" s="72">
        <v>0</v>
      </c>
      <c r="F68" s="71">
        <f t="shared" si="8"/>
        <v>0</v>
      </c>
      <c r="G68" s="72">
        <v>0</v>
      </c>
      <c r="H68" s="72">
        <v>0</v>
      </c>
      <c r="I68" s="71">
        <f t="shared" si="9"/>
        <v>0</v>
      </c>
    </row>
    <row r="69" spans="1:10" x14ac:dyDescent="0.15">
      <c r="A69" s="37"/>
      <c r="B69" s="194" t="s">
        <v>295</v>
      </c>
      <c r="C69" s="195"/>
      <c r="D69" s="72">
        <v>0</v>
      </c>
      <c r="E69" s="72">
        <v>0</v>
      </c>
      <c r="F69" s="71">
        <f t="shared" si="8"/>
        <v>0</v>
      </c>
      <c r="G69" s="72">
        <v>0</v>
      </c>
      <c r="H69" s="72">
        <v>0</v>
      </c>
      <c r="I69" s="71">
        <f t="shared" si="9"/>
        <v>0</v>
      </c>
    </row>
    <row r="70" spans="1:10" x14ac:dyDescent="0.15">
      <c r="A70" s="40"/>
      <c r="B70" s="192"/>
      <c r="C70" s="193"/>
      <c r="D70" s="71"/>
      <c r="E70" s="71"/>
      <c r="F70" s="71"/>
      <c r="G70" s="71"/>
      <c r="H70" s="71"/>
      <c r="I70" s="71"/>
    </row>
    <row r="71" spans="1:10" x14ac:dyDescent="0.15">
      <c r="A71" s="189" t="s">
        <v>296</v>
      </c>
      <c r="B71" s="190"/>
      <c r="C71" s="191"/>
      <c r="D71" s="75">
        <f>+D51+D60+D65+D68+D69</f>
        <v>94064100</v>
      </c>
      <c r="E71" s="75">
        <f t="shared" ref="E71:H71" si="12">+E51+E60+E65+E68+E69</f>
        <v>15171404</v>
      </c>
      <c r="F71" s="75">
        <f t="shared" ref="F71" si="13">+D71+E71</f>
        <v>109235504</v>
      </c>
      <c r="G71" s="75">
        <f t="shared" si="12"/>
        <v>109235504</v>
      </c>
      <c r="H71" s="75">
        <f t="shared" si="12"/>
        <v>109235504</v>
      </c>
      <c r="I71" s="75">
        <f>+H71-D71</f>
        <v>15171404</v>
      </c>
    </row>
    <row r="72" spans="1:10" x14ac:dyDescent="0.15">
      <c r="A72" s="40"/>
      <c r="B72" s="192"/>
      <c r="C72" s="193"/>
      <c r="D72" s="75"/>
      <c r="E72" s="75"/>
      <c r="F72" s="75"/>
      <c r="G72" s="75"/>
      <c r="H72" s="75"/>
      <c r="I72" s="75"/>
    </row>
    <row r="73" spans="1:10" x14ac:dyDescent="0.15">
      <c r="A73" s="189" t="s">
        <v>297</v>
      </c>
      <c r="B73" s="190"/>
      <c r="C73" s="191"/>
      <c r="D73" s="75">
        <f>+D74</f>
        <v>0</v>
      </c>
      <c r="E73" s="75">
        <f t="shared" ref="E73:H73" si="14">+E74</f>
        <v>0</v>
      </c>
      <c r="F73" s="75">
        <f t="shared" ref="F73" si="15">+D73+E73</f>
        <v>0</v>
      </c>
      <c r="G73" s="75">
        <f t="shared" si="14"/>
        <v>0</v>
      </c>
      <c r="H73" s="75">
        <f t="shared" si="14"/>
        <v>0</v>
      </c>
      <c r="I73" s="75">
        <f t="shared" ref="I73:I74" si="16">+H73-D73</f>
        <v>0</v>
      </c>
    </row>
    <row r="74" spans="1:10" x14ac:dyDescent="0.15">
      <c r="A74" s="37"/>
      <c r="B74" s="194" t="s">
        <v>298</v>
      </c>
      <c r="C74" s="195"/>
      <c r="D74" s="72">
        <v>0</v>
      </c>
      <c r="E74" s="72">
        <v>0</v>
      </c>
      <c r="F74" s="72">
        <f t="shared" ref="F74" si="17">+D74+E74</f>
        <v>0</v>
      </c>
      <c r="G74" s="72">
        <v>0</v>
      </c>
      <c r="H74" s="72">
        <v>0</v>
      </c>
      <c r="I74" s="72">
        <f t="shared" si="16"/>
        <v>0</v>
      </c>
    </row>
    <row r="75" spans="1:10" x14ac:dyDescent="0.15">
      <c r="A75" s="40"/>
      <c r="B75" s="192"/>
      <c r="C75" s="193"/>
      <c r="D75" s="71"/>
      <c r="E75" s="71"/>
      <c r="F75" s="71"/>
      <c r="G75" s="71"/>
      <c r="H75" s="71"/>
      <c r="I75" s="71"/>
    </row>
    <row r="76" spans="1:10" x14ac:dyDescent="0.15">
      <c r="A76" s="189" t="s">
        <v>299</v>
      </c>
      <c r="B76" s="190"/>
      <c r="C76" s="191"/>
      <c r="D76" s="75">
        <f>+D47+D71+D73</f>
        <v>163163100</v>
      </c>
      <c r="E76" s="75">
        <f t="shared" ref="E76:I76" si="18">+E47+E71+E73</f>
        <v>41216439</v>
      </c>
      <c r="F76" s="75">
        <f t="shared" ref="F76" si="19">+D76+E76</f>
        <v>204379539</v>
      </c>
      <c r="G76" s="75">
        <f t="shared" si="18"/>
        <v>204379539</v>
      </c>
      <c r="H76" s="75">
        <f t="shared" si="18"/>
        <v>204379539</v>
      </c>
      <c r="I76" s="75">
        <f t="shared" si="18"/>
        <v>41216439</v>
      </c>
      <c r="J76" s="77"/>
    </row>
    <row r="77" spans="1:10" x14ac:dyDescent="0.15">
      <c r="A77" s="40"/>
      <c r="B77" s="192"/>
      <c r="C77" s="193"/>
      <c r="D77" s="74"/>
      <c r="E77" s="74"/>
      <c r="F77" s="74"/>
      <c r="G77" s="74"/>
      <c r="H77" s="74"/>
      <c r="I77" s="74"/>
      <c r="J77" s="77"/>
    </row>
    <row r="78" spans="1:10" x14ac:dyDescent="0.15">
      <c r="A78" s="37"/>
      <c r="B78" s="196" t="s">
        <v>300</v>
      </c>
      <c r="C78" s="191"/>
      <c r="D78" s="75"/>
      <c r="E78" s="75"/>
      <c r="F78" s="75"/>
      <c r="G78" s="75"/>
      <c r="H78" s="75"/>
      <c r="I78" s="75"/>
      <c r="J78" s="77"/>
    </row>
    <row r="79" spans="1:10" x14ac:dyDescent="0.15">
      <c r="A79" s="37"/>
      <c r="B79" s="192" t="s">
        <v>301</v>
      </c>
      <c r="C79" s="193"/>
      <c r="D79" s="72">
        <v>0</v>
      </c>
      <c r="E79" s="72">
        <v>0</v>
      </c>
      <c r="F79" s="72">
        <f t="shared" ref="F79:F81" si="20">+D79+E79</f>
        <v>0</v>
      </c>
      <c r="G79" s="72">
        <v>0</v>
      </c>
      <c r="H79" s="72">
        <v>0</v>
      </c>
      <c r="I79" s="72">
        <f t="shared" ref="I79:I81" si="21">+H79-D79</f>
        <v>0</v>
      </c>
    </row>
    <row r="80" spans="1:10" x14ac:dyDescent="0.15">
      <c r="A80" s="37"/>
      <c r="B80" s="192" t="s">
        <v>302</v>
      </c>
      <c r="C80" s="193"/>
      <c r="D80" s="72">
        <v>0</v>
      </c>
      <c r="E80" s="72">
        <v>0</v>
      </c>
      <c r="F80" s="72">
        <f t="shared" si="20"/>
        <v>0</v>
      </c>
      <c r="G80" s="72">
        <v>0</v>
      </c>
      <c r="H80" s="72">
        <v>0</v>
      </c>
      <c r="I80" s="72">
        <f t="shared" si="21"/>
        <v>0</v>
      </c>
    </row>
    <row r="81" spans="1:9" x14ac:dyDescent="0.15">
      <c r="A81" s="37"/>
      <c r="B81" s="196" t="s">
        <v>303</v>
      </c>
      <c r="C81" s="191"/>
      <c r="D81" s="75">
        <f>+D79+D80</f>
        <v>0</v>
      </c>
      <c r="E81" s="75">
        <f t="shared" ref="E81:H81" si="22">+E79+E80</f>
        <v>0</v>
      </c>
      <c r="F81" s="75">
        <f t="shared" si="20"/>
        <v>0</v>
      </c>
      <c r="G81" s="75">
        <f t="shared" si="22"/>
        <v>0</v>
      </c>
      <c r="H81" s="75">
        <f t="shared" si="22"/>
        <v>0</v>
      </c>
      <c r="I81" s="75">
        <f t="shared" si="21"/>
        <v>0</v>
      </c>
    </row>
    <row r="82" spans="1:9" ht="9.75" thickBot="1" x14ac:dyDescent="0.2">
      <c r="A82" s="43"/>
      <c r="B82" s="187"/>
      <c r="C82" s="188"/>
      <c r="D82" s="73"/>
      <c r="E82" s="73"/>
      <c r="F82" s="73"/>
      <c r="G82" s="73"/>
      <c r="H82" s="73"/>
      <c r="I82" s="73"/>
    </row>
  </sheetData>
  <mergeCells count="52">
    <mergeCell ref="A4:I4"/>
    <mergeCell ref="A5:I5"/>
    <mergeCell ref="A6:I6"/>
    <mergeCell ref="A7:I7"/>
    <mergeCell ref="A8:C8"/>
    <mergeCell ref="D8:H8"/>
    <mergeCell ref="I8:I10"/>
    <mergeCell ref="A9:C9"/>
    <mergeCell ref="A10:C10"/>
    <mergeCell ref="D9:D10"/>
    <mergeCell ref="B18:C18"/>
    <mergeCell ref="E9:E10"/>
    <mergeCell ref="F9:F10"/>
    <mergeCell ref="G9:G10"/>
    <mergeCell ref="H9:H10"/>
    <mergeCell ref="A11:C11"/>
    <mergeCell ref="A12:C12"/>
    <mergeCell ref="B13:C13"/>
    <mergeCell ref="B14:C14"/>
    <mergeCell ref="B15:C15"/>
    <mergeCell ref="B16:C16"/>
    <mergeCell ref="B17:C17"/>
    <mergeCell ref="B39:C39"/>
    <mergeCell ref="B19:C19"/>
    <mergeCell ref="A20:A21"/>
    <mergeCell ref="B20:C20"/>
    <mergeCell ref="B21:C21"/>
    <mergeCell ref="B33:C33"/>
    <mergeCell ref="B40:C40"/>
    <mergeCell ref="B42:C42"/>
    <mergeCell ref="A46:C46"/>
    <mergeCell ref="A47:C47"/>
    <mergeCell ref="B70:C70"/>
    <mergeCell ref="A48:C48"/>
    <mergeCell ref="A50:C50"/>
    <mergeCell ref="B51:C51"/>
    <mergeCell ref="B60:C60"/>
    <mergeCell ref="B65:C65"/>
    <mergeCell ref="B68:C68"/>
    <mergeCell ref="B69:C69"/>
    <mergeCell ref="B82:C82"/>
    <mergeCell ref="A71:C71"/>
    <mergeCell ref="B72:C72"/>
    <mergeCell ref="A73:C73"/>
    <mergeCell ref="B74:C74"/>
    <mergeCell ref="B75:C75"/>
    <mergeCell ref="A76:C76"/>
    <mergeCell ref="B77:C77"/>
    <mergeCell ref="B78:C78"/>
    <mergeCell ref="B79:C79"/>
    <mergeCell ref="B80:C80"/>
    <mergeCell ref="B81:C81"/>
  </mergeCells>
  <pageMargins left="0.70866141732283472" right="0.70866141732283472" top="0.74803149606299213" bottom="0.74803149606299213" header="0.31496062992125984" footer="0.31496062992125984"/>
  <pageSetup scale="66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I164"/>
  <sheetViews>
    <sheetView view="pageBreakPreview" topLeftCell="A137" zoomScale="112" zoomScaleNormal="100" zoomScaleSheetLayoutView="112" workbookViewId="0">
      <selection activeCell="D153" sqref="D153"/>
    </sheetView>
  </sheetViews>
  <sheetFormatPr baseColWidth="10" defaultRowHeight="9" x14ac:dyDescent="0.15"/>
  <cols>
    <col min="1" max="1" width="4.85546875" style="1" customWidth="1"/>
    <col min="2" max="2" width="47.5703125" style="1" customWidth="1"/>
    <col min="3" max="4" width="11.42578125" style="1"/>
    <col min="5" max="5" width="12.28515625" style="1" bestFit="1" customWidth="1"/>
    <col min="6" max="7" width="12" style="1" bestFit="1" customWidth="1"/>
    <col min="8" max="8" width="12" style="1" customWidth="1"/>
    <col min="9" max="16384" width="11.42578125" style="1"/>
  </cols>
  <sheetData>
    <row r="2" spans="1:9" x14ac:dyDescent="0.15">
      <c r="A2" s="209" t="s">
        <v>305</v>
      </c>
      <c r="B2" s="209"/>
      <c r="C2" s="209"/>
      <c r="D2" s="209"/>
      <c r="E2" s="209"/>
      <c r="F2" s="209"/>
      <c r="G2" s="209"/>
      <c r="H2" s="209"/>
    </row>
    <row r="3" spans="1:9" ht="9.75" thickBot="1" x14ac:dyDescent="0.2"/>
    <row r="4" spans="1:9" x14ac:dyDescent="0.15">
      <c r="A4" s="133" t="s">
        <v>455</v>
      </c>
      <c r="B4" s="134"/>
      <c r="C4" s="134"/>
      <c r="D4" s="134"/>
      <c r="E4" s="134"/>
      <c r="F4" s="134"/>
      <c r="G4" s="134"/>
      <c r="H4" s="135"/>
    </row>
    <row r="5" spans="1:9" x14ac:dyDescent="0.15">
      <c r="A5" s="146" t="s">
        <v>306</v>
      </c>
      <c r="B5" s="171"/>
      <c r="C5" s="171"/>
      <c r="D5" s="171"/>
      <c r="E5" s="171"/>
      <c r="F5" s="171"/>
      <c r="G5" s="171"/>
      <c r="H5" s="147"/>
    </row>
    <row r="6" spans="1:9" x14ac:dyDescent="0.15">
      <c r="A6" s="146" t="s">
        <v>307</v>
      </c>
      <c r="B6" s="171"/>
      <c r="C6" s="171"/>
      <c r="D6" s="171"/>
      <c r="E6" s="171"/>
      <c r="F6" s="171"/>
      <c r="G6" s="171"/>
      <c r="H6" s="147"/>
    </row>
    <row r="7" spans="1:9" x14ac:dyDescent="0.15">
      <c r="A7" s="146" t="s">
        <v>457</v>
      </c>
      <c r="B7" s="171"/>
      <c r="C7" s="171"/>
      <c r="D7" s="171"/>
      <c r="E7" s="171"/>
      <c r="F7" s="171"/>
      <c r="G7" s="171"/>
      <c r="H7" s="147"/>
    </row>
    <row r="8" spans="1:9" ht="9.75" thickBot="1" x14ac:dyDescent="0.2">
      <c r="A8" s="148" t="s">
        <v>1</v>
      </c>
      <c r="B8" s="172"/>
      <c r="C8" s="172"/>
      <c r="D8" s="172"/>
      <c r="E8" s="172"/>
      <c r="F8" s="172"/>
      <c r="G8" s="172"/>
      <c r="H8" s="149"/>
    </row>
    <row r="9" spans="1:9" ht="9.75" thickBot="1" x14ac:dyDescent="0.2">
      <c r="A9" s="133" t="s">
        <v>2</v>
      </c>
      <c r="B9" s="135"/>
      <c r="C9" s="204" t="s">
        <v>308</v>
      </c>
      <c r="D9" s="205"/>
      <c r="E9" s="205"/>
      <c r="F9" s="205"/>
      <c r="G9" s="206"/>
      <c r="H9" s="198" t="s">
        <v>309</v>
      </c>
    </row>
    <row r="10" spans="1:9" ht="20.25" customHeight="1" thickBot="1" x14ac:dyDescent="0.2">
      <c r="A10" s="148"/>
      <c r="B10" s="149"/>
      <c r="C10" s="47" t="s">
        <v>192</v>
      </c>
      <c r="D10" s="52" t="s">
        <v>310</v>
      </c>
      <c r="E10" s="47" t="s">
        <v>311</v>
      </c>
      <c r="F10" s="47" t="s">
        <v>193</v>
      </c>
      <c r="G10" s="47" t="s">
        <v>195</v>
      </c>
      <c r="H10" s="199"/>
    </row>
    <row r="11" spans="1:9" ht="11.25" customHeight="1" x14ac:dyDescent="0.15">
      <c r="A11" s="210" t="s">
        <v>312</v>
      </c>
      <c r="B11" s="211"/>
      <c r="C11" s="125">
        <f>+C12+C20+C30+C40+C50+C60+C64+C73+C77</f>
        <v>69099000</v>
      </c>
      <c r="D11" s="125">
        <f t="shared" ref="D11:G11" si="0">+D12+D20+D30+D40+D50+D60+D64+D73+D77</f>
        <v>26045035</v>
      </c>
      <c r="E11" s="125">
        <f t="shared" si="0"/>
        <v>95144035</v>
      </c>
      <c r="F11" s="125">
        <f t="shared" si="0"/>
        <v>77669073</v>
      </c>
      <c r="G11" s="125">
        <f t="shared" si="0"/>
        <v>77669073</v>
      </c>
      <c r="H11" s="125">
        <f t="shared" ref="H11:H74" si="1">+E11-G11</f>
        <v>17474962</v>
      </c>
    </row>
    <row r="12" spans="1:9" ht="11.25" customHeight="1" x14ac:dyDescent="0.15">
      <c r="A12" s="197" t="s">
        <v>313</v>
      </c>
      <c r="B12" s="208"/>
      <c r="C12" s="100">
        <f>SUM(C13:C19)</f>
        <v>35102000</v>
      </c>
      <c r="D12" s="100">
        <f t="shared" ref="D12:E12" si="2">SUM(D13:D19)</f>
        <v>-998744</v>
      </c>
      <c r="E12" s="100">
        <f t="shared" si="2"/>
        <v>34103256</v>
      </c>
      <c r="F12" s="100">
        <f t="shared" ref="F12:G12" si="3">SUM(F13:F19)</f>
        <v>34075916</v>
      </c>
      <c r="G12" s="100">
        <f t="shared" si="3"/>
        <v>34075916</v>
      </c>
      <c r="H12" s="100">
        <f t="shared" si="1"/>
        <v>27340</v>
      </c>
      <c r="I12" s="114"/>
    </row>
    <row r="13" spans="1:9" ht="11.25" customHeight="1" x14ac:dyDescent="0.15">
      <c r="A13" s="121"/>
      <c r="B13" s="53" t="s">
        <v>314</v>
      </c>
      <c r="C13" s="100">
        <v>13715000</v>
      </c>
      <c r="D13" s="100">
        <v>-205724</v>
      </c>
      <c r="E13" s="100">
        <f>+C13+D13</f>
        <v>13509276</v>
      </c>
      <c r="F13" s="100">
        <v>13509276</v>
      </c>
      <c r="G13" s="100">
        <v>13509276</v>
      </c>
      <c r="H13" s="100">
        <f t="shared" si="1"/>
        <v>0</v>
      </c>
    </row>
    <row r="14" spans="1:9" ht="11.25" customHeight="1" x14ac:dyDescent="0.15">
      <c r="A14" s="121"/>
      <c r="B14" s="53" t="s">
        <v>315</v>
      </c>
      <c r="C14" s="100">
        <v>0</v>
      </c>
      <c r="D14" s="100">
        <v>0</v>
      </c>
      <c r="E14" s="100">
        <f t="shared" ref="E14:E19" si="4">+C14+D14</f>
        <v>0</v>
      </c>
      <c r="F14" s="100">
        <v>0</v>
      </c>
      <c r="G14" s="100">
        <v>0</v>
      </c>
      <c r="H14" s="100">
        <f t="shared" si="1"/>
        <v>0</v>
      </c>
    </row>
    <row r="15" spans="1:9" ht="11.25" customHeight="1" x14ac:dyDescent="0.15">
      <c r="A15" s="121"/>
      <c r="B15" s="53" t="s">
        <v>316</v>
      </c>
      <c r="C15" s="100">
        <v>3913000</v>
      </c>
      <c r="D15" s="100">
        <v>-108706</v>
      </c>
      <c r="E15" s="100">
        <f t="shared" si="4"/>
        <v>3804294</v>
      </c>
      <c r="F15" s="100">
        <v>3800404</v>
      </c>
      <c r="G15" s="100">
        <v>3800404</v>
      </c>
      <c r="H15" s="100">
        <f t="shared" si="1"/>
        <v>3890</v>
      </c>
    </row>
    <row r="16" spans="1:9" ht="11.25" customHeight="1" x14ac:dyDescent="0.15">
      <c r="A16" s="121"/>
      <c r="B16" s="53" t="s">
        <v>317</v>
      </c>
      <c r="C16" s="100">
        <v>2239000</v>
      </c>
      <c r="D16" s="100">
        <v>-733442</v>
      </c>
      <c r="E16" s="100">
        <f t="shared" si="4"/>
        <v>1505558</v>
      </c>
      <c r="F16" s="100">
        <v>1505557</v>
      </c>
      <c r="G16" s="100">
        <v>1505557</v>
      </c>
      <c r="H16" s="100">
        <f t="shared" si="1"/>
        <v>1</v>
      </c>
    </row>
    <row r="17" spans="1:8" ht="11.25" customHeight="1" x14ac:dyDescent="0.15">
      <c r="A17" s="121"/>
      <c r="B17" s="53" t="s">
        <v>318</v>
      </c>
      <c r="C17" s="100">
        <v>15235000</v>
      </c>
      <c r="D17" s="100">
        <v>49128</v>
      </c>
      <c r="E17" s="100">
        <f t="shared" si="4"/>
        <v>15284128</v>
      </c>
      <c r="F17" s="100">
        <v>15260679</v>
      </c>
      <c r="G17" s="100">
        <v>15260679</v>
      </c>
      <c r="H17" s="100">
        <f t="shared" si="1"/>
        <v>23449</v>
      </c>
    </row>
    <row r="18" spans="1:8" ht="11.25" customHeight="1" x14ac:dyDescent="0.15">
      <c r="A18" s="121"/>
      <c r="B18" s="53" t="s">
        <v>319</v>
      </c>
      <c r="C18" s="100">
        <v>0</v>
      </c>
      <c r="D18" s="100">
        <v>0</v>
      </c>
      <c r="E18" s="100">
        <f t="shared" si="4"/>
        <v>0</v>
      </c>
      <c r="F18" s="100">
        <v>0</v>
      </c>
      <c r="G18" s="100">
        <v>0</v>
      </c>
      <c r="H18" s="100">
        <f t="shared" si="1"/>
        <v>0</v>
      </c>
    </row>
    <row r="19" spans="1:8" ht="11.25" customHeight="1" x14ac:dyDescent="0.15">
      <c r="A19" s="121"/>
      <c r="B19" s="53" t="s">
        <v>320</v>
      </c>
      <c r="C19" s="100">
        <v>0</v>
      </c>
      <c r="D19" s="100">
        <v>0</v>
      </c>
      <c r="E19" s="100">
        <f t="shared" si="4"/>
        <v>0</v>
      </c>
      <c r="F19" s="100">
        <v>0</v>
      </c>
      <c r="G19" s="100">
        <v>0</v>
      </c>
      <c r="H19" s="100">
        <f t="shared" si="1"/>
        <v>0</v>
      </c>
    </row>
    <row r="20" spans="1:8" ht="11.25" customHeight="1" x14ac:dyDescent="0.15">
      <c r="A20" s="197" t="s">
        <v>321</v>
      </c>
      <c r="B20" s="208"/>
      <c r="C20" s="100">
        <f>+C21+C22+C23+C24+C25+C26+C28+C27+C29</f>
        <v>3777000</v>
      </c>
      <c r="D20" s="100">
        <f t="shared" ref="D20:G20" si="5">+D21+D22+D23+D24+D25+D26+D28+D27+D29</f>
        <v>-213200</v>
      </c>
      <c r="E20" s="100">
        <f t="shared" si="5"/>
        <v>3563800</v>
      </c>
      <c r="F20" s="100">
        <f t="shared" si="5"/>
        <v>3445811</v>
      </c>
      <c r="G20" s="100">
        <f t="shared" si="5"/>
        <v>3445811</v>
      </c>
      <c r="H20" s="100">
        <f t="shared" si="1"/>
        <v>117989</v>
      </c>
    </row>
    <row r="21" spans="1:8" ht="11.25" customHeight="1" x14ac:dyDescent="0.15">
      <c r="A21" s="121"/>
      <c r="B21" s="53" t="s">
        <v>322</v>
      </c>
      <c r="C21" s="100">
        <v>707000</v>
      </c>
      <c r="D21" s="100">
        <v>398682</v>
      </c>
      <c r="E21" s="100">
        <f t="shared" ref="E21:E29" si="6">+C21+D21</f>
        <v>1105682</v>
      </c>
      <c r="F21" s="100">
        <v>1075859</v>
      </c>
      <c r="G21" s="100">
        <v>1075859</v>
      </c>
      <c r="H21" s="100">
        <f t="shared" si="1"/>
        <v>29823</v>
      </c>
    </row>
    <row r="22" spans="1:8" ht="11.25" customHeight="1" x14ac:dyDescent="0.15">
      <c r="A22" s="121"/>
      <c r="B22" s="53" t="s">
        <v>323</v>
      </c>
      <c r="C22" s="100">
        <v>1801000</v>
      </c>
      <c r="D22" s="100">
        <v>-1089113</v>
      </c>
      <c r="E22" s="100">
        <f t="shared" si="6"/>
        <v>711887</v>
      </c>
      <c r="F22" s="100">
        <v>644001</v>
      </c>
      <c r="G22" s="100">
        <v>644001</v>
      </c>
      <c r="H22" s="100">
        <f t="shared" si="1"/>
        <v>67886</v>
      </c>
    </row>
    <row r="23" spans="1:8" ht="11.25" customHeight="1" x14ac:dyDescent="0.15">
      <c r="A23" s="121"/>
      <c r="B23" s="53" t="s">
        <v>324</v>
      </c>
      <c r="C23" s="100">
        <v>0</v>
      </c>
      <c r="D23" s="100">
        <v>0</v>
      </c>
      <c r="E23" s="100">
        <f t="shared" si="6"/>
        <v>0</v>
      </c>
      <c r="F23" s="100">
        <v>0</v>
      </c>
      <c r="G23" s="100">
        <v>0</v>
      </c>
      <c r="H23" s="100">
        <f t="shared" si="1"/>
        <v>0</v>
      </c>
    </row>
    <row r="24" spans="1:8" ht="11.25" customHeight="1" x14ac:dyDescent="0.15">
      <c r="A24" s="121"/>
      <c r="B24" s="53" t="s">
        <v>325</v>
      </c>
      <c r="C24" s="100">
        <v>24000</v>
      </c>
      <c r="D24" s="100">
        <v>2657</v>
      </c>
      <c r="E24" s="100">
        <f t="shared" si="6"/>
        <v>26657</v>
      </c>
      <c r="F24" s="100">
        <v>26637</v>
      </c>
      <c r="G24" s="100">
        <v>26637</v>
      </c>
      <c r="H24" s="100">
        <f t="shared" si="1"/>
        <v>20</v>
      </c>
    </row>
    <row r="25" spans="1:8" ht="11.25" customHeight="1" x14ac:dyDescent="0.15">
      <c r="A25" s="121"/>
      <c r="B25" s="53" t="s">
        <v>326</v>
      </c>
      <c r="C25" s="100">
        <v>277000</v>
      </c>
      <c r="D25" s="100">
        <v>384490</v>
      </c>
      <c r="E25" s="100">
        <f t="shared" si="6"/>
        <v>661490</v>
      </c>
      <c r="F25" s="100">
        <v>651718</v>
      </c>
      <c r="G25" s="100">
        <v>651718</v>
      </c>
      <c r="H25" s="100">
        <f t="shared" si="1"/>
        <v>9772</v>
      </c>
    </row>
    <row r="26" spans="1:8" ht="11.25" customHeight="1" x14ac:dyDescent="0.15">
      <c r="A26" s="121"/>
      <c r="B26" s="53" t="s">
        <v>327</v>
      </c>
      <c r="C26" s="100">
        <v>937000</v>
      </c>
      <c r="D26" s="100">
        <v>-175149</v>
      </c>
      <c r="E26" s="100">
        <f t="shared" si="6"/>
        <v>761851</v>
      </c>
      <c r="F26" s="100">
        <v>759292</v>
      </c>
      <c r="G26" s="100">
        <v>759292</v>
      </c>
      <c r="H26" s="100">
        <f t="shared" si="1"/>
        <v>2559</v>
      </c>
    </row>
    <row r="27" spans="1:8" ht="11.25" customHeight="1" x14ac:dyDescent="0.15">
      <c r="A27" s="121"/>
      <c r="B27" s="53" t="s">
        <v>328</v>
      </c>
      <c r="C27" s="100">
        <v>0</v>
      </c>
      <c r="D27" s="100">
        <v>279780</v>
      </c>
      <c r="E27" s="100">
        <f t="shared" si="6"/>
        <v>279780</v>
      </c>
      <c r="F27" s="100">
        <v>279600</v>
      </c>
      <c r="G27" s="100">
        <v>279600</v>
      </c>
      <c r="H27" s="100">
        <f t="shared" si="1"/>
        <v>180</v>
      </c>
    </row>
    <row r="28" spans="1:8" ht="11.25" customHeight="1" x14ac:dyDescent="0.15">
      <c r="A28" s="121"/>
      <c r="B28" s="53" t="s">
        <v>329</v>
      </c>
      <c r="C28" s="100">
        <v>0</v>
      </c>
      <c r="D28" s="100">
        <v>0</v>
      </c>
      <c r="E28" s="100">
        <f t="shared" si="6"/>
        <v>0</v>
      </c>
      <c r="F28" s="100">
        <v>0</v>
      </c>
      <c r="G28" s="100">
        <v>0</v>
      </c>
      <c r="H28" s="100">
        <f t="shared" si="1"/>
        <v>0</v>
      </c>
    </row>
    <row r="29" spans="1:8" ht="11.25" customHeight="1" x14ac:dyDescent="0.15">
      <c r="A29" s="121"/>
      <c r="B29" s="53" t="s">
        <v>330</v>
      </c>
      <c r="C29" s="100">
        <v>31000</v>
      </c>
      <c r="D29" s="100">
        <v>-14547</v>
      </c>
      <c r="E29" s="100">
        <f t="shared" si="6"/>
        <v>16453</v>
      </c>
      <c r="F29" s="100">
        <v>8704</v>
      </c>
      <c r="G29" s="100">
        <v>8704</v>
      </c>
      <c r="H29" s="100">
        <f t="shared" si="1"/>
        <v>7749</v>
      </c>
    </row>
    <row r="30" spans="1:8" ht="11.25" customHeight="1" x14ac:dyDescent="0.15">
      <c r="A30" s="197" t="s">
        <v>331</v>
      </c>
      <c r="B30" s="208"/>
      <c r="C30" s="100">
        <f>SUM(C31:C39)</f>
        <v>14337000</v>
      </c>
      <c r="D30" s="100">
        <f>SUM(D31:D39)</f>
        <v>-300079</v>
      </c>
      <c r="E30" s="100">
        <f t="shared" ref="E30:G30" si="7">SUM(E31:E39)</f>
        <v>14036921</v>
      </c>
      <c r="F30" s="100">
        <f t="shared" si="7"/>
        <v>13850750</v>
      </c>
      <c r="G30" s="100">
        <f t="shared" si="7"/>
        <v>13850750</v>
      </c>
      <c r="H30" s="100">
        <f t="shared" si="1"/>
        <v>186171</v>
      </c>
    </row>
    <row r="31" spans="1:8" ht="11.25" customHeight="1" x14ac:dyDescent="0.15">
      <c r="A31" s="121"/>
      <c r="B31" s="53" t="s">
        <v>332</v>
      </c>
      <c r="C31" s="100">
        <v>793000</v>
      </c>
      <c r="D31" s="100">
        <v>-174367</v>
      </c>
      <c r="E31" s="100">
        <f>+C31+D31</f>
        <v>618633</v>
      </c>
      <c r="F31" s="100">
        <v>547934</v>
      </c>
      <c r="G31" s="100">
        <v>547934</v>
      </c>
      <c r="H31" s="100">
        <f t="shared" si="1"/>
        <v>70699</v>
      </c>
    </row>
    <row r="32" spans="1:8" ht="11.25" customHeight="1" x14ac:dyDescent="0.15">
      <c r="A32" s="121"/>
      <c r="B32" s="53" t="s">
        <v>333</v>
      </c>
      <c r="C32" s="100">
        <v>0</v>
      </c>
      <c r="D32" s="100">
        <v>0</v>
      </c>
      <c r="E32" s="100">
        <f t="shared" ref="E32:E39" si="8">+C32+D32</f>
        <v>0</v>
      </c>
      <c r="F32" s="100">
        <v>0</v>
      </c>
      <c r="G32" s="100">
        <v>0</v>
      </c>
      <c r="H32" s="100">
        <f t="shared" si="1"/>
        <v>0</v>
      </c>
    </row>
    <row r="33" spans="1:8" ht="11.25" customHeight="1" x14ac:dyDescent="0.15">
      <c r="A33" s="121"/>
      <c r="B33" s="53" t="s">
        <v>334</v>
      </c>
      <c r="C33" s="100">
        <v>0</v>
      </c>
      <c r="D33" s="100">
        <f>1711552-D110</f>
        <v>460252</v>
      </c>
      <c r="E33" s="100">
        <f t="shared" si="8"/>
        <v>460252</v>
      </c>
      <c r="F33" s="100">
        <f>1711515-D110</f>
        <v>460215</v>
      </c>
      <c r="G33" s="100">
        <f>1711515-D110</f>
        <v>460215</v>
      </c>
      <c r="H33" s="100">
        <f t="shared" si="1"/>
        <v>37</v>
      </c>
    </row>
    <row r="34" spans="1:8" ht="11.25" customHeight="1" x14ac:dyDescent="0.15">
      <c r="A34" s="121"/>
      <c r="B34" s="53" t="s">
        <v>335</v>
      </c>
      <c r="C34" s="100">
        <v>583000</v>
      </c>
      <c r="D34" s="100">
        <v>-257831</v>
      </c>
      <c r="E34" s="100">
        <f t="shared" si="8"/>
        <v>325169</v>
      </c>
      <c r="F34" s="100">
        <v>325169</v>
      </c>
      <c r="G34" s="100">
        <v>325169</v>
      </c>
      <c r="H34" s="100">
        <f t="shared" si="1"/>
        <v>0</v>
      </c>
    </row>
    <row r="35" spans="1:8" ht="11.25" customHeight="1" x14ac:dyDescent="0.15">
      <c r="A35" s="121"/>
      <c r="B35" s="53" t="s">
        <v>336</v>
      </c>
      <c r="C35" s="100">
        <v>900000</v>
      </c>
      <c r="D35" s="100">
        <v>-78932</v>
      </c>
      <c r="E35" s="100">
        <f t="shared" si="8"/>
        <v>821068</v>
      </c>
      <c r="F35" s="100">
        <v>778891</v>
      </c>
      <c r="G35" s="100">
        <v>778891</v>
      </c>
      <c r="H35" s="100">
        <f t="shared" si="1"/>
        <v>42177</v>
      </c>
    </row>
    <row r="36" spans="1:8" ht="11.25" customHeight="1" x14ac:dyDescent="0.15">
      <c r="A36" s="121"/>
      <c r="B36" s="53" t="s">
        <v>337</v>
      </c>
      <c r="C36" s="100">
        <v>247000</v>
      </c>
      <c r="D36" s="100">
        <v>-232000</v>
      </c>
      <c r="E36" s="100">
        <f t="shared" si="8"/>
        <v>15000</v>
      </c>
      <c r="F36" s="100">
        <v>10909</v>
      </c>
      <c r="G36" s="100">
        <v>10909</v>
      </c>
      <c r="H36" s="100">
        <f t="shared" si="1"/>
        <v>4091</v>
      </c>
    </row>
    <row r="37" spans="1:8" ht="11.25" customHeight="1" x14ac:dyDescent="0.15">
      <c r="A37" s="121"/>
      <c r="B37" s="53" t="s">
        <v>338</v>
      </c>
      <c r="C37" s="100">
        <v>229000</v>
      </c>
      <c r="D37" s="100">
        <v>1630</v>
      </c>
      <c r="E37" s="100">
        <f t="shared" si="8"/>
        <v>230630</v>
      </c>
      <c r="F37" s="100">
        <v>198412</v>
      </c>
      <c r="G37" s="100">
        <v>198412</v>
      </c>
      <c r="H37" s="100">
        <f t="shared" si="1"/>
        <v>32218</v>
      </c>
    </row>
    <row r="38" spans="1:8" ht="11.25" customHeight="1" x14ac:dyDescent="0.15">
      <c r="A38" s="121"/>
      <c r="B38" s="53" t="s">
        <v>339</v>
      </c>
      <c r="C38" s="100">
        <v>10696000</v>
      </c>
      <c r="D38" s="100">
        <v>73414</v>
      </c>
      <c r="E38" s="100">
        <f t="shared" si="8"/>
        <v>10769414</v>
      </c>
      <c r="F38" s="100">
        <v>10769414</v>
      </c>
      <c r="G38" s="100">
        <v>10769414</v>
      </c>
      <c r="H38" s="100">
        <f t="shared" si="1"/>
        <v>0</v>
      </c>
    </row>
    <row r="39" spans="1:8" ht="11.25" customHeight="1" x14ac:dyDescent="0.15">
      <c r="A39" s="121"/>
      <c r="B39" s="53" t="s">
        <v>340</v>
      </c>
      <c r="C39" s="100">
        <v>889000</v>
      </c>
      <c r="D39" s="100">
        <v>-92245</v>
      </c>
      <c r="E39" s="100">
        <f t="shared" si="8"/>
        <v>796755</v>
      </c>
      <c r="F39" s="100">
        <v>759806</v>
      </c>
      <c r="G39" s="100">
        <v>759806</v>
      </c>
      <c r="H39" s="100">
        <f t="shared" si="1"/>
        <v>36949</v>
      </c>
    </row>
    <row r="40" spans="1:8" ht="11.25" customHeight="1" x14ac:dyDescent="0.15">
      <c r="A40" s="197" t="s">
        <v>341</v>
      </c>
      <c r="B40" s="208"/>
      <c r="C40" s="100">
        <f>SUM(C41:C49)</f>
        <v>15883000</v>
      </c>
      <c r="D40" s="100">
        <f t="shared" ref="D40:G40" si="9">SUM(D41:D49)</f>
        <v>26945700</v>
      </c>
      <c r="E40" s="100">
        <f t="shared" si="9"/>
        <v>42828700</v>
      </c>
      <c r="F40" s="100">
        <f t="shared" si="9"/>
        <v>25704273</v>
      </c>
      <c r="G40" s="100">
        <f t="shared" si="9"/>
        <v>25704273</v>
      </c>
      <c r="H40" s="100">
        <f t="shared" si="1"/>
        <v>17124427</v>
      </c>
    </row>
    <row r="41" spans="1:8" ht="11.25" customHeight="1" x14ac:dyDescent="0.15">
      <c r="A41" s="121"/>
      <c r="B41" s="53" t="s">
        <v>342</v>
      </c>
      <c r="C41" s="100">
        <v>0</v>
      </c>
      <c r="D41" s="100">
        <v>0</v>
      </c>
      <c r="E41" s="100">
        <f t="shared" ref="E41:E48" si="10">+C41+D41</f>
        <v>0</v>
      </c>
      <c r="F41" s="100">
        <v>0</v>
      </c>
      <c r="G41" s="100">
        <v>0</v>
      </c>
      <c r="H41" s="100">
        <f t="shared" si="1"/>
        <v>0</v>
      </c>
    </row>
    <row r="42" spans="1:8" ht="11.25" customHeight="1" x14ac:dyDescent="0.15">
      <c r="A42" s="121"/>
      <c r="B42" s="53" t="s">
        <v>343</v>
      </c>
      <c r="C42" s="100">
        <v>0</v>
      </c>
      <c r="D42" s="100">
        <v>0</v>
      </c>
      <c r="E42" s="100">
        <f t="shared" si="10"/>
        <v>0</v>
      </c>
      <c r="F42" s="100">
        <v>0</v>
      </c>
      <c r="G42" s="100">
        <v>0</v>
      </c>
      <c r="H42" s="100">
        <f t="shared" si="1"/>
        <v>0</v>
      </c>
    </row>
    <row r="43" spans="1:8" ht="11.25" customHeight="1" x14ac:dyDescent="0.15">
      <c r="A43" s="121"/>
      <c r="B43" s="53" t="s">
        <v>344</v>
      </c>
      <c r="C43" s="100">
        <v>0</v>
      </c>
      <c r="D43" s="100">
        <v>0</v>
      </c>
      <c r="E43" s="100">
        <f t="shared" si="10"/>
        <v>0</v>
      </c>
      <c r="F43" s="100">
        <v>0</v>
      </c>
      <c r="G43" s="100">
        <v>0</v>
      </c>
      <c r="H43" s="100">
        <f t="shared" si="1"/>
        <v>0</v>
      </c>
    </row>
    <row r="44" spans="1:8" ht="11.25" customHeight="1" x14ac:dyDescent="0.15">
      <c r="A44" s="121"/>
      <c r="B44" s="53" t="s">
        <v>345</v>
      </c>
      <c r="C44" s="100">
        <f>109947100-94064100</f>
        <v>15883000</v>
      </c>
      <c r="D44" s="100">
        <f>30144236-D121</f>
        <v>26945700</v>
      </c>
      <c r="E44" s="100">
        <f t="shared" si="10"/>
        <v>42828700</v>
      </c>
      <c r="F44" s="100">
        <f>122966217-F121</f>
        <v>25704273</v>
      </c>
      <c r="G44" s="100">
        <f>122966217-G121</f>
        <v>25704273</v>
      </c>
      <c r="H44" s="100">
        <f t="shared" si="1"/>
        <v>17124427</v>
      </c>
    </row>
    <row r="45" spans="1:8" ht="11.25" customHeight="1" x14ac:dyDescent="0.15">
      <c r="A45" s="121"/>
      <c r="B45" s="53" t="s">
        <v>346</v>
      </c>
      <c r="C45" s="100">
        <v>0</v>
      </c>
      <c r="D45" s="100">
        <v>0</v>
      </c>
      <c r="E45" s="100">
        <f t="shared" si="10"/>
        <v>0</v>
      </c>
      <c r="F45" s="100">
        <v>0</v>
      </c>
      <c r="G45" s="100">
        <v>0</v>
      </c>
      <c r="H45" s="100">
        <f t="shared" si="1"/>
        <v>0</v>
      </c>
    </row>
    <row r="46" spans="1:8" ht="11.25" customHeight="1" x14ac:dyDescent="0.15">
      <c r="A46" s="121"/>
      <c r="B46" s="53" t="s">
        <v>347</v>
      </c>
      <c r="C46" s="100">
        <v>0</v>
      </c>
      <c r="D46" s="100">
        <v>0</v>
      </c>
      <c r="E46" s="100">
        <f t="shared" si="10"/>
        <v>0</v>
      </c>
      <c r="F46" s="100">
        <v>0</v>
      </c>
      <c r="G46" s="100">
        <v>0</v>
      </c>
      <c r="H46" s="100">
        <f t="shared" si="1"/>
        <v>0</v>
      </c>
    </row>
    <row r="47" spans="1:8" ht="11.25" customHeight="1" x14ac:dyDescent="0.15">
      <c r="A47" s="121"/>
      <c r="B47" s="53" t="s">
        <v>348</v>
      </c>
      <c r="C47" s="100">
        <v>0</v>
      </c>
      <c r="D47" s="100">
        <v>0</v>
      </c>
      <c r="E47" s="100">
        <f t="shared" si="10"/>
        <v>0</v>
      </c>
      <c r="F47" s="100">
        <v>0</v>
      </c>
      <c r="G47" s="100">
        <v>0</v>
      </c>
      <c r="H47" s="100">
        <f t="shared" si="1"/>
        <v>0</v>
      </c>
    </row>
    <row r="48" spans="1:8" ht="11.25" customHeight="1" x14ac:dyDescent="0.15">
      <c r="A48" s="121"/>
      <c r="B48" s="53" t="s">
        <v>349</v>
      </c>
      <c r="C48" s="100">
        <v>0</v>
      </c>
      <c r="D48" s="100">
        <v>0</v>
      </c>
      <c r="E48" s="100">
        <f t="shared" si="10"/>
        <v>0</v>
      </c>
      <c r="F48" s="100">
        <v>0</v>
      </c>
      <c r="G48" s="100">
        <v>0</v>
      </c>
      <c r="H48" s="100">
        <f t="shared" si="1"/>
        <v>0</v>
      </c>
    </row>
    <row r="49" spans="1:8" ht="11.25" customHeight="1" x14ac:dyDescent="0.15">
      <c r="A49" s="121"/>
      <c r="B49" s="53" t="s">
        <v>350</v>
      </c>
      <c r="C49" s="100">
        <v>0</v>
      </c>
      <c r="D49" s="100">
        <v>0</v>
      </c>
      <c r="E49" s="100">
        <f>+C49+D49</f>
        <v>0</v>
      </c>
      <c r="F49" s="100">
        <v>0</v>
      </c>
      <c r="G49" s="100">
        <v>0</v>
      </c>
      <c r="H49" s="100">
        <f t="shared" si="1"/>
        <v>0</v>
      </c>
    </row>
    <row r="50" spans="1:8" ht="11.25" customHeight="1" x14ac:dyDescent="0.15">
      <c r="A50" s="197" t="s">
        <v>351</v>
      </c>
      <c r="B50" s="208"/>
      <c r="C50" s="100">
        <f>SUM(C51:C59)</f>
        <v>0</v>
      </c>
      <c r="D50" s="100">
        <f t="shared" ref="D50:G50" si="11">SUM(D51:D59)</f>
        <v>415979</v>
      </c>
      <c r="E50" s="100">
        <f t="shared" si="11"/>
        <v>415979</v>
      </c>
      <c r="F50" s="100">
        <f t="shared" si="11"/>
        <v>396944</v>
      </c>
      <c r="G50" s="100">
        <f t="shared" si="11"/>
        <v>396944</v>
      </c>
      <c r="H50" s="100">
        <f t="shared" si="1"/>
        <v>19035</v>
      </c>
    </row>
    <row r="51" spans="1:8" ht="11.25" customHeight="1" x14ac:dyDescent="0.15">
      <c r="A51" s="121"/>
      <c r="B51" s="53" t="s">
        <v>352</v>
      </c>
      <c r="C51" s="100">
        <v>0</v>
      </c>
      <c r="D51" s="100">
        <v>121169</v>
      </c>
      <c r="E51" s="100">
        <f t="shared" ref="E51:E59" si="12">+C51+D51</f>
        <v>121169</v>
      </c>
      <c r="F51" s="100">
        <v>112852</v>
      </c>
      <c r="G51" s="100">
        <v>112852</v>
      </c>
      <c r="H51" s="100">
        <f t="shared" si="1"/>
        <v>8317</v>
      </c>
    </row>
    <row r="52" spans="1:8" ht="11.25" customHeight="1" x14ac:dyDescent="0.15">
      <c r="A52" s="121"/>
      <c r="B52" s="53" t="s">
        <v>353</v>
      </c>
      <c r="C52" s="100">
        <v>0</v>
      </c>
      <c r="D52" s="100">
        <v>185369</v>
      </c>
      <c r="E52" s="100">
        <f t="shared" si="12"/>
        <v>185369</v>
      </c>
      <c r="F52" s="100">
        <v>185369</v>
      </c>
      <c r="G52" s="100">
        <v>185369</v>
      </c>
      <c r="H52" s="100">
        <f t="shared" si="1"/>
        <v>0</v>
      </c>
    </row>
    <row r="53" spans="1:8" ht="11.25" customHeight="1" x14ac:dyDescent="0.15">
      <c r="A53" s="121"/>
      <c r="B53" s="53" t="s">
        <v>354</v>
      </c>
      <c r="C53" s="100">
        <v>0</v>
      </c>
      <c r="D53" s="100">
        <v>94238</v>
      </c>
      <c r="E53" s="100">
        <f t="shared" si="12"/>
        <v>94238</v>
      </c>
      <c r="F53" s="100">
        <v>83520</v>
      </c>
      <c r="G53" s="100">
        <v>83520</v>
      </c>
      <c r="H53" s="100">
        <f t="shared" si="1"/>
        <v>10718</v>
      </c>
    </row>
    <row r="54" spans="1:8" ht="11.25" customHeight="1" x14ac:dyDescent="0.15">
      <c r="A54" s="121"/>
      <c r="B54" s="53" t="s">
        <v>355</v>
      </c>
      <c r="C54" s="100">
        <v>0</v>
      </c>
      <c r="D54" s="100">
        <v>0</v>
      </c>
      <c r="E54" s="100">
        <f t="shared" si="12"/>
        <v>0</v>
      </c>
      <c r="F54" s="100">
        <v>0</v>
      </c>
      <c r="G54" s="100">
        <v>0</v>
      </c>
      <c r="H54" s="100">
        <f t="shared" si="1"/>
        <v>0</v>
      </c>
    </row>
    <row r="55" spans="1:8" ht="11.25" customHeight="1" x14ac:dyDescent="0.15">
      <c r="A55" s="121"/>
      <c r="B55" s="53" t="s">
        <v>356</v>
      </c>
      <c r="C55" s="100">
        <v>0</v>
      </c>
      <c r="D55" s="100">
        <v>0</v>
      </c>
      <c r="E55" s="100">
        <f t="shared" si="12"/>
        <v>0</v>
      </c>
      <c r="F55" s="100">
        <v>0</v>
      </c>
      <c r="G55" s="100">
        <v>0</v>
      </c>
      <c r="H55" s="100">
        <f t="shared" si="1"/>
        <v>0</v>
      </c>
    </row>
    <row r="56" spans="1:8" ht="11.25" customHeight="1" x14ac:dyDescent="0.15">
      <c r="A56" s="121"/>
      <c r="B56" s="53" t="s">
        <v>357</v>
      </c>
      <c r="C56" s="100">
        <v>0</v>
      </c>
      <c r="D56" s="100">
        <v>15203</v>
      </c>
      <c r="E56" s="100">
        <f t="shared" si="12"/>
        <v>15203</v>
      </c>
      <c r="F56" s="100">
        <v>15203</v>
      </c>
      <c r="G56" s="100">
        <v>15203</v>
      </c>
      <c r="H56" s="100">
        <f t="shared" si="1"/>
        <v>0</v>
      </c>
    </row>
    <row r="57" spans="1:8" ht="11.25" customHeight="1" x14ac:dyDescent="0.15">
      <c r="A57" s="121"/>
      <c r="B57" s="53" t="s">
        <v>358</v>
      </c>
      <c r="C57" s="100">
        <v>0</v>
      </c>
      <c r="D57" s="100">
        <v>0</v>
      </c>
      <c r="E57" s="100">
        <f t="shared" si="12"/>
        <v>0</v>
      </c>
      <c r="F57" s="100">
        <v>0</v>
      </c>
      <c r="G57" s="100">
        <v>0</v>
      </c>
      <c r="H57" s="100">
        <f t="shared" si="1"/>
        <v>0</v>
      </c>
    </row>
    <row r="58" spans="1:8" ht="11.25" customHeight="1" x14ac:dyDescent="0.15">
      <c r="A58" s="121"/>
      <c r="B58" s="53" t="s">
        <v>359</v>
      </c>
      <c r="C58" s="100">
        <v>0</v>
      </c>
      <c r="D58" s="100">
        <v>0</v>
      </c>
      <c r="E58" s="100">
        <f t="shared" si="12"/>
        <v>0</v>
      </c>
      <c r="F58" s="100">
        <v>0</v>
      </c>
      <c r="G58" s="100">
        <v>0</v>
      </c>
      <c r="H58" s="100">
        <f t="shared" si="1"/>
        <v>0</v>
      </c>
    </row>
    <row r="59" spans="1:8" ht="11.25" customHeight="1" x14ac:dyDescent="0.15">
      <c r="A59" s="121"/>
      <c r="B59" s="53" t="s">
        <v>360</v>
      </c>
      <c r="C59" s="100">
        <v>0</v>
      </c>
      <c r="D59" s="100">
        <v>0</v>
      </c>
      <c r="E59" s="100">
        <f t="shared" si="12"/>
        <v>0</v>
      </c>
      <c r="F59" s="100">
        <v>0</v>
      </c>
      <c r="G59" s="100">
        <v>0</v>
      </c>
      <c r="H59" s="100">
        <f t="shared" si="1"/>
        <v>0</v>
      </c>
    </row>
    <row r="60" spans="1:8" ht="11.25" customHeight="1" x14ac:dyDescent="0.15">
      <c r="A60" s="197" t="s">
        <v>361</v>
      </c>
      <c r="B60" s="208"/>
      <c r="C60" s="100">
        <f>SUM(C61:C63)</f>
        <v>0</v>
      </c>
      <c r="D60" s="100">
        <f t="shared" ref="D60:G60" si="13">SUM(D61:D63)</f>
        <v>195379</v>
      </c>
      <c r="E60" s="100">
        <f t="shared" si="13"/>
        <v>195379</v>
      </c>
      <c r="F60" s="100">
        <f t="shared" si="13"/>
        <v>195379</v>
      </c>
      <c r="G60" s="100">
        <f t="shared" si="13"/>
        <v>195379</v>
      </c>
      <c r="H60" s="100">
        <f t="shared" si="1"/>
        <v>0</v>
      </c>
    </row>
    <row r="61" spans="1:8" ht="11.25" customHeight="1" x14ac:dyDescent="0.15">
      <c r="A61" s="121"/>
      <c r="B61" s="53" t="s">
        <v>362</v>
      </c>
      <c r="C61" s="100">
        <v>0</v>
      </c>
      <c r="D61" s="100">
        <f>10916947-D137</f>
        <v>195379</v>
      </c>
      <c r="E61" s="100">
        <f t="shared" ref="E61:E63" si="14">+C61+D61</f>
        <v>195379</v>
      </c>
      <c r="F61" s="100">
        <f>2040219-F137</f>
        <v>195379</v>
      </c>
      <c r="G61" s="100">
        <f>2040219-G137</f>
        <v>195379</v>
      </c>
      <c r="H61" s="100">
        <f t="shared" si="1"/>
        <v>0</v>
      </c>
    </row>
    <row r="62" spans="1:8" ht="11.25" customHeight="1" x14ac:dyDescent="0.15">
      <c r="A62" s="121"/>
      <c r="B62" s="53" t="s">
        <v>363</v>
      </c>
      <c r="C62" s="100">
        <v>0</v>
      </c>
      <c r="D62" s="100">
        <f>1243016-1243016</f>
        <v>0</v>
      </c>
      <c r="E62" s="100">
        <f t="shared" si="14"/>
        <v>0</v>
      </c>
      <c r="F62" s="100">
        <v>0</v>
      </c>
      <c r="G62" s="100">
        <v>0</v>
      </c>
      <c r="H62" s="100">
        <f t="shared" si="1"/>
        <v>0</v>
      </c>
    </row>
    <row r="63" spans="1:8" ht="11.25" customHeight="1" x14ac:dyDescent="0.15">
      <c r="A63" s="121"/>
      <c r="B63" s="53" t="s">
        <v>364</v>
      </c>
      <c r="C63" s="100">
        <v>0</v>
      </c>
      <c r="D63" s="100">
        <v>0</v>
      </c>
      <c r="E63" s="100">
        <f t="shared" si="14"/>
        <v>0</v>
      </c>
      <c r="F63" s="100">
        <v>0</v>
      </c>
      <c r="G63" s="100">
        <v>0</v>
      </c>
      <c r="H63" s="100">
        <f t="shared" si="1"/>
        <v>0</v>
      </c>
    </row>
    <row r="64" spans="1:8" ht="11.25" customHeight="1" x14ac:dyDescent="0.15">
      <c r="A64" s="197" t="s">
        <v>365</v>
      </c>
      <c r="B64" s="208"/>
      <c r="C64" s="100">
        <f>SUM(C65:C72)</f>
        <v>0</v>
      </c>
      <c r="D64" s="100">
        <f t="shared" ref="D64:G64" si="15">SUM(D65:D72)</f>
        <v>0</v>
      </c>
      <c r="E64" s="100">
        <f t="shared" si="15"/>
        <v>0</v>
      </c>
      <c r="F64" s="100">
        <f t="shared" si="15"/>
        <v>0</v>
      </c>
      <c r="G64" s="100">
        <f t="shared" si="15"/>
        <v>0</v>
      </c>
      <c r="H64" s="100">
        <f t="shared" si="1"/>
        <v>0</v>
      </c>
    </row>
    <row r="65" spans="1:8" ht="11.25" customHeight="1" x14ac:dyDescent="0.15">
      <c r="A65" s="121"/>
      <c r="B65" s="53" t="s">
        <v>366</v>
      </c>
      <c r="C65" s="100">
        <v>0</v>
      </c>
      <c r="D65" s="100">
        <v>0</v>
      </c>
      <c r="E65" s="100">
        <f t="shared" ref="E65:E72" si="16">+C65+D65</f>
        <v>0</v>
      </c>
      <c r="F65" s="100">
        <v>0</v>
      </c>
      <c r="G65" s="100">
        <v>0</v>
      </c>
      <c r="H65" s="100">
        <f t="shared" si="1"/>
        <v>0</v>
      </c>
    </row>
    <row r="66" spans="1:8" ht="11.25" customHeight="1" x14ac:dyDescent="0.15">
      <c r="A66" s="121"/>
      <c r="B66" s="53" t="s">
        <v>367</v>
      </c>
      <c r="C66" s="100">
        <v>0</v>
      </c>
      <c r="D66" s="100">
        <v>0</v>
      </c>
      <c r="E66" s="100">
        <f t="shared" si="16"/>
        <v>0</v>
      </c>
      <c r="F66" s="100">
        <v>0</v>
      </c>
      <c r="G66" s="100">
        <v>0</v>
      </c>
      <c r="H66" s="100">
        <f t="shared" si="1"/>
        <v>0</v>
      </c>
    </row>
    <row r="67" spans="1:8" ht="11.25" customHeight="1" x14ac:dyDescent="0.15">
      <c r="A67" s="121"/>
      <c r="B67" s="53" t="s">
        <v>368</v>
      </c>
      <c r="C67" s="100">
        <v>0</v>
      </c>
      <c r="D67" s="100">
        <v>0</v>
      </c>
      <c r="E67" s="100">
        <f t="shared" si="16"/>
        <v>0</v>
      </c>
      <c r="F67" s="100">
        <v>0</v>
      </c>
      <c r="G67" s="100">
        <v>0</v>
      </c>
      <c r="H67" s="100">
        <f t="shared" si="1"/>
        <v>0</v>
      </c>
    </row>
    <row r="68" spans="1:8" ht="11.25" customHeight="1" x14ac:dyDescent="0.15">
      <c r="A68" s="121"/>
      <c r="B68" s="53" t="s">
        <v>369</v>
      </c>
      <c r="C68" s="100">
        <v>0</v>
      </c>
      <c r="D68" s="100">
        <v>0</v>
      </c>
      <c r="E68" s="100">
        <f t="shared" si="16"/>
        <v>0</v>
      </c>
      <c r="F68" s="100">
        <v>0</v>
      </c>
      <c r="G68" s="100">
        <v>0</v>
      </c>
      <c r="H68" s="100">
        <f t="shared" si="1"/>
        <v>0</v>
      </c>
    </row>
    <row r="69" spans="1:8" ht="11.25" customHeight="1" x14ac:dyDescent="0.15">
      <c r="A69" s="121"/>
      <c r="B69" s="53" t="s">
        <v>370</v>
      </c>
      <c r="C69" s="100">
        <v>0</v>
      </c>
      <c r="D69" s="100">
        <v>0</v>
      </c>
      <c r="E69" s="100">
        <f t="shared" si="16"/>
        <v>0</v>
      </c>
      <c r="F69" s="100">
        <v>0</v>
      </c>
      <c r="G69" s="100">
        <v>0</v>
      </c>
      <c r="H69" s="100">
        <f t="shared" si="1"/>
        <v>0</v>
      </c>
    </row>
    <row r="70" spans="1:8" ht="11.25" customHeight="1" x14ac:dyDescent="0.15">
      <c r="A70" s="121"/>
      <c r="B70" s="53" t="s">
        <v>371</v>
      </c>
      <c r="C70" s="100">
        <v>0</v>
      </c>
      <c r="D70" s="100">
        <v>0</v>
      </c>
      <c r="E70" s="100">
        <f t="shared" si="16"/>
        <v>0</v>
      </c>
      <c r="F70" s="100">
        <v>0</v>
      </c>
      <c r="G70" s="100">
        <v>0</v>
      </c>
      <c r="H70" s="100">
        <f t="shared" si="1"/>
        <v>0</v>
      </c>
    </row>
    <row r="71" spans="1:8" ht="11.25" customHeight="1" x14ac:dyDescent="0.15">
      <c r="A71" s="121"/>
      <c r="B71" s="53" t="s">
        <v>372</v>
      </c>
      <c r="C71" s="100">
        <v>0</v>
      </c>
      <c r="D71" s="100">
        <v>0</v>
      </c>
      <c r="E71" s="100">
        <f t="shared" si="16"/>
        <v>0</v>
      </c>
      <c r="F71" s="100">
        <v>0</v>
      </c>
      <c r="G71" s="100">
        <v>0</v>
      </c>
      <c r="H71" s="100">
        <f t="shared" si="1"/>
        <v>0</v>
      </c>
    </row>
    <row r="72" spans="1:8" ht="11.25" customHeight="1" x14ac:dyDescent="0.15">
      <c r="A72" s="121"/>
      <c r="B72" s="53" t="s">
        <v>373</v>
      </c>
      <c r="C72" s="100">
        <v>0</v>
      </c>
      <c r="D72" s="100">
        <v>0</v>
      </c>
      <c r="E72" s="100">
        <f t="shared" si="16"/>
        <v>0</v>
      </c>
      <c r="F72" s="100">
        <v>0</v>
      </c>
      <c r="G72" s="100">
        <v>0</v>
      </c>
      <c r="H72" s="100">
        <f t="shared" si="1"/>
        <v>0</v>
      </c>
    </row>
    <row r="73" spans="1:8" ht="11.25" customHeight="1" x14ac:dyDescent="0.15">
      <c r="A73" s="197" t="s">
        <v>374</v>
      </c>
      <c r="B73" s="208"/>
      <c r="C73" s="100">
        <f>SUM(C74:C76)</f>
        <v>0</v>
      </c>
      <c r="D73" s="100">
        <f t="shared" ref="D73:G73" si="17">SUM(D74:D76)</f>
        <v>0</v>
      </c>
      <c r="E73" s="100">
        <f t="shared" si="17"/>
        <v>0</v>
      </c>
      <c r="F73" s="100">
        <f t="shared" si="17"/>
        <v>0</v>
      </c>
      <c r="G73" s="100">
        <f t="shared" si="17"/>
        <v>0</v>
      </c>
      <c r="H73" s="100">
        <f t="shared" si="1"/>
        <v>0</v>
      </c>
    </row>
    <row r="74" spans="1:8" ht="11.25" customHeight="1" x14ac:dyDescent="0.15">
      <c r="A74" s="121"/>
      <c r="B74" s="53" t="s">
        <v>375</v>
      </c>
      <c r="C74" s="100">
        <v>0</v>
      </c>
      <c r="D74" s="100">
        <v>0</v>
      </c>
      <c r="E74" s="100">
        <f t="shared" ref="E74:E76" si="18">+C74+D74</f>
        <v>0</v>
      </c>
      <c r="F74" s="100">
        <v>0</v>
      </c>
      <c r="G74" s="100">
        <v>0</v>
      </c>
      <c r="H74" s="100">
        <f t="shared" si="1"/>
        <v>0</v>
      </c>
    </row>
    <row r="75" spans="1:8" ht="11.25" customHeight="1" x14ac:dyDescent="0.15">
      <c r="A75" s="121"/>
      <c r="B75" s="53" t="s">
        <v>376</v>
      </c>
      <c r="C75" s="100">
        <v>0</v>
      </c>
      <c r="D75" s="100">
        <v>0</v>
      </c>
      <c r="E75" s="100">
        <f t="shared" si="18"/>
        <v>0</v>
      </c>
      <c r="F75" s="100">
        <v>0</v>
      </c>
      <c r="G75" s="100">
        <v>0</v>
      </c>
      <c r="H75" s="100">
        <f t="shared" ref="H75:H120" si="19">+E75-G75</f>
        <v>0</v>
      </c>
    </row>
    <row r="76" spans="1:8" ht="11.25" customHeight="1" x14ac:dyDescent="0.15">
      <c r="A76" s="121"/>
      <c r="B76" s="53" t="s">
        <v>377</v>
      </c>
      <c r="C76" s="100">
        <v>0</v>
      </c>
      <c r="D76" s="100">
        <v>0</v>
      </c>
      <c r="E76" s="100">
        <f t="shared" si="18"/>
        <v>0</v>
      </c>
      <c r="F76" s="100">
        <v>0</v>
      </c>
      <c r="G76" s="100">
        <v>0</v>
      </c>
      <c r="H76" s="100">
        <f t="shared" si="19"/>
        <v>0</v>
      </c>
    </row>
    <row r="77" spans="1:8" ht="11.25" customHeight="1" x14ac:dyDescent="0.15">
      <c r="A77" s="197" t="s">
        <v>378</v>
      </c>
      <c r="B77" s="208"/>
      <c r="C77" s="100">
        <f>SUM(C78:C84)</f>
        <v>0</v>
      </c>
      <c r="D77" s="100">
        <f t="shared" ref="D77:G77" si="20">SUM(D78:D84)</f>
        <v>0</v>
      </c>
      <c r="E77" s="100">
        <f t="shared" si="20"/>
        <v>0</v>
      </c>
      <c r="F77" s="100">
        <f t="shared" si="20"/>
        <v>0</v>
      </c>
      <c r="G77" s="100">
        <f t="shared" si="20"/>
        <v>0</v>
      </c>
      <c r="H77" s="100">
        <f t="shared" si="19"/>
        <v>0</v>
      </c>
    </row>
    <row r="78" spans="1:8" ht="11.25" customHeight="1" x14ac:dyDescent="0.15">
      <c r="A78" s="121"/>
      <c r="B78" s="53" t="s">
        <v>379</v>
      </c>
      <c r="C78" s="100">
        <v>0</v>
      </c>
      <c r="D78" s="100">
        <v>0</v>
      </c>
      <c r="E78" s="100">
        <f t="shared" ref="E78:E84" si="21">+C78+D78</f>
        <v>0</v>
      </c>
      <c r="F78" s="100">
        <v>0</v>
      </c>
      <c r="G78" s="100">
        <v>0</v>
      </c>
      <c r="H78" s="100">
        <f t="shared" si="19"/>
        <v>0</v>
      </c>
    </row>
    <row r="79" spans="1:8" ht="11.25" customHeight="1" x14ac:dyDescent="0.15">
      <c r="A79" s="121"/>
      <c r="B79" s="53" t="s">
        <v>380</v>
      </c>
      <c r="C79" s="100">
        <v>0</v>
      </c>
      <c r="D79" s="100">
        <v>0</v>
      </c>
      <c r="E79" s="100">
        <f t="shared" si="21"/>
        <v>0</v>
      </c>
      <c r="F79" s="100">
        <v>0</v>
      </c>
      <c r="G79" s="100">
        <v>0</v>
      </c>
      <c r="H79" s="100">
        <f t="shared" si="19"/>
        <v>0</v>
      </c>
    </row>
    <row r="80" spans="1:8" ht="11.25" customHeight="1" x14ac:dyDescent="0.15">
      <c r="A80" s="121"/>
      <c r="B80" s="53" t="s">
        <v>381</v>
      </c>
      <c r="C80" s="100">
        <v>0</v>
      </c>
      <c r="D80" s="100">
        <v>0</v>
      </c>
      <c r="E80" s="100">
        <f t="shared" si="21"/>
        <v>0</v>
      </c>
      <c r="F80" s="100">
        <v>0</v>
      </c>
      <c r="G80" s="100">
        <v>0</v>
      </c>
      <c r="H80" s="100">
        <f t="shared" si="19"/>
        <v>0</v>
      </c>
    </row>
    <row r="81" spans="1:9" ht="11.25" customHeight="1" x14ac:dyDescent="0.15">
      <c r="A81" s="121"/>
      <c r="B81" s="53" t="s">
        <v>382</v>
      </c>
      <c r="C81" s="100">
        <v>0</v>
      </c>
      <c r="D81" s="100">
        <v>0</v>
      </c>
      <c r="E81" s="100">
        <f t="shared" si="21"/>
        <v>0</v>
      </c>
      <c r="F81" s="100">
        <v>0</v>
      </c>
      <c r="G81" s="100">
        <v>0</v>
      </c>
      <c r="H81" s="100">
        <f t="shared" si="19"/>
        <v>0</v>
      </c>
    </row>
    <row r="82" spans="1:9" ht="11.25" customHeight="1" x14ac:dyDescent="0.15">
      <c r="A82" s="121"/>
      <c r="B82" s="53" t="s">
        <v>383</v>
      </c>
      <c r="C82" s="100">
        <v>0</v>
      </c>
      <c r="D82" s="100">
        <v>0</v>
      </c>
      <c r="E82" s="100">
        <f t="shared" si="21"/>
        <v>0</v>
      </c>
      <c r="F82" s="100">
        <v>0</v>
      </c>
      <c r="G82" s="100">
        <v>0</v>
      </c>
      <c r="H82" s="100">
        <f t="shared" si="19"/>
        <v>0</v>
      </c>
    </row>
    <row r="83" spans="1:9" ht="11.25" customHeight="1" x14ac:dyDescent="0.15">
      <c r="A83" s="121"/>
      <c r="B83" s="53" t="s">
        <v>384</v>
      </c>
      <c r="C83" s="100">
        <v>0</v>
      </c>
      <c r="D83" s="100">
        <v>0</v>
      </c>
      <c r="E83" s="100">
        <f t="shared" si="21"/>
        <v>0</v>
      </c>
      <c r="F83" s="100">
        <v>0</v>
      </c>
      <c r="G83" s="100">
        <v>0</v>
      </c>
      <c r="H83" s="100">
        <f t="shared" si="19"/>
        <v>0</v>
      </c>
    </row>
    <row r="84" spans="1:9" ht="11.25" customHeight="1" thickBot="1" x14ac:dyDescent="0.2">
      <c r="A84" s="50"/>
      <c r="B84" s="51" t="s">
        <v>385</v>
      </c>
      <c r="C84" s="102">
        <v>0</v>
      </c>
      <c r="D84" s="102">
        <v>0</v>
      </c>
      <c r="E84" s="102">
        <f t="shared" si="21"/>
        <v>0</v>
      </c>
      <c r="F84" s="102">
        <v>0</v>
      </c>
      <c r="G84" s="102">
        <v>0</v>
      </c>
      <c r="H84" s="102">
        <f t="shared" si="19"/>
        <v>0</v>
      </c>
    </row>
    <row r="85" spans="1:9" ht="11.25" customHeight="1" x14ac:dyDescent="0.15">
      <c r="A85" s="53"/>
      <c r="B85" s="53"/>
      <c r="C85" s="124"/>
      <c r="D85" s="124"/>
      <c r="E85" s="124"/>
      <c r="F85" s="124"/>
      <c r="G85" s="124"/>
      <c r="H85" s="124"/>
    </row>
    <row r="86" spans="1:9" ht="11.25" customHeight="1" x14ac:dyDescent="0.15">
      <c r="A86" s="53"/>
      <c r="B86" s="53"/>
      <c r="C86" s="124"/>
      <c r="D86" s="124"/>
      <c r="E86" s="124"/>
      <c r="F86" s="124"/>
      <c r="G86" s="124"/>
      <c r="H86" s="124"/>
    </row>
    <row r="87" spans="1:9" ht="11.25" customHeight="1" thickBot="1" x14ac:dyDescent="0.2">
      <c r="A87" s="53"/>
      <c r="B87" s="53"/>
      <c r="C87" s="124"/>
      <c r="D87" s="124"/>
      <c r="E87" s="124"/>
      <c r="F87" s="124"/>
      <c r="G87" s="124"/>
      <c r="H87" s="124"/>
    </row>
    <row r="88" spans="1:9" ht="9.75" customHeight="1" x14ac:dyDescent="0.15">
      <c r="A88" s="210" t="s">
        <v>386</v>
      </c>
      <c r="B88" s="211"/>
      <c r="C88" s="126">
        <f>+C89+C97+C107+C117+C127+C137+C141+C150+C154</f>
        <v>94064100</v>
      </c>
      <c r="D88" s="125">
        <f t="shared" ref="D88:H88" si="22">+D89+D97+D107+D117+D127+D137+D141+D150+D154</f>
        <v>15171404</v>
      </c>
      <c r="E88" s="125">
        <f>+E89+E97+E107+E117+E127+E137+E141+E150+E154</f>
        <v>109235504</v>
      </c>
      <c r="F88" s="125">
        <f t="shared" si="22"/>
        <v>100358084</v>
      </c>
      <c r="G88" s="125">
        <f t="shared" si="22"/>
        <v>100358084</v>
      </c>
      <c r="H88" s="125">
        <f t="shared" si="22"/>
        <v>8877420</v>
      </c>
      <c r="I88" s="123"/>
    </row>
    <row r="89" spans="1:9" ht="9.75" customHeight="1" x14ac:dyDescent="0.15">
      <c r="A89" s="197" t="s">
        <v>313</v>
      </c>
      <c r="B89" s="208"/>
      <c r="C89" s="101">
        <f>SUM(C90:C96)</f>
        <v>0</v>
      </c>
      <c r="D89" s="100">
        <f t="shared" ref="D89:G89" si="23">SUM(D90:D96)</f>
        <v>0</v>
      </c>
      <c r="E89" s="100">
        <f t="shared" si="23"/>
        <v>0</v>
      </c>
      <c r="F89" s="100">
        <f t="shared" si="23"/>
        <v>0</v>
      </c>
      <c r="G89" s="100">
        <f t="shared" si="23"/>
        <v>0</v>
      </c>
      <c r="H89" s="100">
        <f t="shared" si="19"/>
        <v>0</v>
      </c>
    </row>
    <row r="90" spans="1:9" ht="9.75" customHeight="1" x14ac:dyDescent="0.15">
      <c r="A90" s="121"/>
      <c r="B90" s="122" t="s">
        <v>314</v>
      </c>
      <c r="C90" s="101">
        <v>0</v>
      </c>
      <c r="D90" s="100">
        <v>0</v>
      </c>
      <c r="E90" s="100">
        <f t="shared" ref="E90:E155" si="24">+C90+D90</f>
        <v>0</v>
      </c>
      <c r="F90" s="100">
        <v>0</v>
      </c>
      <c r="G90" s="100">
        <v>0</v>
      </c>
      <c r="H90" s="100">
        <f t="shared" si="19"/>
        <v>0</v>
      </c>
    </row>
    <row r="91" spans="1:9" ht="9.75" customHeight="1" x14ac:dyDescent="0.15">
      <c r="A91" s="121"/>
      <c r="B91" s="122" t="s">
        <v>315</v>
      </c>
      <c r="C91" s="101">
        <v>0</v>
      </c>
      <c r="D91" s="100">
        <v>0</v>
      </c>
      <c r="E91" s="100">
        <f t="shared" si="24"/>
        <v>0</v>
      </c>
      <c r="F91" s="100">
        <v>0</v>
      </c>
      <c r="G91" s="100">
        <v>0</v>
      </c>
      <c r="H91" s="100">
        <f t="shared" si="19"/>
        <v>0</v>
      </c>
    </row>
    <row r="92" spans="1:9" ht="9.75" customHeight="1" x14ac:dyDescent="0.15">
      <c r="A92" s="121"/>
      <c r="B92" s="122" t="s">
        <v>316</v>
      </c>
      <c r="C92" s="101">
        <v>0</v>
      </c>
      <c r="D92" s="100">
        <v>0</v>
      </c>
      <c r="E92" s="100">
        <f t="shared" si="24"/>
        <v>0</v>
      </c>
      <c r="F92" s="100">
        <v>0</v>
      </c>
      <c r="G92" s="100">
        <v>0</v>
      </c>
      <c r="H92" s="100">
        <f t="shared" si="19"/>
        <v>0</v>
      </c>
    </row>
    <row r="93" spans="1:9" ht="9.75" customHeight="1" x14ac:dyDescent="0.15">
      <c r="A93" s="121"/>
      <c r="B93" s="122" t="s">
        <v>317</v>
      </c>
      <c r="C93" s="101">
        <v>0</v>
      </c>
      <c r="D93" s="100">
        <v>0</v>
      </c>
      <c r="E93" s="100">
        <f t="shared" si="24"/>
        <v>0</v>
      </c>
      <c r="F93" s="100">
        <v>0</v>
      </c>
      <c r="G93" s="100">
        <v>0</v>
      </c>
      <c r="H93" s="100">
        <f t="shared" si="19"/>
        <v>0</v>
      </c>
    </row>
    <row r="94" spans="1:9" ht="9.75" customHeight="1" x14ac:dyDescent="0.15">
      <c r="A94" s="121"/>
      <c r="B94" s="122" t="s">
        <v>318</v>
      </c>
      <c r="C94" s="101">
        <v>0</v>
      </c>
      <c r="D94" s="100">
        <v>0</v>
      </c>
      <c r="E94" s="100">
        <f t="shared" si="24"/>
        <v>0</v>
      </c>
      <c r="F94" s="100">
        <v>0</v>
      </c>
      <c r="G94" s="100">
        <v>0</v>
      </c>
      <c r="H94" s="100">
        <f t="shared" si="19"/>
        <v>0</v>
      </c>
    </row>
    <row r="95" spans="1:9" ht="9.75" customHeight="1" x14ac:dyDescent="0.15">
      <c r="A95" s="121"/>
      <c r="B95" s="122" t="s">
        <v>319</v>
      </c>
      <c r="C95" s="101">
        <v>0</v>
      </c>
      <c r="D95" s="100">
        <v>0</v>
      </c>
      <c r="E95" s="100">
        <f t="shared" si="24"/>
        <v>0</v>
      </c>
      <c r="F95" s="100">
        <v>0</v>
      </c>
      <c r="G95" s="100">
        <v>0</v>
      </c>
      <c r="H95" s="100">
        <f t="shared" si="19"/>
        <v>0</v>
      </c>
    </row>
    <row r="96" spans="1:9" ht="9.75" customHeight="1" x14ac:dyDescent="0.15">
      <c r="A96" s="121"/>
      <c r="B96" s="122" t="s">
        <v>320</v>
      </c>
      <c r="C96" s="101">
        <v>0</v>
      </c>
      <c r="D96" s="100">
        <v>0</v>
      </c>
      <c r="E96" s="100">
        <f t="shared" si="24"/>
        <v>0</v>
      </c>
      <c r="F96" s="100">
        <v>0</v>
      </c>
      <c r="G96" s="100">
        <v>0</v>
      </c>
      <c r="H96" s="100">
        <f t="shared" si="19"/>
        <v>0</v>
      </c>
    </row>
    <row r="97" spans="1:8" ht="9.75" customHeight="1" x14ac:dyDescent="0.15">
      <c r="A97" s="197" t="s">
        <v>321</v>
      </c>
      <c r="B97" s="208"/>
      <c r="C97" s="101">
        <f>SUM(C98:C106)</f>
        <v>0</v>
      </c>
      <c r="D97" s="100">
        <f t="shared" ref="D97:G97" si="25">SUM(D98:D106)</f>
        <v>0</v>
      </c>
      <c r="E97" s="100">
        <f t="shared" si="25"/>
        <v>0</v>
      </c>
      <c r="F97" s="100">
        <f t="shared" si="25"/>
        <v>0</v>
      </c>
      <c r="G97" s="100">
        <f t="shared" si="25"/>
        <v>0</v>
      </c>
      <c r="H97" s="100">
        <f t="shared" si="19"/>
        <v>0</v>
      </c>
    </row>
    <row r="98" spans="1:8" ht="9.75" customHeight="1" x14ac:dyDescent="0.15">
      <c r="A98" s="121"/>
      <c r="B98" s="122" t="s">
        <v>322</v>
      </c>
      <c r="C98" s="101">
        <v>0</v>
      </c>
      <c r="D98" s="100">
        <v>0</v>
      </c>
      <c r="E98" s="100">
        <f t="shared" si="24"/>
        <v>0</v>
      </c>
      <c r="F98" s="100">
        <v>0</v>
      </c>
      <c r="G98" s="100">
        <v>0</v>
      </c>
      <c r="H98" s="100">
        <f t="shared" si="19"/>
        <v>0</v>
      </c>
    </row>
    <row r="99" spans="1:8" ht="9.75" customHeight="1" x14ac:dyDescent="0.15">
      <c r="A99" s="121"/>
      <c r="B99" s="122" t="s">
        <v>323</v>
      </c>
      <c r="C99" s="101">
        <v>0</v>
      </c>
      <c r="D99" s="100">
        <v>0</v>
      </c>
      <c r="E99" s="100">
        <f t="shared" si="24"/>
        <v>0</v>
      </c>
      <c r="F99" s="100">
        <v>0</v>
      </c>
      <c r="G99" s="100">
        <v>0</v>
      </c>
      <c r="H99" s="100">
        <f t="shared" si="19"/>
        <v>0</v>
      </c>
    </row>
    <row r="100" spans="1:8" ht="9.75" customHeight="1" x14ac:dyDescent="0.15">
      <c r="A100" s="121"/>
      <c r="B100" s="122" t="s">
        <v>324</v>
      </c>
      <c r="C100" s="101">
        <v>0</v>
      </c>
      <c r="D100" s="100">
        <v>0</v>
      </c>
      <c r="E100" s="100">
        <f t="shared" si="24"/>
        <v>0</v>
      </c>
      <c r="F100" s="100">
        <v>0</v>
      </c>
      <c r="G100" s="100">
        <v>0</v>
      </c>
      <c r="H100" s="100">
        <f t="shared" si="19"/>
        <v>0</v>
      </c>
    </row>
    <row r="101" spans="1:8" ht="9.75" customHeight="1" x14ac:dyDescent="0.15">
      <c r="A101" s="121"/>
      <c r="B101" s="122" t="s">
        <v>325</v>
      </c>
      <c r="C101" s="101">
        <v>0</v>
      </c>
      <c r="D101" s="100">
        <v>0</v>
      </c>
      <c r="E101" s="100">
        <f t="shared" si="24"/>
        <v>0</v>
      </c>
      <c r="F101" s="100">
        <v>0</v>
      </c>
      <c r="G101" s="100">
        <v>0</v>
      </c>
      <c r="H101" s="100">
        <f t="shared" si="19"/>
        <v>0</v>
      </c>
    </row>
    <row r="102" spans="1:8" ht="9.75" customHeight="1" x14ac:dyDescent="0.15">
      <c r="A102" s="121"/>
      <c r="B102" s="122" t="s">
        <v>326</v>
      </c>
      <c r="C102" s="101">
        <v>0</v>
      </c>
      <c r="D102" s="100">
        <v>0</v>
      </c>
      <c r="E102" s="100">
        <f t="shared" si="24"/>
        <v>0</v>
      </c>
      <c r="F102" s="100">
        <v>0</v>
      </c>
      <c r="G102" s="100">
        <v>0</v>
      </c>
      <c r="H102" s="100">
        <f t="shared" si="19"/>
        <v>0</v>
      </c>
    </row>
    <row r="103" spans="1:8" ht="9.75" customHeight="1" x14ac:dyDescent="0.15">
      <c r="A103" s="121"/>
      <c r="B103" s="122" t="s">
        <v>327</v>
      </c>
      <c r="C103" s="101">
        <v>0</v>
      </c>
      <c r="D103" s="100">
        <v>0</v>
      </c>
      <c r="E103" s="100">
        <f t="shared" si="24"/>
        <v>0</v>
      </c>
      <c r="F103" s="100">
        <v>0</v>
      </c>
      <c r="G103" s="100">
        <v>0</v>
      </c>
      <c r="H103" s="100">
        <f t="shared" si="19"/>
        <v>0</v>
      </c>
    </row>
    <row r="104" spans="1:8" ht="9.75" customHeight="1" x14ac:dyDescent="0.15">
      <c r="A104" s="121"/>
      <c r="B104" s="122" t="s">
        <v>328</v>
      </c>
      <c r="C104" s="101">
        <v>0</v>
      </c>
      <c r="D104" s="100">
        <v>0</v>
      </c>
      <c r="E104" s="100">
        <f t="shared" si="24"/>
        <v>0</v>
      </c>
      <c r="F104" s="100">
        <v>0</v>
      </c>
      <c r="G104" s="100">
        <v>0</v>
      </c>
      <c r="H104" s="100">
        <f t="shared" si="19"/>
        <v>0</v>
      </c>
    </row>
    <row r="105" spans="1:8" ht="9.75" customHeight="1" x14ac:dyDescent="0.15">
      <c r="A105" s="121"/>
      <c r="B105" s="122" t="s">
        <v>329</v>
      </c>
      <c r="C105" s="101">
        <v>0</v>
      </c>
      <c r="D105" s="100">
        <v>0</v>
      </c>
      <c r="E105" s="100">
        <f t="shared" si="24"/>
        <v>0</v>
      </c>
      <c r="F105" s="100">
        <v>0</v>
      </c>
      <c r="G105" s="100">
        <v>0</v>
      </c>
      <c r="H105" s="100">
        <f t="shared" si="19"/>
        <v>0</v>
      </c>
    </row>
    <row r="106" spans="1:8" ht="9.75" customHeight="1" x14ac:dyDescent="0.15">
      <c r="A106" s="121"/>
      <c r="B106" s="122" t="s">
        <v>330</v>
      </c>
      <c r="C106" s="101">
        <v>0</v>
      </c>
      <c r="D106" s="100">
        <v>0</v>
      </c>
      <c r="E106" s="100">
        <f t="shared" si="24"/>
        <v>0</v>
      </c>
      <c r="F106" s="100">
        <v>0</v>
      </c>
      <c r="G106" s="100">
        <v>0</v>
      </c>
      <c r="H106" s="100">
        <f t="shared" si="19"/>
        <v>0</v>
      </c>
    </row>
    <row r="107" spans="1:8" ht="9.75" customHeight="1" x14ac:dyDescent="0.15">
      <c r="A107" s="197" t="s">
        <v>331</v>
      </c>
      <c r="B107" s="208"/>
      <c r="C107" s="101">
        <f>SUM(C108:C116)</f>
        <v>0</v>
      </c>
      <c r="D107" s="100">
        <f t="shared" ref="D107" si="26">SUM(D108:D116)</f>
        <v>1251300</v>
      </c>
      <c r="E107" s="100">
        <f t="shared" ref="E107" si="27">SUM(E108:E116)</f>
        <v>1251300</v>
      </c>
      <c r="F107" s="100">
        <f t="shared" ref="F107" si="28">SUM(F108:F116)</f>
        <v>1251300</v>
      </c>
      <c r="G107" s="100">
        <f t="shared" ref="G107" si="29">SUM(G108:G116)</f>
        <v>1251300</v>
      </c>
      <c r="H107" s="100">
        <f t="shared" si="19"/>
        <v>0</v>
      </c>
    </row>
    <row r="108" spans="1:8" ht="9.75" customHeight="1" x14ac:dyDescent="0.15">
      <c r="A108" s="121"/>
      <c r="B108" s="122" t="s">
        <v>332</v>
      </c>
      <c r="C108" s="101">
        <v>0</v>
      </c>
      <c r="D108" s="100">
        <v>0</v>
      </c>
      <c r="E108" s="100">
        <f t="shared" si="24"/>
        <v>0</v>
      </c>
      <c r="F108" s="100">
        <v>0</v>
      </c>
      <c r="G108" s="100">
        <v>0</v>
      </c>
      <c r="H108" s="100">
        <f t="shared" si="19"/>
        <v>0</v>
      </c>
    </row>
    <row r="109" spans="1:8" ht="9.75" customHeight="1" x14ac:dyDescent="0.15">
      <c r="A109" s="121"/>
      <c r="B109" s="122" t="s">
        <v>333</v>
      </c>
      <c r="C109" s="101">
        <v>0</v>
      </c>
      <c r="D109" s="100">
        <v>0</v>
      </c>
      <c r="E109" s="100">
        <f t="shared" si="24"/>
        <v>0</v>
      </c>
      <c r="F109" s="100">
        <v>0</v>
      </c>
      <c r="G109" s="100">
        <v>0</v>
      </c>
      <c r="H109" s="100">
        <f t="shared" si="19"/>
        <v>0</v>
      </c>
    </row>
    <row r="110" spans="1:8" ht="9.75" customHeight="1" x14ac:dyDescent="0.15">
      <c r="A110" s="121"/>
      <c r="B110" s="122" t="s">
        <v>334</v>
      </c>
      <c r="C110" s="101">
        <v>0</v>
      </c>
      <c r="D110" s="100">
        <v>1251300</v>
      </c>
      <c r="E110" s="100">
        <f t="shared" si="24"/>
        <v>1251300</v>
      </c>
      <c r="F110" s="100">
        <v>1251300</v>
      </c>
      <c r="G110" s="100">
        <v>1251300</v>
      </c>
      <c r="H110" s="100">
        <f t="shared" si="19"/>
        <v>0</v>
      </c>
    </row>
    <row r="111" spans="1:8" ht="9.75" customHeight="1" x14ac:dyDescent="0.15">
      <c r="A111" s="121"/>
      <c r="B111" s="122" t="s">
        <v>335</v>
      </c>
      <c r="C111" s="101">
        <v>0</v>
      </c>
      <c r="D111" s="100">
        <v>0</v>
      </c>
      <c r="E111" s="100">
        <f t="shared" si="24"/>
        <v>0</v>
      </c>
      <c r="F111" s="100">
        <v>0</v>
      </c>
      <c r="G111" s="100">
        <v>0</v>
      </c>
      <c r="H111" s="100">
        <f t="shared" si="19"/>
        <v>0</v>
      </c>
    </row>
    <row r="112" spans="1:8" ht="9.75" customHeight="1" x14ac:dyDescent="0.15">
      <c r="A112" s="121"/>
      <c r="B112" s="122" t="s">
        <v>336</v>
      </c>
      <c r="C112" s="101">
        <v>0</v>
      </c>
      <c r="D112" s="100">
        <v>0</v>
      </c>
      <c r="E112" s="100">
        <f t="shared" si="24"/>
        <v>0</v>
      </c>
      <c r="F112" s="100">
        <v>0</v>
      </c>
      <c r="G112" s="100">
        <v>0</v>
      </c>
      <c r="H112" s="100">
        <f t="shared" si="19"/>
        <v>0</v>
      </c>
    </row>
    <row r="113" spans="1:8" ht="9.75" customHeight="1" x14ac:dyDescent="0.15">
      <c r="A113" s="121"/>
      <c r="B113" s="122" t="s">
        <v>337</v>
      </c>
      <c r="C113" s="101">
        <v>0</v>
      </c>
      <c r="D113" s="100">
        <v>0</v>
      </c>
      <c r="E113" s="100">
        <f t="shared" si="24"/>
        <v>0</v>
      </c>
      <c r="F113" s="100">
        <v>0</v>
      </c>
      <c r="G113" s="100">
        <v>0</v>
      </c>
      <c r="H113" s="100">
        <f t="shared" si="19"/>
        <v>0</v>
      </c>
    </row>
    <row r="114" spans="1:8" ht="9.75" customHeight="1" x14ac:dyDescent="0.15">
      <c r="A114" s="121"/>
      <c r="B114" s="122" t="s">
        <v>338</v>
      </c>
      <c r="C114" s="101">
        <v>0</v>
      </c>
      <c r="D114" s="100">
        <v>0</v>
      </c>
      <c r="E114" s="100">
        <f t="shared" si="24"/>
        <v>0</v>
      </c>
      <c r="F114" s="100">
        <v>0</v>
      </c>
      <c r="G114" s="100">
        <v>0</v>
      </c>
      <c r="H114" s="100">
        <f t="shared" si="19"/>
        <v>0</v>
      </c>
    </row>
    <row r="115" spans="1:8" ht="9.75" customHeight="1" x14ac:dyDescent="0.15">
      <c r="A115" s="121"/>
      <c r="B115" s="122" t="s">
        <v>339</v>
      </c>
      <c r="C115" s="101">
        <v>0</v>
      </c>
      <c r="D115" s="100">
        <v>0</v>
      </c>
      <c r="E115" s="100">
        <f t="shared" si="24"/>
        <v>0</v>
      </c>
      <c r="F115" s="100">
        <v>0</v>
      </c>
      <c r="G115" s="100">
        <v>0</v>
      </c>
      <c r="H115" s="100">
        <f t="shared" si="19"/>
        <v>0</v>
      </c>
    </row>
    <row r="116" spans="1:8" ht="9.75" customHeight="1" x14ac:dyDescent="0.15">
      <c r="A116" s="121"/>
      <c r="B116" s="122" t="s">
        <v>340</v>
      </c>
      <c r="C116" s="101">
        <v>0</v>
      </c>
      <c r="D116" s="100">
        <v>0</v>
      </c>
      <c r="E116" s="100">
        <f t="shared" si="24"/>
        <v>0</v>
      </c>
      <c r="F116" s="100">
        <v>0</v>
      </c>
      <c r="G116" s="100">
        <v>0</v>
      </c>
      <c r="H116" s="100">
        <f t="shared" si="19"/>
        <v>0</v>
      </c>
    </row>
    <row r="117" spans="1:8" ht="9.75" customHeight="1" x14ac:dyDescent="0.15">
      <c r="A117" s="197" t="s">
        <v>341</v>
      </c>
      <c r="B117" s="208"/>
      <c r="C117" s="101">
        <f>SUM(C118:C126)</f>
        <v>94064100</v>
      </c>
      <c r="D117" s="100">
        <f t="shared" ref="D117:G117" si="30">SUM(D118:D126)</f>
        <v>3198536</v>
      </c>
      <c r="E117" s="100">
        <f t="shared" si="30"/>
        <v>97262636</v>
      </c>
      <c r="F117" s="100">
        <f t="shared" si="30"/>
        <v>97261944</v>
      </c>
      <c r="G117" s="100">
        <f t="shared" si="30"/>
        <v>97261944</v>
      </c>
      <c r="H117" s="100">
        <f t="shared" si="19"/>
        <v>692</v>
      </c>
    </row>
    <row r="118" spans="1:8" ht="9.75" customHeight="1" x14ac:dyDescent="0.15">
      <c r="A118" s="121"/>
      <c r="B118" s="122" t="s">
        <v>342</v>
      </c>
      <c r="C118" s="101">
        <v>0</v>
      </c>
      <c r="D118" s="100">
        <v>0</v>
      </c>
      <c r="E118" s="100">
        <f t="shared" si="24"/>
        <v>0</v>
      </c>
      <c r="F118" s="100">
        <v>0</v>
      </c>
      <c r="G118" s="100">
        <v>0</v>
      </c>
      <c r="H118" s="100">
        <f t="shared" si="19"/>
        <v>0</v>
      </c>
    </row>
    <row r="119" spans="1:8" ht="9.75" customHeight="1" x14ac:dyDescent="0.15">
      <c r="A119" s="121"/>
      <c r="B119" s="122" t="s">
        <v>343</v>
      </c>
      <c r="C119" s="101">
        <v>0</v>
      </c>
      <c r="D119" s="100">
        <v>0</v>
      </c>
      <c r="E119" s="100">
        <f t="shared" si="24"/>
        <v>0</v>
      </c>
      <c r="F119" s="100">
        <v>0</v>
      </c>
      <c r="G119" s="100">
        <v>0</v>
      </c>
      <c r="H119" s="100">
        <f t="shared" si="19"/>
        <v>0</v>
      </c>
    </row>
    <row r="120" spans="1:8" ht="9.75" customHeight="1" x14ac:dyDescent="0.15">
      <c r="A120" s="121"/>
      <c r="B120" s="122" t="s">
        <v>344</v>
      </c>
      <c r="C120" s="101">
        <v>0</v>
      </c>
      <c r="D120" s="100">
        <v>0</v>
      </c>
      <c r="E120" s="100">
        <f t="shared" si="24"/>
        <v>0</v>
      </c>
      <c r="F120" s="100">
        <v>0</v>
      </c>
      <c r="G120" s="100">
        <v>0</v>
      </c>
      <c r="H120" s="100">
        <f t="shared" si="19"/>
        <v>0</v>
      </c>
    </row>
    <row r="121" spans="1:8" ht="9.75" customHeight="1" x14ac:dyDescent="0.15">
      <c r="A121" s="121"/>
      <c r="B121" s="122" t="s">
        <v>345</v>
      </c>
      <c r="C121" s="101">
        <v>94064100</v>
      </c>
      <c r="D121" s="100">
        <f>2999836+198700</f>
        <v>3198536</v>
      </c>
      <c r="E121" s="100">
        <f t="shared" si="24"/>
        <v>97262636</v>
      </c>
      <c r="F121" s="100">
        <f>97063936+198008</f>
        <v>97261944</v>
      </c>
      <c r="G121" s="100">
        <f>97063936+198008</f>
        <v>97261944</v>
      </c>
      <c r="H121" s="100">
        <f>+E121-G121</f>
        <v>692</v>
      </c>
    </row>
    <row r="122" spans="1:8" ht="9.75" customHeight="1" x14ac:dyDescent="0.15">
      <c r="A122" s="121"/>
      <c r="B122" s="122" t="s">
        <v>346</v>
      </c>
      <c r="C122" s="101">
        <v>0</v>
      </c>
      <c r="D122" s="100">
        <v>0</v>
      </c>
      <c r="E122" s="100">
        <f t="shared" si="24"/>
        <v>0</v>
      </c>
      <c r="F122" s="100">
        <v>0</v>
      </c>
      <c r="G122" s="100">
        <v>0</v>
      </c>
      <c r="H122" s="100">
        <f t="shared" ref="H122:H161" si="31">+E122-G122</f>
        <v>0</v>
      </c>
    </row>
    <row r="123" spans="1:8" ht="9.75" customHeight="1" x14ac:dyDescent="0.15">
      <c r="A123" s="121"/>
      <c r="B123" s="122" t="s">
        <v>347</v>
      </c>
      <c r="C123" s="101">
        <v>0</v>
      </c>
      <c r="D123" s="100">
        <v>0</v>
      </c>
      <c r="E123" s="100">
        <f t="shared" si="24"/>
        <v>0</v>
      </c>
      <c r="F123" s="100">
        <v>0</v>
      </c>
      <c r="G123" s="100">
        <v>0</v>
      </c>
      <c r="H123" s="100">
        <f t="shared" si="31"/>
        <v>0</v>
      </c>
    </row>
    <row r="124" spans="1:8" ht="9.75" customHeight="1" x14ac:dyDescent="0.15">
      <c r="A124" s="121"/>
      <c r="B124" s="122" t="s">
        <v>348</v>
      </c>
      <c r="C124" s="101">
        <v>0</v>
      </c>
      <c r="D124" s="100">
        <v>0</v>
      </c>
      <c r="E124" s="100">
        <f t="shared" si="24"/>
        <v>0</v>
      </c>
      <c r="F124" s="100">
        <v>0</v>
      </c>
      <c r="G124" s="100">
        <v>0</v>
      </c>
      <c r="H124" s="100">
        <f t="shared" si="31"/>
        <v>0</v>
      </c>
    </row>
    <row r="125" spans="1:8" ht="9.75" customHeight="1" x14ac:dyDescent="0.15">
      <c r="A125" s="121"/>
      <c r="B125" s="122" t="s">
        <v>349</v>
      </c>
      <c r="C125" s="101">
        <v>0</v>
      </c>
      <c r="D125" s="100">
        <v>0</v>
      </c>
      <c r="E125" s="100">
        <f t="shared" si="24"/>
        <v>0</v>
      </c>
      <c r="F125" s="100">
        <v>0</v>
      </c>
      <c r="G125" s="100">
        <v>0</v>
      </c>
      <c r="H125" s="100">
        <f t="shared" si="31"/>
        <v>0</v>
      </c>
    </row>
    <row r="126" spans="1:8" ht="9.75" customHeight="1" x14ac:dyDescent="0.15">
      <c r="A126" s="121"/>
      <c r="B126" s="122" t="s">
        <v>350</v>
      </c>
      <c r="C126" s="101">
        <v>0</v>
      </c>
      <c r="D126" s="100">
        <v>0</v>
      </c>
      <c r="E126" s="100">
        <f t="shared" si="24"/>
        <v>0</v>
      </c>
      <c r="F126" s="100">
        <v>0</v>
      </c>
      <c r="G126" s="100">
        <v>0</v>
      </c>
      <c r="H126" s="100">
        <f t="shared" si="31"/>
        <v>0</v>
      </c>
    </row>
    <row r="127" spans="1:8" ht="9.75" customHeight="1" x14ac:dyDescent="0.15">
      <c r="A127" s="197" t="s">
        <v>351</v>
      </c>
      <c r="B127" s="208"/>
      <c r="C127" s="101">
        <f>SUM(C128:C136)</f>
        <v>0</v>
      </c>
      <c r="D127" s="100">
        <f t="shared" ref="D127:G127" si="32">SUM(D128:D136)</f>
        <v>0</v>
      </c>
      <c r="E127" s="100">
        <f t="shared" si="32"/>
        <v>0</v>
      </c>
      <c r="F127" s="100">
        <f t="shared" si="32"/>
        <v>0</v>
      </c>
      <c r="G127" s="100">
        <f t="shared" si="32"/>
        <v>0</v>
      </c>
      <c r="H127" s="100">
        <f t="shared" si="31"/>
        <v>0</v>
      </c>
    </row>
    <row r="128" spans="1:8" ht="9.75" customHeight="1" x14ac:dyDescent="0.15">
      <c r="A128" s="121"/>
      <c r="B128" s="122" t="s">
        <v>352</v>
      </c>
      <c r="C128" s="101">
        <v>0</v>
      </c>
      <c r="D128" s="100">
        <v>0</v>
      </c>
      <c r="E128" s="100">
        <f t="shared" si="24"/>
        <v>0</v>
      </c>
      <c r="F128" s="100">
        <v>0</v>
      </c>
      <c r="G128" s="100">
        <v>0</v>
      </c>
      <c r="H128" s="100">
        <f t="shared" si="31"/>
        <v>0</v>
      </c>
    </row>
    <row r="129" spans="1:8" ht="9.75" customHeight="1" x14ac:dyDescent="0.15">
      <c r="A129" s="121"/>
      <c r="B129" s="122" t="s">
        <v>353</v>
      </c>
      <c r="C129" s="101">
        <v>0</v>
      </c>
      <c r="D129" s="100">
        <v>0</v>
      </c>
      <c r="E129" s="100">
        <f t="shared" si="24"/>
        <v>0</v>
      </c>
      <c r="F129" s="100">
        <v>0</v>
      </c>
      <c r="G129" s="100">
        <v>0</v>
      </c>
      <c r="H129" s="100">
        <f t="shared" si="31"/>
        <v>0</v>
      </c>
    </row>
    <row r="130" spans="1:8" ht="9.75" customHeight="1" x14ac:dyDescent="0.15">
      <c r="A130" s="121"/>
      <c r="B130" s="122" t="s">
        <v>354</v>
      </c>
      <c r="C130" s="101">
        <v>0</v>
      </c>
      <c r="D130" s="100">
        <v>0</v>
      </c>
      <c r="E130" s="100">
        <f t="shared" si="24"/>
        <v>0</v>
      </c>
      <c r="F130" s="100">
        <v>0</v>
      </c>
      <c r="G130" s="100">
        <v>0</v>
      </c>
      <c r="H130" s="100">
        <f t="shared" si="31"/>
        <v>0</v>
      </c>
    </row>
    <row r="131" spans="1:8" ht="9.75" customHeight="1" x14ac:dyDescent="0.15">
      <c r="A131" s="121"/>
      <c r="B131" s="122" t="s">
        <v>355</v>
      </c>
      <c r="C131" s="101">
        <v>0</v>
      </c>
      <c r="D131" s="100">
        <v>0</v>
      </c>
      <c r="E131" s="100">
        <f t="shared" si="24"/>
        <v>0</v>
      </c>
      <c r="F131" s="100">
        <v>0</v>
      </c>
      <c r="G131" s="100">
        <v>0</v>
      </c>
      <c r="H131" s="100">
        <f t="shared" si="31"/>
        <v>0</v>
      </c>
    </row>
    <row r="132" spans="1:8" ht="9.75" customHeight="1" x14ac:dyDescent="0.15">
      <c r="A132" s="121"/>
      <c r="B132" s="122" t="s">
        <v>356</v>
      </c>
      <c r="C132" s="101">
        <v>0</v>
      </c>
      <c r="D132" s="100">
        <v>0</v>
      </c>
      <c r="E132" s="100">
        <f t="shared" si="24"/>
        <v>0</v>
      </c>
      <c r="F132" s="100">
        <v>0</v>
      </c>
      <c r="G132" s="100">
        <v>0</v>
      </c>
      <c r="H132" s="100">
        <f t="shared" si="31"/>
        <v>0</v>
      </c>
    </row>
    <row r="133" spans="1:8" ht="9.75" customHeight="1" x14ac:dyDescent="0.15">
      <c r="A133" s="121"/>
      <c r="B133" s="122" t="s">
        <v>357</v>
      </c>
      <c r="C133" s="101">
        <v>0</v>
      </c>
      <c r="D133" s="100">
        <v>0</v>
      </c>
      <c r="E133" s="100">
        <f t="shared" si="24"/>
        <v>0</v>
      </c>
      <c r="F133" s="100">
        <v>0</v>
      </c>
      <c r="G133" s="100">
        <v>0</v>
      </c>
      <c r="H133" s="100">
        <f t="shared" si="31"/>
        <v>0</v>
      </c>
    </row>
    <row r="134" spans="1:8" ht="9.75" customHeight="1" x14ac:dyDescent="0.15">
      <c r="A134" s="121"/>
      <c r="B134" s="122" t="s">
        <v>358</v>
      </c>
      <c r="C134" s="101">
        <v>0</v>
      </c>
      <c r="D134" s="100">
        <v>0</v>
      </c>
      <c r="E134" s="100">
        <f t="shared" si="24"/>
        <v>0</v>
      </c>
      <c r="F134" s="100">
        <v>0</v>
      </c>
      <c r="G134" s="100">
        <v>0</v>
      </c>
      <c r="H134" s="100">
        <f t="shared" si="31"/>
        <v>0</v>
      </c>
    </row>
    <row r="135" spans="1:8" ht="9.75" customHeight="1" x14ac:dyDescent="0.15">
      <c r="A135" s="121"/>
      <c r="B135" s="122" t="s">
        <v>359</v>
      </c>
      <c r="C135" s="101">
        <v>0</v>
      </c>
      <c r="D135" s="100">
        <v>0</v>
      </c>
      <c r="E135" s="100">
        <f t="shared" si="24"/>
        <v>0</v>
      </c>
      <c r="F135" s="100">
        <v>0</v>
      </c>
      <c r="G135" s="100">
        <v>0</v>
      </c>
      <c r="H135" s="100">
        <f t="shared" si="31"/>
        <v>0</v>
      </c>
    </row>
    <row r="136" spans="1:8" ht="9.75" customHeight="1" x14ac:dyDescent="0.15">
      <c r="A136" s="121"/>
      <c r="B136" s="122" t="s">
        <v>360</v>
      </c>
      <c r="C136" s="101">
        <v>0</v>
      </c>
      <c r="D136" s="100">
        <v>0</v>
      </c>
      <c r="E136" s="100">
        <f t="shared" si="24"/>
        <v>0</v>
      </c>
      <c r="F136" s="100">
        <v>0</v>
      </c>
      <c r="G136" s="100">
        <v>0</v>
      </c>
      <c r="H136" s="100">
        <f t="shared" si="31"/>
        <v>0</v>
      </c>
    </row>
    <row r="137" spans="1:8" ht="9.75" customHeight="1" x14ac:dyDescent="0.15">
      <c r="A137" s="197" t="s">
        <v>361</v>
      </c>
      <c r="B137" s="208"/>
      <c r="C137" s="101">
        <f>SUM(C138:C140)</f>
        <v>0</v>
      </c>
      <c r="D137" s="100">
        <f t="shared" ref="D137:G137" si="33">SUM(D138:D140)</f>
        <v>10721568</v>
      </c>
      <c r="E137" s="100">
        <f t="shared" si="33"/>
        <v>10721568</v>
      </c>
      <c r="F137" s="100">
        <f t="shared" si="33"/>
        <v>1844840</v>
      </c>
      <c r="G137" s="100">
        <f t="shared" si="33"/>
        <v>1844840</v>
      </c>
      <c r="H137" s="100">
        <f t="shared" si="31"/>
        <v>8876728</v>
      </c>
    </row>
    <row r="138" spans="1:8" ht="9.75" customHeight="1" x14ac:dyDescent="0.15">
      <c r="A138" s="121"/>
      <c r="B138" s="122" t="s">
        <v>362</v>
      </c>
      <c r="C138" s="101">
        <v>0</v>
      </c>
      <c r="D138" s="100">
        <f>801250+8677302+1243016</f>
        <v>10721568</v>
      </c>
      <c r="E138" s="100">
        <f t="shared" si="24"/>
        <v>10721568</v>
      </c>
      <c r="F138" s="100">
        <f>801250+1043590</f>
        <v>1844840</v>
      </c>
      <c r="G138" s="100">
        <f>801250+1043590</f>
        <v>1844840</v>
      </c>
      <c r="H138" s="100">
        <f t="shared" si="31"/>
        <v>8876728</v>
      </c>
    </row>
    <row r="139" spans="1:8" ht="9.75" customHeight="1" x14ac:dyDescent="0.15">
      <c r="A139" s="121"/>
      <c r="B139" s="122" t="s">
        <v>363</v>
      </c>
      <c r="C139" s="101">
        <v>0</v>
      </c>
      <c r="D139" s="100">
        <v>0</v>
      </c>
      <c r="E139" s="100">
        <f t="shared" si="24"/>
        <v>0</v>
      </c>
      <c r="F139" s="100">
        <v>0</v>
      </c>
      <c r="G139" s="100">
        <v>0</v>
      </c>
      <c r="H139" s="100">
        <f t="shared" si="31"/>
        <v>0</v>
      </c>
    </row>
    <row r="140" spans="1:8" ht="9.75" customHeight="1" x14ac:dyDescent="0.15">
      <c r="A140" s="121"/>
      <c r="B140" s="122" t="s">
        <v>364</v>
      </c>
      <c r="C140" s="101">
        <v>0</v>
      </c>
      <c r="D140" s="100">
        <v>0</v>
      </c>
      <c r="E140" s="100">
        <f t="shared" si="24"/>
        <v>0</v>
      </c>
      <c r="F140" s="100">
        <v>0</v>
      </c>
      <c r="G140" s="100">
        <v>0</v>
      </c>
      <c r="H140" s="100">
        <f t="shared" si="31"/>
        <v>0</v>
      </c>
    </row>
    <row r="141" spans="1:8" ht="9.75" customHeight="1" x14ac:dyDescent="0.15">
      <c r="A141" s="197" t="s">
        <v>365</v>
      </c>
      <c r="B141" s="208"/>
      <c r="C141" s="101">
        <f>SUM(C142:C149)</f>
        <v>0</v>
      </c>
      <c r="D141" s="100">
        <f t="shared" ref="D141:G141" si="34">SUM(D142:D149)</f>
        <v>0</v>
      </c>
      <c r="E141" s="100">
        <f t="shared" si="34"/>
        <v>0</v>
      </c>
      <c r="F141" s="100">
        <f t="shared" si="34"/>
        <v>0</v>
      </c>
      <c r="G141" s="100">
        <f t="shared" si="34"/>
        <v>0</v>
      </c>
      <c r="H141" s="100">
        <f t="shared" si="31"/>
        <v>0</v>
      </c>
    </row>
    <row r="142" spans="1:8" ht="9.75" customHeight="1" x14ac:dyDescent="0.15">
      <c r="A142" s="121"/>
      <c r="B142" s="122" t="s">
        <v>366</v>
      </c>
      <c r="C142" s="101">
        <v>0</v>
      </c>
      <c r="D142" s="100">
        <v>0</v>
      </c>
      <c r="E142" s="100">
        <f t="shared" si="24"/>
        <v>0</v>
      </c>
      <c r="F142" s="100">
        <v>0</v>
      </c>
      <c r="G142" s="100">
        <v>0</v>
      </c>
      <c r="H142" s="100">
        <f t="shared" si="31"/>
        <v>0</v>
      </c>
    </row>
    <row r="143" spans="1:8" ht="9.75" customHeight="1" x14ac:dyDescent="0.15">
      <c r="A143" s="121"/>
      <c r="B143" s="122" t="s">
        <v>367</v>
      </c>
      <c r="C143" s="101">
        <v>0</v>
      </c>
      <c r="D143" s="100">
        <v>0</v>
      </c>
      <c r="E143" s="100">
        <f t="shared" si="24"/>
        <v>0</v>
      </c>
      <c r="F143" s="100">
        <v>0</v>
      </c>
      <c r="G143" s="100">
        <v>0</v>
      </c>
      <c r="H143" s="100">
        <f t="shared" si="31"/>
        <v>0</v>
      </c>
    </row>
    <row r="144" spans="1:8" ht="9.75" customHeight="1" x14ac:dyDescent="0.15">
      <c r="A144" s="121"/>
      <c r="B144" s="122" t="s">
        <v>368</v>
      </c>
      <c r="C144" s="101">
        <v>0</v>
      </c>
      <c r="D144" s="100">
        <v>0</v>
      </c>
      <c r="E144" s="100">
        <f t="shared" si="24"/>
        <v>0</v>
      </c>
      <c r="F144" s="100">
        <v>0</v>
      </c>
      <c r="G144" s="100">
        <v>0</v>
      </c>
      <c r="H144" s="100">
        <f t="shared" si="31"/>
        <v>0</v>
      </c>
    </row>
    <row r="145" spans="1:8" ht="9.75" customHeight="1" x14ac:dyDescent="0.15">
      <c r="A145" s="121"/>
      <c r="B145" s="122" t="s">
        <v>369</v>
      </c>
      <c r="C145" s="101">
        <v>0</v>
      </c>
      <c r="D145" s="100">
        <v>0</v>
      </c>
      <c r="E145" s="100">
        <f t="shared" si="24"/>
        <v>0</v>
      </c>
      <c r="F145" s="100">
        <v>0</v>
      </c>
      <c r="G145" s="100">
        <v>0</v>
      </c>
      <c r="H145" s="100">
        <f t="shared" si="31"/>
        <v>0</v>
      </c>
    </row>
    <row r="146" spans="1:8" ht="9.75" customHeight="1" x14ac:dyDescent="0.15">
      <c r="A146" s="121"/>
      <c r="B146" s="122" t="s">
        <v>370</v>
      </c>
      <c r="C146" s="101">
        <v>0</v>
      </c>
      <c r="D146" s="100">
        <v>0</v>
      </c>
      <c r="E146" s="100">
        <f t="shared" si="24"/>
        <v>0</v>
      </c>
      <c r="F146" s="100">
        <v>0</v>
      </c>
      <c r="G146" s="100">
        <v>0</v>
      </c>
      <c r="H146" s="100">
        <f t="shared" si="31"/>
        <v>0</v>
      </c>
    </row>
    <row r="147" spans="1:8" ht="9.75" customHeight="1" x14ac:dyDescent="0.15">
      <c r="A147" s="121"/>
      <c r="B147" s="122" t="s">
        <v>371</v>
      </c>
      <c r="C147" s="101">
        <v>0</v>
      </c>
      <c r="D147" s="100">
        <v>0</v>
      </c>
      <c r="E147" s="100">
        <f t="shared" si="24"/>
        <v>0</v>
      </c>
      <c r="F147" s="100">
        <v>0</v>
      </c>
      <c r="G147" s="100">
        <v>0</v>
      </c>
      <c r="H147" s="100">
        <f t="shared" si="31"/>
        <v>0</v>
      </c>
    </row>
    <row r="148" spans="1:8" ht="9.75" customHeight="1" x14ac:dyDescent="0.15">
      <c r="A148" s="121"/>
      <c r="B148" s="122" t="s">
        <v>372</v>
      </c>
      <c r="C148" s="101">
        <v>0</v>
      </c>
      <c r="D148" s="100">
        <v>0</v>
      </c>
      <c r="E148" s="100">
        <f t="shared" si="24"/>
        <v>0</v>
      </c>
      <c r="F148" s="100">
        <v>0</v>
      </c>
      <c r="G148" s="100">
        <v>0</v>
      </c>
      <c r="H148" s="100">
        <f t="shared" si="31"/>
        <v>0</v>
      </c>
    </row>
    <row r="149" spans="1:8" ht="9.75" customHeight="1" x14ac:dyDescent="0.15">
      <c r="A149" s="121"/>
      <c r="B149" s="122" t="s">
        <v>373</v>
      </c>
      <c r="C149" s="101">
        <v>0</v>
      </c>
      <c r="D149" s="100">
        <v>0</v>
      </c>
      <c r="E149" s="100">
        <f t="shared" si="24"/>
        <v>0</v>
      </c>
      <c r="F149" s="100">
        <v>0</v>
      </c>
      <c r="G149" s="100">
        <v>0</v>
      </c>
      <c r="H149" s="100">
        <f t="shared" si="31"/>
        <v>0</v>
      </c>
    </row>
    <row r="150" spans="1:8" ht="9.75" customHeight="1" x14ac:dyDescent="0.15">
      <c r="A150" s="197" t="s">
        <v>374</v>
      </c>
      <c r="B150" s="208"/>
      <c r="C150" s="101">
        <f>SUM(C151+C152+C153)</f>
        <v>0</v>
      </c>
      <c r="D150" s="100">
        <f t="shared" ref="D150:G150" si="35">SUM(D151+D152+D153)</f>
        <v>0</v>
      </c>
      <c r="E150" s="100">
        <f t="shared" si="35"/>
        <v>0</v>
      </c>
      <c r="F150" s="100">
        <f t="shared" si="35"/>
        <v>0</v>
      </c>
      <c r="G150" s="100">
        <f t="shared" si="35"/>
        <v>0</v>
      </c>
      <c r="H150" s="100">
        <f t="shared" si="31"/>
        <v>0</v>
      </c>
    </row>
    <row r="151" spans="1:8" ht="9.75" customHeight="1" x14ac:dyDescent="0.15">
      <c r="A151" s="121"/>
      <c r="B151" s="122" t="s">
        <v>375</v>
      </c>
      <c r="C151" s="101">
        <v>0</v>
      </c>
      <c r="D151" s="100">
        <v>0</v>
      </c>
      <c r="E151" s="100">
        <f t="shared" si="24"/>
        <v>0</v>
      </c>
      <c r="F151" s="100">
        <v>0</v>
      </c>
      <c r="G151" s="100">
        <v>0</v>
      </c>
      <c r="H151" s="100">
        <f t="shared" si="31"/>
        <v>0</v>
      </c>
    </row>
    <row r="152" spans="1:8" ht="9.75" customHeight="1" x14ac:dyDescent="0.15">
      <c r="A152" s="121"/>
      <c r="B152" s="122" t="s">
        <v>376</v>
      </c>
      <c r="C152" s="101">
        <v>0</v>
      </c>
      <c r="D152" s="100">
        <v>0</v>
      </c>
      <c r="E152" s="100">
        <f t="shared" si="24"/>
        <v>0</v>
      </c>
      <c r="F152" s="100">
        <v>0</v>
      </c>
      <c r="G152" s="100">
        <v>0</v>
      </c>
      <c r="H152" s="100">
        <f t="shared" si="31"/>
        <v>0</v>
      </c>
    </row>
    <row r="153" spans="1:8" ht="9.75" customHeight="1" x14ac:dyDescent="0.15">
      <c r="A153" s="121"/>
      <c r="B153" s="122" t="s">
        <v>377</v>
      </c>
      <c r="C153" s="101">
        <v>0</v>
      </c>
      <c r="D153" s="100">
        <v>0</v>
      </c>
      <c r="E153" s="100">
        <f t="shared" si="24"/>
        <v>0</v>
      </c>
      <c r="F153" s="100">
        <v>0</v>
      </c>
      <c r="G153" s="100">
        <v>0</v>
      </c>
      <c r="H153" s="100">
        <f t="shared" si="31"/>
        <v>0</v>
      </c>
    </row>
    <row r="154" spans="1:8" ht="9.75" customHeight="1" x14ac:dyDescent="0.15">
      <c r="A154" s="197" t="s">
        <v>378</v>
      </c>
      <c r="B154" s="208"/>
      <c r="C154" s="101">
        <f>SUM(C155:C161)</f>
        <v>0</v>
      </c>
      <c r="D154" s="100">
        <f t="shared" ref="D154:G154" si="36">SUM(D155:D161)</f>
        <v>0</v>
      </c>
      <c r="E154" s="100">
        <f t="shared" si="36"/>
        <v>0</v>
      </c>
      <c r="F154" s="100">
        <f t="shared" si="36"/>
        <v>0</v>
      </c>
      <c r="G154" s="100">
        <f t="shared" si="36"/>
        <v>0</v>
      </c>
      <c r="H154" s="100">
        <f t="shared" si="31"/>
        <v>0</v>
      </c>
    </row>
    <row r="155" spans="1:8" ht="9.75" customHeight="1" x14ac:dyDescent="0.15">
      <c r="A155" s="121"/>
      <c r="B155" s="122" t="s">
        <v>379</v>
      </c>
      <c r="C155" s="101">
        <v>0</v>
      </c>
      <c r="D155" s="100">
        <v>0</v>
      </c>
      <c r="E155" s="100">
        <f t="shared" si="24"/>
        <v>0</v>
      </c>
      <c r="F155" s="100">
        <v>0</v>
      </c>
      <c r="G155" s="100">
        <v>0</v>
      </c>
      <c r="H155" s="100">
        <f t="shared" si="31"/>
        <v>0</v>
      </c>
    </row>
    <row r="156" spans="1:8" ht="9.75" customHeight="1" x14ac:dyDescent="0.15">
      <c r="A156" s="121"/>
      <c r="B156" s="122" t="s">
        <v>380</v>
      </c>
      <c r="C156" s="101">
        <v>0</v>
      </c>
      <c r="D156" s="100">
        <v>0</v>
      </c>
      <c r="E156" s="100">
        <f t="shared" ref="E156:E161" si="37">+C156+D156</f>
        <v>0</v>
      </c>
      <c r="F156" s="100">
        <v>0</v>
      </c>
      <c r="G156" s="100">
        <v>0</v>
      </c>
      <c r="H156" s="100">
        <f t="shared" si="31"/>
        <v>0</v>
      </c>
    </row>
    <row r="157" spans="1:8" ht="9.75" customHeight="1" x14ac:dyDescent="0.15">
      <c r="A157" s="121"/>
      <c r="B157" s="122" t="s">
        <v>381</v>
      </c>
      <c r="C157" s="101">
        <v>0</v>
      </c>
      <c r="D157" s="100">
        <v>0</v>
      </c>
      <c r="E157" s="100">
        <f t="shared" si="37"/>
        <v>0</v>
      </c>
      <c r="F157" s="100">
        <v>0</v>
      </c>
      <c r="G157" s="100">
        <v>0</v>
      </c>
      <c r="H157" s="100">
        <f t="shared" si="31"/>
        <v>0</v>
      </c>
    </row>
    <row r="158" spans="1:8" ht="9.75" customHeight="1" x14ac:dyDescent="0.15">
      <c r="A158" s="121"/>
      <c r="B158" s="122" t="s">
        <v>382</v>
      </c>
      <c r="C158" s="101">
        <v>0</v>
      </c>
      <c r="D158" s="100">
        <v>0</v>
      </c>
      <c r="E158" s="100">
        <f t="shared" si="37"/>
        <v>0</v>
      </c>
      <c r="F158" s="100">
        <v>0</v>
      </c>
      <c r="G158" s="100">
        <v>0</v>
      </c>
      <c r="H158" s="100">
        <f t="shared" si="31"/>
        <v>0</v>
      </c>
    </row>
    <row r="159" spans="1:8" ht="9.75" customHeight="1" x14ac:dyDescent="0.15">
      <c r="A159" s="121"/>
      <c r="B159" s="122" t="s">
        <v>383</v>
      </c>
      <c r="C159" s="101">
        <v>0</v>
      </c>
      <c r="D159" s="100">
        <v>0</v>
      </c>
      <c r="E159" s="100">
        <f t="shared" si="37"/>
        <v>0</v>
      </c>
      <c r="F159" s="100">
        <v>0</v>
      </c>
      <c r="G159" s="100">
        <v>0</v>
      </c>
      <c r="H159" s="100">
        <f t="shared" si="31"/>
        <v>0</v>
      </c>
    </row>
    <row r="160" spans="1:8" ht="9.75" customHeight="1" x14ac:dyDescent="0.15">
      <c r="A160" s="121"/>
      <c r="B160" s="122" t="s">
        <v>384</v>
      </c>
      <c r="C160" s="101">
        <v>0</v>
      </c>
      <c r="D160" s="100">
        <v>0</v>
      </c>
      <c r="E160" s="100">
        <f t="shared" si="37"/>
        <v>0</v>
      </c>
      <c r="F160" s="100">
        <v>0</v>
      </c>
      <c r="G160" s="100">
        <v>0</v>
      </c>
      <c r="H160" s="100">
        <f t="shared" si="31"/>
        <v>0</v>
      </c>
    </row>
    <row r="161" spans="1:9" ht="9.75" customHeight="1" x14ac:dyDescent="0.15">
      <c r="A161" s="121"/>
      <c r="B161" s="122" t="s">
        <v>385</v>
      </c>
      <c r="C161" s="101">
        <v>0</v>
      </c>
      <c r="D161" s="100">
        <v>0</v>
      </c>
      <c r="E161" s="100">
        <f t="shared" si="37"/>
        <v>0</v>
      </c>
      <c r="F161" s="100">
        <v>0</v>
      </c>
      <c r="G161" s="100">
        <v>0</v>
      </c>
      <c r="H161" s="100">
        <f t="shared" si="31"/>
        <v>0</v>
      </c>
    </row>
    <row r="162" spans="1:9" ht="9.75" customHeight="1" x14ac:dyDescent="0.15">
      <c r="A162" s="121"/>
      <c r="B162" s="122"/>
      <c r="C162" s="101"/>
      <c r="D162" s="100"/>
      <c r="E162" s="100"/>
      <c r="F162" s="100"/>
      <c r="G162" s="100"/>
      <c r="H162" s="100"/>
    </row>
    <row r="163" spans="1:9" ht="9.75" customHeight="1" x14ac:dyDescent="0.15">
      <c r="A163" s="189" t="s">
        <v>387</v>
      </c>
      <c r="B163" s="203"/>
      <c r="C163" s="106">
        <f t="shared" ref="C163:H163" si="38">+C11+C88</f>
        <v>163163100</v>
      </c>
      <c r="D163" s="99">
        <f t="shared" si="38"/>
        <v>41216439</v>
      </c>
      <c r="E163" s="99">
        <f t="shared" si="38"/>
        <v>204379539</v>
      </c>
      <c r="F163" s="99">
        <f t="shared" si="38"/>
        <v>178027157</v>
      </c>
      <c r="G163" s="99">
        <f t="shared" si="38"/>
        <v>178027157</v>
      </c>
      <c r="H163" s="99">
        <f t="shared" si="38"/>
        <v>26352382</v>
      </c>
      <c r="I163" s="114"/>
    </row>
    <row r="164" spans="1:9" ht="9.75" customHeight="1" thickBot="1" x14ac:dyDescent="0.2">
      <c r="A164" s="50"/>
      <c r="B164" s="131"/>
      <c r="C164" s="103"/>
      <c r="D164" s="102"/>
      <c r="E164" s="102"/>
      <c r="F164" s="102"/>
      <c r="G164" s="102"/>
      <c r="H164" s="102"/>
      <c r="I164" s="114"/>
    </row>
  </sheetData>
  <mergeCells count="30">
    <mergeCell ref="A9:B10"/>
    <mergeCell ref="C9:G9"/>
    <mergeCell ref="H9:H10"/>
    <mergeCell ref="A127:B127"/>
    <mergeCell ref="A88:B88"/>
    <mergeCell ref="A60:B60"/>
    <mergeCell ref="A64:B64"/>
    <mergeCell ref="A73:B73"/>
    <mergeCell ref="A77:B77"/>
    <mergeCell ref="A2:H2"/>
    <mergeCell ref="A89:B89"/>
    <mergeCell ref="A97:B97"/>
    <mergeCell ref="A107:B107"/>
    <mergeCell ref="A117:B117"/>
    <mergeCell ref="A11:B11"/>
    <mergeCell ref="A12:B12"/>
    <mergeCell ref="A20:B20"/>
    <mergeCell ref="A30:B30"/>
    <mergeCell ref="A40:B40"/>
    <mergeCell ref="A50:B50"/>
    <mergeCell ref="A4:H4"/>
    <mergeCell ref="A5:H5"/>
    <mergeCell ref="A6:H6"/>
    <mergeCell ref="A7:H7"/>
    <mergeCell ref="A8:H8"/>
    <mergeCell ref="A137:B137"/>
    <mergeCell ref="A141:B141"/>
    <mergeCell ref="A150:B150"/>
    <mergeCell ref="A154:B154"/>
    <mergeCell ref="A163:B163"/>
  </mergeCells>
  <pageMargins left="0.70866141732283472" right="0.70866141732283472" top="0.74803149606299213" bottom="0.74803149606299213" header="0.31496062992125984" footer="0.31496062992125984"/>
  <pageSetup scale="73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54"/>
  <sheetViews>
    <sheetView zoomScaleNormal="100" workbookViewId="0">
      <selection activeCell="F50" sqref="F50"/>
    </sheetView>
  </sheetViews>
  <sheetFormatPr baseColWidth="10" defaultRowHeight="9" x14ac:dyDescent="0.15"/>
  <cols>
    <col min="1" max="1" width="26.85546875" style="12" customWidth="1"/>
    <col min="2" max="16384" width="11.42578125" style="12"/>
  </cols>
  <sheetData>
    <row r="1" spans="1:14" x14ac:dyDescent="0.15">
      <c r="A1" s="194" t="s">
        <v>397</v>
      </c>
      <c r="B1" s="194"/>
      <c r="C1" s="194"/>
      <c r="D1" s="194"/>
      <c r="E1" s="194"/>
      <c r="F1" s="194"/>
      <c r="G1" s="194"/>
    </row>
    <row r="2" spans="1:14" x14ac:dyDescent="0.15">
      <c r="B2" s="54"/>
    </row>
    <row r="3" spans="1:14" ht="9.75" thickBot="1" x14ac:dyDescent="0.2"/>
    <row r="4" spans="1:14" x14ac:dyDescent="0.15">
      <c r="A4" s="162" t="s">
        <v>455</v>
      </c>
      <c r="B4" s="215"/>
      <c r="C4" s="215"/>
      <c r="D4" s="215"/>
      <c r="E4" s="215"/>
      <c r="F4" s="215"/>
      <c r="G4" s="163"/>
    </row>
    <row r="5" spans="1:14" x14ac:dyDescent="0.15">
      <c r="A5" s="136" t="s">
        <v>306</v>
      </c>
      <c r="B5" s="137"/>
      <c r="C5" s="137"/>
      <c r="D5" s="137"/>
      <c r="E5" s="137"/>
      <c r="F5" s="137"/>
      <c r="G5" s="138"/>
    </row>
    <row r="6" spans="1:14" x14ac:dyDescent="0.15">
      <c r="A6" s="136" t="s">
        <v>388</v>
      </c>
      <c r="B6" s="137"/>
      <c r="C6" s="137"/>
      <c r="D6" s="137"/>
      <c r="E6" s="137"/>
      <c r="F6" s="137"/>
      <c r="G6" s="138"/>
    </row>
    <row r="7" spans="1:14" x14ac:dyDescent="0.15">
      <c r="A7" s="136" t="s">
        <v>457</v>
      </c>
      <c r="B7" s="137"/>
      <c r="C7" s="137"/>
      <c r="D7" s="137"/>
      <c r="E7" s="137"/>
      <c r="F7" s="137"/>
      <c r="G7" s="138"/>
    </row>
    <row r="8" spans="1:14" ht="9.75" thickBot="1" x14ac:dyDescent="0.2">
      <c r="A8" s="139" t="s">
        <v>1</v>
      </c>
      <c r="B8" s="140"/>
      <c r="C8" s="140"/>
      <c r="D8" s="140"/>
      <c r="E8" s="140"/>
      <c r="F8" s="140"/>
      <c r="G8" s="141"/>
    </row>
    <row r="9" spans="1:14" ht="9.75" thickBot="1" x14ac:dyDescent="0.2">
      <c r="A9" s="153" t="s">
        <v>2</v>
      </c>
      <c r="B9" s="212" t="s">
        <v>308</v>
      </c>
      <c r="C9" s="213"/>
      <c r="D9" s="213"/>
      <c r="E9" s="213"/>
      <c r="F9" s="214"/>
      <c r="G9" s="153" t="s">
        <v>309</v>
      </c>
    </row>
    <row r="10" spans="1:14" ht="36.75" thickBot="1" x14ac:dyDescent="0.2">
      <c r="A10" s="164"/>
      <c r="B10" s="45" t="s">
        <v>192</v>
      </c>
      <c r="C10" s="45" t="s">
        <v>237</v>
      </c>
      <c r="D10" s="45" t="s">
        <v>238</v>
      </c>
      <c r="E10" s="45" t="s">
        <v>193</v>
      </c>
      <c r="F10" s="45" t="s">
        <v>210</v>
      </c>
      <c r="G10" s="164"/>
    </row>
    <row r="11" spans="1:14" x14ac:dyDescent="0.15">
      <c r="A11" s="5" t="s">
        <v>389</v>
      </c>
      <c r="B11" s="130">
        <f>SUM(B13:B20)</f>
        <v>69099000</v>
      </c>
      <c r="C11" s="130">
        <f>SUM(C13:C20)</f>
        <v>26045034</v>
      </c>
      <c r="D11" s="130">
        <f t="shared" ref="D11:G11" si="0">SUM(D13:D20)</f>
        <v>95144034</v>
      </c>
      <c r="E11" s="130">
        <f t="shared" si="0"/>
        <v>77669073</v>
      </c>
      <c r="F11" s="130">
        <f t="shared" si="0"/>
        <v>77669073</v>
      </c>
      <c r="G11" s="130">
        <f t="shared" si="0"/>
        <v>17474961</v>
      </c>
      <c r="H11" s="132"/>
      <c r="I11" s="127"/>
      <c r="J11" s="127"/>
      <c r="K11" s="127"/>
      <c r="L11" s="127"/>
      <c r="M11" s="127"/>
      <c r="N11" s="127"/>
    </row>
    <row r="12" spans="1:14" x14ac:dyDescent="0.15">
      <c r="A12" s="5" t="s">
        <v>390</v>
      </c>
      <c r="B12" s="130"/>
      <c r="C12" s="130"/>
      <c r="D12" s="130"/>
      <c r="E12" s="130"/>
      <c r="F12" s="130"/>
      <c r="G12" s="130"/>
      <c r="H12" s="132"/>
      <c r="I12" s="127"/>
      <c r="J12" s="127"/>
      <c r="K12" s="127"/>
      <c r="L12" s="127"/>
      <c r="M12" s="127"/>
      <c r="N12" s="127"/>
    </row>
    <row r="13" spans="1:14" ht="18" x14ac:dyDescent="0.15">
      <c r="A13" s="8" t="s">
        <v>459</v>
      </c>
      <c r="B13" s="128">
        <v>10621000</v>
      </c>
      <c r="C13" s="128">
        <f>17058706+10678575+94000</f>
        <v>27831281</v>
      </c>
      <c r="D13" s="128">
        <f>+B13+C13</f>
        <v>38452281</v>
      </c>
      <c r="E13" s="128">
        <f>195379+21261736+93401</f>
        <v>21550516</v>
      </c>
      <c r="F13" s="128">
        <f>195379+21261736+93401</f>
        <v>21550516</v>
      </c>
      <c r="G13" s="128">
        <f>+D13-F13</f>
        <v>16901765</v>
      </c>
      <c r="H13" s="132"/>
      <c r="I13" s="127"/>
      <c r="J13" s="127"/>
      <c r="K13" s="127"/>
      <c r="L13" s="127"/>
      <c r="M13" s="127"/>
      <c r="N13" s="127"/>
    </row>
    <row r="14" spans="1:14" x14ac:dyDescent="0.15">
      <c r="A14" s="8" t="s">
        <v>460</v>
      </c>
      <c r="B14" s="128">
        <v>26957000</v>
      </c>
      <c r="C14" s="128">
        <f>442454-2480700</f>
        <v>-2038246</v>
      </c>
      <c r="D14" s="128">
        <f t="shared" ref="D14:D20" si="1">+B14+C14</f>
        <v>24918754</v>
      </c>
      <c r="E14" s="128">
        <f>118431+24313057</f>
        <v>24431488</v>
      </c>
      <c r="F14" s="128">
        <f>118431+24313057</f>
        <v>24431488</v>
      </c>
      <c r="G14" s="128">
        <f t="shared" ref="G14:G20" si="2">+D14-F14</f>
        <v>487266</v>
      </c>
      <c r="H14" s="132"/>
      <c r="I14" s="127"/>
      <c r="J14" s="127"/>
      <c r="K14" s="127"/>
      <c r="L14" s="127"/>
      <c r="M14" s="127"/>
      <c r="N14" s="127"/>
    </row>
    <row r="15" spans="1:14" ht="18" x14ac:dyDescent="0.15">
      <c r="A15" s="8" t="s">
        <v>461</v>
      </c>
      <c r="B15" s="128">
        <v>9224000</v>
      </c>
      <c r="C15" s="128">
        <v>-880832</v>
      </c>
      <c r="D15" s="128">
        <f t="shared" si="1"/>
        <v>8343168</v>
      </c>
      <c r="E15" s="128">
        <v>8291544</v>
      </c>
      <c r="F15" s="128">
        <v>8291544</v>
      </c>
      <c r="G15" s="128">
        <f t="shared" si="2"/>
        <v>51624</v>
      </c>
      <c r="H15" s="132"/>
      <c r="I15" s="127"/>
      <c r="J15" s="127"/>
      <c r="K15" s="127"/>
      <c r="L15" s="127"/>
      <c r="M15" s="127"/>
      <c r="N15" s="127"/>
    </row>
    <row r="16" spans="1:14" ht="18" x14ac:dyDescent="0.15">
      <c r="A16" s="8" t="s">
        <v>462</v>
      </c>
      <c r="B16" s="128">
        <v>22297000</v>
      </c>
      <c r="C16" s="128">
        <v>1132831</v>
      </c>
      <c r="D16" s="128">
        <f t="shared" si="1"/>
        <v>23429831</v>
      </c>
      <c r="E16" s="128">
        <v>23395525</v>
      </c>
      <c r="F16" s="128">
        <v>23395525</v>
      </c>
      <c r="G16" s="128">
        <f t="shared" si="2"/>
        <v>34306</v>
      </c>
      <c r="H16" s="132"/>
      <c r="I16" s="127"/>
      <c r="J16" s="127"/>
      <c r="K16" s="127"/>
      <c r="L16" s="127"/>
      <c r="M16" s="127"/>
      <c r="N16" s="127"/>
    </row>
    <row r="17" spans="1:14" x14ac:dyDescent="0.15">
      <c r="A17" s="8" t="s">
        <v>391</v>
      </c>
      <c r="B17" s="128">
        <v>0</v>
      </c>
      <c r="C17" s="128">
        <f>+'6a. EAEPED'!D78</f>
        <v>0</v>
      </c>
      <c r="D17" s="128">
        <f t="shared" si="1"/>
        <v>0</v>
      </c>
      <c r="E17" s="128">
        <f>+'6a. EAEPED'!F78</f>
        <v>0</v>
      </c>
      <c r="F17" s="128">
        <f>+'6a. EAEPED'!G78</f>
        <v>0</v>
      </c>
      <c r="G17" s="128">
        <f t="shared" si="2"/>
        <v>0</v>
      </c>
      <c r="H17" s="132"/>
      <c r="I17" s="127"/>
      <c r="J17" s="127"/>
      <c r="K17" s="127"/>
      <c r="L17" s="127"/>
      <c r="M17" s="127"/>
      <c r="N17" s="127"/>
    </row>
    <row r="18" spans="1:14" x14ac:dyDescent="0.15">
      <c r="A18" s="8" t="s">
        <v>392</v>
      </c>
      <c r="B18" s="128">
        <v>0</v>
      </c>
      <c r="C18" s="128">
        <f>+'6a. EAEPED'!D79</f>
        <v>0</v>
      </c>
      <c r="D18" s="128">
        <f t="shared" si="1"/>
        <v>0</v>
      </c>
      <c r="E18" s="128">
        <f>+'6a. EAEPED'!F79</f>
        <v>0</v>
      </c>
      <c r="F18" s="128">
        <f>+'6a. EAEPED'!G79</f>
        <v>0</v>
      </c>
      <c r="G18" s="128">
        <f t="shared" si="2"/>
        <v>0</v>
      </c>
      <c r="H18" s="132"/>
      <c r="I18" s="127"/>
      <c r="J18" s="127"/>
      <c r="K18" s="127"/>
      <c r="L18" s="127"/>
      <c r="M18" s="127"/>
      <c r="N18" s="127"/>
    </row>
    <row r="19" spans="1:14" x14ac:dyDescent="0.15">
      <c r="A19" s="8" t="s">
        <v>393</v>
      </c>
      <c r="B19" s="128">
        <v>0</v>
      </c>
      <c r="C19" s="128">
        <f>+'6a. EAEPED'!D80</f>
        <v>0</v>
      </c>
      <c r="D19" s="128">
        <f t="shared" si="1"/>
        <v>0</v>
      </c>
      <c r="E19" s="128">
        <f>+'6a. EAEPED'!F80</f>
        <v>0</v>
      </c>
      <c r="F19" s="128">
        <f>+'6a. EAEPED'!G80</f>
        <v>0</v>
      </c>
      <c r="G19" s="128">
        <f t="shared" si="2"/>
        <v>0</v>
      </c>
      <c r="H19" s="132"/>
      <c r="I19" s="127"/>
      <c r="J19" s="127"/>
      <c r="K19" s="127"/>
      <c r="L19" s="127"/>
      <c r="M19" s="127"/>
      <c r="N19" s="127"/>
    </row>
    <row r="20" spans="1:14" x14ac:dyDescent="0.15">
      <c r="A20" s="8" t="s">
        <v>394</v>
      </c>
      <c r="B20" s="128">
        <v>0</v>
      </c>
      <c r="C20" s="128">
        <f>+'6a. EAEPED'!D81</f>
        <v>0</v>
      </c>
      <c r="D20" s="128">
        <f t="shared" si="1"/>
        <v>0</v>
      </c>
      <c r="E20" s="128">
        <f>+'6a. EAEPED'!F81</f>
        <v>0</v>
      </c>
      <c r="F20" s="128">
        <f>+'6a. EAEPED'!G81</f>
        <v>0</v>
      </c>
      <c r="G20" s="128">
        <f t="shared" si="2"/>
        <v>0</v>
      </c>
      <c r="H20" s="132"/>
      <c r="I20" s="127"/>
      <c r="J20" s="127"/>
      <c r="K20" s="127"/>
      <c r="L20" s="127"/>
      <c r="M20" s="127"/>
      <c r="N20" s="127"/>
    </row>
    <row r="21" spans="1:14" x14ac:dyDescent="0.15">
      <c r="A21" s="8"/>
      <c r="B21" s="129"/>
      <c r="C21" s="129"/>
      <c r="D21" s="129"/>
      <c r="E21" s="129"/>
      <c r="F21" s="129"/>
      <c r="G21" s="129"/>
      <c r="H21" s="132"/>
      <c r="I21" s="127"/>
      <c r="J21" s="127"/>
      <c r="K21" s="127"/>
      <c r="L21" s="127"/>
      <c r="M21" s="127"/>
      <c r="N21" s="127"/>
    </row>
    <row r="22" spans="1:14" x14ac:dyDescent="0.15">
      <c r="A22" s="19" t="s">
        <v>395</v>
      </c>
      <c r="B22" s="130">
        <f t="shared" ref="B22:G22" si="3">SUM(B24:B31)</f>
        <v>94064100</v>
      </c>
      <c r="C22" s="130">
        <f t="shared" si="3"/>
        <v>15171405</v>
      </c>
      <c r="D22" s="130">
        <f t="shared" si="3"/>
        <v>109235505</v>
      </c>
      <c r="E22" s="130">
        <f t="shared" si="3"/>
        <v>100358084</v>
      </c>
      <c r="F22" s="130">
        <f t="shared" si="3"/>
        <v>100358084</v>
      </c>
      <c r="G22" s="130">
        <f t="shared" si="3"/>
        <v>8877421</v>
      </c>
      <c r="H22" s="132"/>
      <c r="I22" s="127"/>
      <c r="J22" s="127"/>
      <c r="K22" s="127"/>
      <c r="L22" s="127"/>
      <c r="M22" s="127"/>
      <c r="N22" s="127"/>
    </row>
    <row r="23" spans="1:14" x14ac:dyDescent="0.15">
      <c r="A23" s="19" t="s">
        <v>396</v>
      </c>
      <c r="B23" s="130"/>
      <c r="C23" s="130"/>
      <c r="D23" s="130"/>
      <c r="E23" s="130"/>
      <c r="F23" s="130"/>
      <c r="G23" s="130"/>
      <c r="H23" s="132"/>
      <c r="I23" s="127"/>
      <c r="J23" s="127"/>
      <c r="K23" s="127"/>
      <c r="L23" s="127"/>
      <c r="M23" s="127"/>
      <c r="N23" s="127"/>
    </row>
    <row r="24" spans="1:14" ht="18" x14ac:dyDescent="0.15">
      <c r="A24" s="8" t="s">
        <v>459</v>
      </c>
      <c r="B24" s="128">
        <v>94064100</v>
      </c>
      <c r="C24" s="128">
        <f>2999836+801250+1450000</f>
        <v>5251086</v>
      </c>
      <c r="D24" s="128">
        <f t="shared" ref="D24:D31" si="4">+B24+C24</f>
        <v>99315186</v>
      </c>
      <c r="E24" s="128">
        <f>97063936+801250+1449308</f>
        <v>99314494</v>
      </c>
      <c r="F24" s="128">
        <f>97063936+801250+1449308</f>
        <v>99314494</v>
      </c>
      <c r="G24" s="128">
        <f t="shared" ref="G24:G31" si="5">+D24-F24</f>
        <v>692</v>
      </c>
      <c r="H24" s="132"/>
      <c r="I24" s="127"/>
      <c r="J24" s="127"/>
      <c r="K24" s="127"/>
      <c r="L24" s="127"/>
      <c r="M24" s="127"/>
      <c r="N24" s="127"/>
    </row>
    <row r="25" spans="1:14" x14ac:dyDescent="0.15">
      <c r="A25" s="8" t="s">
        <v>460</v>
      </c>
      <c r="B25" s="128">
        <f>+'6a. EAEPED'!C89</f>
        <v>0</v>
      </c>
      <c r="C25" s="128">
        <f>1243016+8677303</f>
        <v>9920319</v>
      </c>
      <c r="D25" s="128">
        <f t="shared" si="4"/>
        <v>9920319</v>
      </c>
      <c r="E25" s="128">
        <v>1043590</v>
      </c>
      <c r="F25" s="128">
        <v>1043590</v>
      </c>
      <c r="G25" s="128">
        <f t="shared" si="5"/>
        <v>8876729</v>
      </c>
      <c r="H25" s="132"/>
      <c r="I25" s="127"/>
      <c r="J25" s="127"/>
      <c r="K25" s="127"/>
      <c r="L25" s="127"/>
      <c r="M25" s="127"/>
      <c r="N25" s="127"/>
    </row>
    <row r="26" spans="1:14" x14ac:dyDescent="0.15">
      <c r="A26" s="8" t="s">
        <v>463</v>
      </c>
      <c r="B26" s="128">
        <f>+'6a. EAEPED'!C90</f>
        <v>0</v>
      </c>
      <c r="C26" s="128">
        <f>+'6a. EAEPED'!D90</f>
        <v>0</v>
      </c>
      <c r="D26" s="128">
        <f t="shared" si="4"/>
        <v>0</v>
      </c>
      <c r="E26" s="128">
        <f>+'6a. EAEPED'!F90</f>
        <v>0</v>
      </c>
      <c r="F26" s="128">
        <f>+'6a. EAEPED'!G90</f>
        <v>0</v>
      </c>
      <c r="G26" s="91">
        <f t="shared" si="5"/>
        <v>0</v>
      </c>
      <c r="H26" s="127"/>
      <c r="I26" s="127"/>
      <c r="J26" s="127"/>
      <c r="K26" s="127"/>
      <c r="L26" s="127"/>
      <c r="M26" s="127"/>
      <c r="N26" s="127"/>
    </row>
    <row r="27" spans="1:14" x14ac:dyDescent="0.15">
      <c r="A27" s="8" t="s">
        <v>464</v>
      </c>
      <c r="B27" s="128">
        <f>+'6a. EAEPED'!C91</f>
        <v>0</v>
      </c>
      <c r="C27" s="128">
        <f>+'6a. EAEPED'!D91</f>
        <v>0</v>
      </c>
      <c r="D27" s="128">
        <f t="shared" ref="D27" si="6">+B27+C27</f>
        <v>0</v>
      </c>
      <c r="E27" s="128">
        <f>+'6a. EAEPED'!F91</f>
        <v>0</v>
      </c>
      <c r="F27" s="128">
        <f>+'6a. EAEPED'!G91</f>
        <v>0</v>
      </c>
      <c r="G27" s="91">
        <f t="shared" ref="G27" si="7">+D27-F27</f>
        <v>0</v>
      </c>
      <c r="H27" s="127"/>
      <c r="I27" s="127"/>
      <c r="J27" s="127"/>
      <c r="K27" s="127"/>
      <c r="L27" s="127"/>
      <c r="M27" s="127"/>
      <c r="N27" s="127"/>
    </row>
    <row r="28" spans="1:14" x14ac:dyDescent="0.15">
      <c r="A28" s="8" t="s">
        <v>391</v>
      </c>
      <c r="B28" s="128">
        <f>+'6a. EAEPED'!C92</f>
        <v>0</v>
      </c>
      <c r="C28" s="128">
        <f>+'6a. EAEPED'!D92</f>
        <v>0</v>
      </c>
      <c r="D28" s="128">
        <f t="shared" si="4"/>
        <v>0</v>
      </c>
      <c r="E28" s="128">
        <f>+'6a. EAEPED'!F92</f>
        <v>0</v>
      </c>
      <c r="F28" s="128">
        <f>+'6a. EAEPED'!G92</f>
        <v>0</v>
      </c>
      <c r="G28" s="91">
        <f t="shared" si="5"/>
        <v>0</v>
      </c>
      <c r="H28" s="127"/>
      <c r="I28" s="127"/>
      <c r="J28" s="127"/>
      <c r="K28" s="127"/>
      <c r="L28" s="127"/>
      <c r="M28" s="127"/>
      <c r="N28" s="127"/>
    </row>
    <row r="29" spans="1:14" x14ac:dyDescent="0.15">
      <c r="A29" s="8" t="s">
        <v>392</v>
      </c>
      <c r="B29" s="128">
        <f>+'6a. EAEPED'!C93</f>
        <v>0</v>
      </c>
      <c r="C29" s="128">
        <f>+'6a. EAEPED'!D93</f>
        <v>0</v>
      </c>
      <c r="D29" s="128">
        <f t="shared" si="4"/>
        <v>0</v>
      </c>
      <c r="E29" s="128">
        <f>+'6a. EAEPED'!F93</f>
        <v>0</v>
      </c>
      <c r="F29" s="128">
        <f>+'6a. EAEPED'!G93</f>
        <v>0</v>
      </c>
      <c r="G29" s="91">
        <f t="shared" si="5"/>
        <v>0</v>
      </c>
      <c r="H29" s="127"/>
      <c r="I29" s="127"/>
      <c r="J29" s="127"/>
      <c r="K29" s="127"/>
      <c r="L29" s="127"/>
      <c r="M29" s="127"/>
      <c r="N29" s="127"/>
    </row>
    <row r="30" spans="1:14" x14ac:dyDescent="0.15">
      <c r="A30" s="8" t="s">
        <v>393</v>
      </c>
      <c r="B30" s="128">
        <f>+'6a. EAEPED'!C94</f>
        <v>0</v>
      </c>
      <c r="C30" s="128">
        <f>+'6a. EAEPED'!D94</f>
        <v>0</v>
      </c>
      <c r="D30" s="128">
        <f t="shared" si="4"/>
        <v>0</v>
      </c>
      <c r="E30" s="128">
        <f>+'6a. EAEPED'!F94</f>
        <v>0</v>
      </c>
      <c r="F30" s="128">
        <f>+'6a. EAEPED'!G94</f>
        <v>0</v>
      </c>
      <c r="G30" s="91">
        <f t="shared" si="5"/>
        <v>0</v>
      </c>
      <c r="H30" s="127"/>
      <c r="I30" s="127"/>
      <c r="J30" s="127"/>
      <c r="K30" s="127"/>
      <c r="L30" s="127"/>
      <c r="M30" s="127"/>
      <c r="N30" s="127"/>
    </row>
    <row r="31" spans="1:14" x14ac:dyDescent="0.15">
      <c r="A31" s="8" t="s">
        <v>394</v>
      </c>
      <c r="B31" s="128">
        <f>+'6a. EAEPED'!C95</f>
        <v>0</v>
      </c>
      <c r="C31" s="128">
        <f>+'6a. EAEPED'!D95</f>
        <v>0</v>
      </c>
      <c r="D31" s="128">
        <f t="shared" si="4"/>
        <v>0</v>
      </c>
      <c r="E31" s="128">
        <f>+'6a. EAEPED'!F95</f>
        <v>0</v>
      </c>
      <c r="F31" s="128">
        <f>+'6a. EAEPED'!G95</f>
        <v>0</v>
      </c>
      <c r="G31" s="91">
        <f t="shared" si="5"/>
        <v>0</v>
      </c>
      <c r="H31" s="127"/>
      <c r="I31" s="127"/>
      <c r="J31" s="127"/>
      <c r="K31" s="127"/>
      <c r="L31" s="127"/>
      <c r="M31" s="127"/>
      <c r="N31" s="127"/>
    </row>
    <row r="32" spans="1:14" x14ac:dyDescent="0.15">
      <c r="A32" s="7"/>
      <c r="B32" s="91"/>
      <c r="C32" s="91"/>
      <c r="D32" s="91"/>
      <c r="E32" s="91"/>
      <c r="F32" s="91"/>
      <c r="G32" s="91"/>
      <c r="H32" s="127"/>
      <c r="I32" s="127"/>
      <c r="J32" s="127"/>
      <c r="K32" s="127"/>
      <c r="L32" s="127"/>
      <c r="M32" s="127"/>
      <c r="N32" s="127"/>
    </row>
    <row r="33" spans="1:14" x14ac:dyDescent="0.15">
      <c r="A33" s="5" t="s">
        <v>387</v>
      </c>
      <c r="B33" s="91">
        <f>+B11+B22</f>
        <v>163163100</v>
      </c>
      <c r="C33" s="91">
        <f t="shared" ref="C33:G33" si="8">+C11+C22</f>
        <v>41216439</v>
      </c>
      <c r="D33" s="91">
        <f t="shared" si="8"/>
        <v>204379539</v>
      </c>
      <c r="E33" s="91">
        <f t="shared" si="8"/>
        <v>178027157</v>
      </c>
      <c r="F33" s="91">
        <f t="shared" si="8"/>
        <v>178027157</v>
      </c>
      <c r="G33" s="91">
        <f t="shared" si="8"/>
        <v>26352382</v>
      </c>
      <c r="H33" s="127"/>
      <c r="I33" s="127"/>
      <c r="J33" s="127"/>
      <c r="K33" s="127"/>
      <c r="L33" s="127"/>
      <c r="M33" s="127"/>
      <c r="N33" s="127"/>
    </row>
    <row r="34" spans="1:14" ht="9.75" thickBot="1" x14ac:dyDescent="0.2">
      <c r="A34" s="11"/>
      <c r="B34" s="94"/>
      <c r="C34" s="94"/>
      <c r="D34" s="94"/>
      <c r="E34" s="94"/>
      <c r="F34" s="94"/>
      <c r="G34" s="94"/>
      <c r="H34" s="127"/>
      <c r="I34" s="127"/>
      <c r="J34" s="127"/>
      <c r="K34" s="127"/>
      <c r="L34" s="127"/>
      <c r="M34" s="127"/>
      <c r="N34" s="127"/>
    </row>
    <row r="35" spans="1:14" x14ac:dyDescent="0.15">
      <c r="H35" s="127"/>
      <c r="I35" s="127"/>
      <c r="J35" s="127"/>
      <c r="K35" s="127"/>
      <c r="L35" s="127"/>
      <c r="M35" s="127"/>
      <c r="N35" s="127"/>
    </row>
    <row r="36" spans="1:14" x14ac:dyDescent="0.15">
      <c r="H36" s="127"/>
      <c r="I36" s="127"/>
      <c r="J36" s="127"/>
      <c r="K36" s="127"/>
      <c r="L36" s="127"/>
      <c r="M36" s="127"/>
      <c r="N36" s="127"/>
    </row>
    <row r="37" spans="1:14" x14ac:dyDescent="0.15">
      <c r="H37" s="127"/>
      <c r="I37" s="127"/>
      <c r="J37" s="127"/>
      <c r="K37" s="127"/>
      <c r="L37" s="127"/>
      <c r="M37" s="127"/>
      <c r="N37" s="127"/>
    </row>
    <row r="38" spans="1:14" x14ac:dyDescent="0.15">
      <c r="H38" s="127"/>
      <c r="I38" s="127"/>
      <c r="J38" s="127"/>
      <c r="K38" s="127"/>
      <c r="L38" s="127"/>
      <c r="M38" s="127"/>
      <c r="N38" s="127"/>
    </row>
    <row r="39" spans="1:14" x14ac:dyDescent="0.15">
      <c r="H39" s="127"/>
      <c r="I39" s="127"/>
      <c r="J39" s="127"/>
      <c r="K39" s="127"/>
      <c r="L39" s="127"/>
      <c r="M39" s="127"/>
      <c r="N39" s="127"/>
    </row>
    <row r="40" spans="1:14" x14ac:dyDescent="0.15">
      <c r="H40" s="127"/>
      <c r="I40" s="127"/>
      <c r="J40" s="127"/>
      <c r="K40" s="127"/>
      <c r="L40" s="127"/>
      <c r="M40" s="127"/>
      <c r="N40" s="127"/>
    </row>
    <row r="41" spans="1:14" x14ac:dyDescent="0.15">
      <c r="H41" s="127"/>
      <c r="I41" s="127"/>
      <c r="J41" s="127"/>
      <c r="K41" s="127"/>
      <c r="L41" s="127"/>
      <c r="M41" s="127"/>
      <c r="N41" s="127"/>
    </row>
    <row r="42" spans="1:14" x14ac:dyDescent="0.15">
      <c r="H42" s="127"/>
      <c r="I42" s="127"/>
      <c r="J42" s="127"/>
      <c r="K42" s="127"/>
      <c r="L42" s="127"/>
      <c r="M42" s="127"/>
      <c r="N42" s="127"/>
    </row>
    <row r="43" spans="1:14" x14ac:dyDescent="0.15">
      <c r="H43" s="127"/>
      <c r="I43" s="127"/>
      <c r="J43" s="127"/>
      <c r="K43" s="127"/>
      <c r="L43" s="127"/>
      <c r="M43" s="127"/>
      <c r="N43" s="127"/>
    </row>
    <row r="44" spans="1:14" x14ac:dyDescent="0.15">
      <c r="H44" s="127"/>
      <c r="I44" s="127"/>
      <c r="J44" s="127"/>
      <c r="K44" s="127"/>
      <c r="L44" s="127"/>
      <c r="M44" s="127"/>
      <c r="N44" s="127"/>
    </row>
    <row r="45" spans="1:14" x14ac:dyDescent="0.15">
      <c r="H45" s="127"/>
      <c r="I45" s="127"/>
      <c r="J45" s="127"/>
      <c r="K45" s="127"/>
      <c r="L45" s="127"/>
      <c r="M45" s="127"/>
      <c r="N45" s="127"/>
    </row>
    <row r="46" spans="1:14" x14ac:dyDescent="0.15">
      <c r="H46" s="127"/>
      <c r="I46" s="127"/>
      <c r="J46" s="127"/>
      <c r="K46" s="127"/>
      <c r="L46" s="127"/>
      <c r="M46" s="127"/>
      <c r="N46" s="127"/>
    </row>
    <row r="47" spans="1:14" x14ac:dyDescent="0.15">
      <c r="H47" s="127"/>
      <c r="I47" s="127"/>
      <c r="J47" s="127"/>
      <c r="K47" s="127"/>
      <c r="L47" s="127"/>
      <c r="M47" s="127"/>
      <c r="N47" s="127"/>
    </row>
    <row r="48" spans="1:14" x14ac:dyDescent="0.15">
      <c r="H48" s="127"/>
      <c r="I48" s="127"/>
      <c r="J48" s="127"/>
      <c r="K48" s="127"/>
      <c r="L48" s="127"/>
      <c r="M48" s="127"/>
      <c r="N48" s="127"/>
    </row>
    <row r="49" spans="8:14" x14ac:dyDescent="0.15">
      <c r="H49" s="127"/>
      <c r="I49" s="127"/>
      <c r="J49" s="127"/>
      <c r="K49" s="127"/>
      <c r="L49" s="127"/>
      <c r="M49" s="127"/>
      <c r="N49" s="127"/>
    </row>
    <row r="50" spans="8:14" x14ac:dyDescent="0.15">
      <c r="H50" s="127"/>
      <c r="I50" s="127"/>
      <c r="J50" s="127"/>
      <c r="K50" s="127"/>
      <c r="L50" s="127"/>
      <c r="M50" s="127"/>
      <c r="N50" s="127"/>
    </row>
    <row r="51" spans="8:14" x14ac:dyDescent="0.15">
      <c r="H51" s="127"/>
      <c r="I51" s="127"/>
      <c r="J51" s="127"/>
      <c r="K51" s="127"/>
      <c r="L51" s="127"/>
      <c r="M51" s="127"/>
      <c r="N51" s="127"/>
    </row>
    <row r="52" spans="8:14" x14ac:dyDescent="0.15">
      <c r="H52" s="127"/>
      <c r="I52" s="127"/>
      <c r="J52" s="127"/>
      <c r="K52" s="127"/>
      <c r="L52" s="127"/>
      <c r="M52" s="127"/>
      <c r="N52" s="127"/>
    </row>
    <row r="53" spans="8:14" x14ac:dyDescent="0.15">
      <c r="H53" s="127"/>
      <c r="I53" s="127"/>
      <c r="J53" s="127"/>
      <c r="K53" s="127"/>
      <c r="L53" s="127"/>
      <c r="M53" s="127"/>
      <c r="N53" s="127"/>
    </row>
    <row r="54" spans="8:14" x14ac:dyDescent="0.15">
      <c r="H54" s="127"/>
      <c r="I54" s="127"/>
      <c r="J54" s="127"/>
      <c r="K54" s="127"/>
      <c r="L54" s="127"/>
      <c r="M54" s="127"/>
      <c r="N54" s="127"/>
    </row>
  </sheetData>
  <mergeCells count="9">
    <mergeCell ref="A8:G8"/>
    <mergeCell ref="A9:A10"/>
    <mergeCell ref="B9:F9"/>
    <mergeCell ref="G9:G10"/>
    <mergeCell ref="A1:G1"/>
    <mergeCell ref="A4:G4"/>
    <mergeCell ref="A5:G5"/>
    <mergeCell ref="A6:G6"/>
    <mergeCell ref="A7:G7"/>
  </mergeCells>
  <pageMargins left="0.7" right="0.7" top="0.75" bottom="0.75" header="0.3" footer="0.3"/>
  <pageSetup paperSize="9" scale="9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I87"/>
  <sheetViews>
    <sheetView topLeftCell="A10" zoomScaleNormal="100" zoomScaleSheetLayoutView="91" workbookViewId="0">
      <selection activeCell="G81" sqref="G81"/>
    </sheetView>
  </sheetViews>
  <sheetFormatPr baseColWidth="10" defaultRowHeight="9" x14ac:dyDescent="0.15"/>
  <cols>
    <col min="1" max="1" width="3.140625" style="1" customWidth="1"/>
    <col min="2" max="2" width="46.28515625" style="1" customWidth="1"/>
    <col min="3" max="16384" width="11.42578125" style="1"/>
  </cols>
  <sheetData>
    <row r="2" spans="1:8" x14ac:dyDescent="0.15">
      <c r="A2" s="209" t="s">
        <v>433</v>
      </c>
      <c r="B2" s="209"/>
      <c r="C2" s="209"/>
      <c r="D2" s="209"/>
      <c r="E2" s="209"/>
      <c r="F2" s="209"/>
      <c r="G2" s="209"/>
      <c r="H2" s="209"/>
    </row>
    <row r="3" spans="1:8" ht="9.75" thickBot="1" x14ac:dyDescent="0.2"/>
    <row r="4" spans="1:8" x14ac:dyDescent="0.15">
      <c r="A4" s="133" t="s">
        <v>455</v>
      </c>
      <c r="B4" s="134"/>
      <c r="C4" s="134"/>
      <c r="D4" s="134"/>
      <c r="E4" s="134"/>
      <c r="F4" s="134"/>
      <c r="G4" s="134"/>
      <c r="H4" s="216"/>
    </row>
    <row r="5" spans="1:8" x14ac:dyDescent="0.15">
      <c r="A5" s="146" t="s">
        <v>306</v>
      </c>
      <c r="B5" s="171"/>
      <c r="C5" s="171"/>
      <c r="D5" s="171"/>
      <c r="E5" s="171"/>
      <c r="F5" s="171"/>
      <c r="G5" s="171"/>
      <c r="H5" s="217"/>
    </row>
    <row r="6" spans="1:8" x14ac:dyDescent="0.15">
      <c r="A6" s="146" t="s">
        <v>398</v>
      </c>
      <c r="B6" s="171"/>
      <c r="C6" s="171"/>
      <c r="D6" s="171"/>
      <c r="E6" s="171"/>
      <c r="F6" s="171"/>
      <c r="G6" s="171"/>
      <c r="H6" s="217"/>
    </row>
    <row r="7" spans="1:8" x14ac:dyDescent="0.15">
      <c r="A7" s="146" t="s">
        <v>458</v>
      </c>
      <c r="B7" s="171"/>
      <c r="C7" s="171"/>
      <c r="D7" s="171"/>
      <c r="E7" s="171"/>
      <c r="F7" s="171"/>
      <c r="G7" s="171"/>
      <c r="H7" s="217"/>
    </row>
    <row r="8" spans="1:8" ht="9.75" thickBot="1" x14ac:dyDescent="0.2">
      <c r="A8" s="148" t="s">
        <v>1</v>
      </c>
      <c r="B8" s="172"/>
      <c r="C8" s="172"/>
      <c r="D8" s="172"/>
      <c r="E8" s="172"/>
      <c r="F8" s="172"/>
      <c r="G8" s="172"/>
      <c r="H8" s="218"/>
    </row>
    <row r="9" spans="1:8" ht="9.75" thickBot="1" x14ac:dyDescent="0.2">
      <c r="A9" s="133" t="s">
        <v>2</v>
      </c>
      <c r="B9" s="135"/>
      <c r="C9" s="212" t="s">
        <v>308</v>
      </c>
      <c r="D9" s="213"/>
      <c r="E9" s="213"/>
      <c r="F9" s="213"/>
      <c r="G9" s="214"/>
      <c r="H9" s="153" t="s">
        <v>309</v>
      </c>
    </row>
    <row r="10" spans="1:8" ht="36.75" thickBot="1" x14ac:dyDescent="0.2">
      <c r="A10" s="148"/>
      <c r="B10" s="149"/>
      <c r="C10" s="45" t="s">
        <v>192</v>
      </c>
      <c r="D10" s="45" t="s">
        <v>310</v>
      </c>
      <c r="E10" s="45" t="s">
        <v>311</v>
      </c>
      <c r="F10" s="45" t="s">
        <v>193</v>
      </c>
      <c r="G10" s="45" t="s">
        <v>210</v>
      </c>
      <c r="H10" s="164"/>
    </row>
    <row r="11" spans="1:8" x14ac:dyDescent="0.15">
      <c r="A11" s="167"/>
      <c r="B11" s="219"/>
      <c r="C11" s="104"/>
      <c r="D11" s="104"/>
      <c r="E11" s="104"/>
      <c r="F11" s="104"/>
      <c r="G11" s="104"/>
      <c r="H11" s="104"/>
    </row>
    <row r="12" spans="1:8" ht="16.5" customHeight="1" x14ac:dyDescent="0.15">
      <c r="A12" s="150" t="s">
        <v>399</v>
      </c>
      <c r="B12" s="220"/>
      <c r="C12" s="105">
        <f>+C13+C23+C32++C43</f>
        <v>69099000</v>
      </c>
      <c r="D12" s="105">
        <f t="shared" ref="D12:H12" si="0">+D13+D23+D32++D43</f>
        <v>26045034</v>
      </c>
      <c r="E12" s="105">
        <f t="shared" si="0"/>
        <v>95144034</v>
      </c>
      <c r="F12" s="105">
        <f t="shared" si="0"/>
        <v>77669073</v>
      </c>
      <c r="G12" s="105">
        <f t="shared" si="0"/>
        <v>77669073</v>
      </c>
      <c r="H12" s="105">
        <f t="shared" si="0"/>
        <v>17474961</v>
      </c>
    </row>
    <row r="13" spans="1:8" x14ac:dyDescent="0.15">
      <c r="A13" s="189" t="s">
        <v>400</v>
      </c>
      <c r="B13" s="203"/>
      <c r="C13" s="106">
        <f>SUM(C14:C21)</f>
        <v>0</v>
      </c>
      <c r="D13" s="106">
        <f t="shared" ref="D13:H13" si="1">SUM(D14:D21)</f>
        <v>0</v>
      </c>
      <c r="E13" s="106">
        <f t="shared" si="1"/>
        <v>0</v>
      </c>
      <c r="F13" s="106">
        <f t="shared" si="1"/>
        <v>0</v>
      </c>
      <c r="G13" s="106">
        <f t="shared" si="1"/>
        <v>0</v>
      </c>
      <c r="H13" s="106">
        <f t="shared" si="1"/>
        <v>0</v>
      </c>
    </row>
    <row r="14" spans="1:8" x14ac:dyDescent="0.15">
      <c r="A14" s="49"/>
      <c r="B14" s="55" t="s">
        <v>401</v>
      </c>
      <c r="C14" s="101">
        <v>0</v>
      </c>
      <c r="D14" s="101">
        <v>0</v>
      </c>
      <c r="E14" s="101">
        <v>0</v>
      </c>
      <c r="F14" s="101">
        <v>0</v>
      </c>
      <c r="G14" s="101">
        <v>0</v>
      </c>
      <c r="H14" s="101">
        <v>0</v>
      </c>
    </row>
    <row r="15" spans="1:8" x14ac:dyDescent="0.15">
      <c r="A15" s="49"/>
      <c r="B15" s="55" t="s">
        <v>402</v>
      </c>
      <c r="C15" s="101">
        <v>0</v>
      </c>
      <c r="D15" s="101">
        <v>0</v>
      </c>
      <c r="E15" s="101">
        <v>0</v>
      </c>
      <c r="F15" s="101">
        <v>0</v>
      </c>
      <c r="G15" s="101">
        <v>0</v>
      </c>
      <c r="H15" s="101">
        <v>0</v>
      </c>
    </row>
    <row r="16" spans="1:8" x14ac:dyDescent="0.15">
      <c r="A16" s="49"/>
      <c r="B16" s="55" t="s">
        <v>403</v>
      </c>
      <c r="C16" s="101">
        <v>0</v>
      </c>
      <c r="D16" s="101">
        <v>0</v>
      </c>
      <c r="E16" s="101">
        <v>0</v>
      </c>
      <c r="F16" s="101">
        <v>0</v>
      </c>
      <c r="G16" s="101">
        <v>0</v>
      </c>
      <c r="H16" s="101">
        <v>0</v>
      </c>
    </row>
    <row r="17" spans="1:8" x14ac:dyDescent="0.15">
      <c r="A17" s="49"/>
      <c r="B17" s="55" t="s">
        <v>404</v>
      </c>
      <c r="C17" s="101">
        <v>0</v>
      </c>
      <c r="D17" s="101">
        <v>0</v>
      </c>
      <c r="E17" s="101">
        <v>0</v>
      </c>
      <c r="F17" s="101">
        <v>0</v>
      </c>
      <c r="G17" s="101">
        <v>0</v>
      </c>
      <c r="H17" s="101">
        <v>0</v>
      </c>
    </row>
    <row r="18" spans="1:8" x14ac:dyDescent="0.15">
      <c r="A18" s="49"/>
      <c r="B18" s="55" t="s">
        <v>405</v>
      </c>
      <c r="C18" s="101">
        <v>0</v>
      </c>
      <c r="D18" s="101">
        <v>0</v>
      </c>
      <c r="E18" s="101">
        <v>0</v>
      </c>
      <c r="F18" s="101">
        <v>0</v>
      </c>
      <c r="G18" s="101">
        <v>0</v>
      </c>
      <c r="H18" s="101">
        <v>0</v>
      </c>
    </row>
    <row r="19" spans="1:8" x14ac:dyDescent="0.15">
      <c r="A19" s="49"/>
      <c r="B19" s="55" t="s">
        <v>406</v>
      </c>
      <c r="C19" s="101">
        <v>0</v>
      </c>
      <c r="D19" s="101">
        <v>0</v>
      </c>
      <c r="E19" s="101">
        <v>0</v>
      </c>
      <c r="F19" s="101">
        <v>0</v>
      </c>
      <c r="G19" s="101">
        <v>0</v>
      </c>
      <c r="H19" s="101">
        <v>0</v>
      </c>
    </row>
    <row r="20" spans="1:8" x14ac:dyDescent="0.15">
      <c r="A20" s="49"/>
      <c r="B20" s="55" t="s">
        <v>407</v>
      </c>
      <c r="C20" s="101">
        <v>0</v>
      </c>
      <c r="D20" s="101">
        <v>0</v>
      </c>
      <c r="E20" s="101">
        <v>0</v>
      </c>
      <c r="F20" s="101">
        <v>0</v>
      </c>
      <c r="G20" s="101">
        <v>0</v>
      </c>
      <c r="H20" s="101">
        <v>0</v>
      </c>
    </row>
    <row r="21" spans="1:8" x14ac:dyDescent="0.15">
      <c r="A21" s="49"/>
      <c r="B21" s="55" t="s">
        <v>408</v>
      </c>
      <c r="C21" s="101">
        <v>0</v>
      </c>
      <c r="D21" s="101">
        <v>0</v>
      </c>
      <c r="E21" s="101">
        <v>0</v>
      </c>
      <c r="F21" s="101">
        <v>0</v>
      </c>
      <c r="G21" s="101">
        <v>0</v>
      </c>
      <c r="H21" s="101">
        <v>0</v>
      </c>
    </row>
    <row r="22" spans="1:8" x14ac:dyDescent="0.15">
      <c r="A22" s="56"/>
      <c r="B22" s="57"/>
      <c r="C22" s="106"/>
      <c r="D22" s="106"/>
      <c r="E22" s="106"/>
      <c r="F22" s="106"/>
      <c r="G22" s="106"/>
      <c r="H22" s="106"/>
    </row>
    <row r="23" spans="1:8" x14ac:dyDescent="0.15">
      <c r="A23" s="189" t="s">
        <v>409</v>
      </c>
      <c r="B23" s="203"/>
      <c r="C23" s="106">
        <f>SUM(C24:C30)</f>
        <v>69099000</v>
      </c>
      <c r="D23" s="106">
        <f t="shared" ref="D23:H23" si="2">SUM(D24:D30)</f>
        <v>26045034</v>
      </c>
      <c r="E23" s="106">
        <f t="shared" si="2"/>
        <v>95144034</v>
      </c>
      <c r="F23" s="106">
        <f t="shared" si="2"/>
        <v>77669073</v>
      </c>
      <c r="G23" s="106">
        <f t="shared" si="2"/>
        <v>77669073</v>
      </c>
      <c r="H23" s="106">
        <f t="shared" si="2"/>
        <v>17474961</v>
      </c>
    </row>
    <row r="24" spans="1:8" x14ac:dyDescent="0.15">
      <c r="A24" s="49"/>
      <c r="B24" s="55" t="s">
        <v>410</v>
      </c>
      <c r="C24" s="101">
        <v>0</v>
      </c>
      <c r="D24" s="101">
        <v>0</v>
      </c>
      <c r="E24" s="101">
        <v>0</v>
      </c>
      <c r="F24" s="101">
        <v>0</v>
      </c>
      <c r="G24" s="101">
        <v>0</v>
      </c>
      <c r="H24" s="101">
        <v>0</v>
      </c>
    </row>
    <row r="25" spans="1:8" x14ac:dyDescent="0.15">
      <c r="A25" s="49"/>
      <c r="B25" s="55" t="s">
        <v>411</v>
      </c>
      <c r="C25" s="101">
        <v>0</v>
      </c>
      <c r="D25" s="101">
        <v>0</v>
      </c>
      <c r="E25" s="101">
        <v>0</v>
      </c>
      <c r="F25" s="101">
        <v>0</v>
      </c>
      <c r="G25" s="101">
        <v>0</v>
      </c>
      <c r="H25" s="101">
        <v>0</v>
      </c>
    </row>
    <row r="26" spans="1:8" x14ac:dyDescent="0.15">
      <c r="A26" s="49"/>
      <c r="B26" s="55" t="s">
        <v>412</v>
      </c>
      <c r="C26" s="101">
        <v>0</v>
      </c>
      <c r="D26" s="101">
        <v>0</v>
      </c>
      <c r="E26" s="101">
        <v>0</v>
      </c>
      <c r="F26" s="101">
        <v>0</v>
      </c>
      <c r="G26" s="101">
        <v>0</v>
      </c>
      <c r="H26" s="101">
        <v>0</v>
      </c>
    </row>
    <row r="27" spans="1:8" x14ac:dyDescent="0.15">
      <c r="A27" s="49"/>
      <c r="B27" s="55" t="s">
        <v>413</v>
      </c>
      <c r="C27" s="101">
        <v>0</v>
      </c>
      <c r="D27" s="101">
        <v>0</v>
      </c>
      <c r="E27" s="101">
        <v>0</v>
      </c>
      <c r="F27" s="101">
        <v>0</v>
      </c>
      <c r="G27" s="101">
        <v>0</v>
      </c>
      <c r="H27" s="101">
        <v>0</v>
      </c>
    </row>
    <row r="28" spans="1:8" x14ac:dyDescent="0.15">
      <c r="A28" s="49"/>
      <c r="B28" s="55" t="s">
        <v>414</v>
      </c>
      <c r="C28" s="101">
        <v>0</v>
      </c>
      <c r="D28" s="101">
        <v>0</v>
      </c>
      <c r="E28" s="101">
        <v>0</v>
      </c>
      <c r="F28" s="101">
        <v>0</v>
      </c>
      <c r="G28" s="101">
        <v>0</v>
      </c>
      <c r="H28" s="101">
        <v>0</v>
      </c>
    </row>
    <row r="29" spans="1:8" x14ac:dyDescent="0.15">
      <c r="A29" s="49"/>
      <c r="B29" s="55" t="s">
        <v>415</v>
      </c>
      <c r="C29" s="101">
        <f>+'6b. EAEPED (CA)'!B11</f>
        <v>69099000</v>
      </c>
      <c r="D29" s="101">
        <f>+'6b. EAEPED (CA)'!C11</f>
        <v>26045034</v>
      </c>
      <c r="E29" s="101">
        <f>+'6b. EAEPED (CA)'!D11</f>
        <v>95144034</v>
      </c>
      <c r="F29" s="101">
        <f>+'6b. EAEPED (CA)'!E11</f>
        <v>77669073</v>
      </c>
      <c r="G29" s="101">
        <f>+'6b. EAEPED (CA)'!F11</f>
        <v>77669073</v>
      </c>
      <c r="H29" s="101">
        <f>+'6b. EAEPED (CA)'!G11</f>
        <v>17474961</v>
      </c>
    </row>
    <row r="30" spans="1:8" x14ac:dyDescent="0.15">
      <c r="A30" s="49"/>
      <c r="B30" s="55" t="s">
        <v>416</v>
      </c>
      <c r="C30" s="101">
        <v>0</v>
      </c>
      <c r="D30" s="101">
        <v>0</v>
      </c>
      <c r="E30" s="101">
        <v>0</v>
      </c>
      <c r="F30" s="101">
        <v>0</v>
      </c>
      <c r="G30" s="101">
        <v>0</v>
      </c>
      <c r="H30" s="101">
        <v>0</v>
      </c>
    </row>
    <row r="31" spans="1:8" x14ac:dyDescent="0.15">
      <c r="A31" s="56"/>
      <c r="B31" s="57"/>
      <c r="C31" s="106"/>
      <c r="D31" s="106"/>
      <c r="E31" s="106"/>
      <c r="F31" s="106"/>
      <c r="G31" s="106"/>
      <c r="H31" s="106"/>
    </row>
    <row r="32" spans="1:8" x14ac:dyDescent="0.15">
      <c r="A32" s="189" t="s">
        <v>417</v>
      </c>
      <c r="B32" s="203"/>
      <c r="C32" s="106">
        <f>SUM(C33:C41)</f>
        <v>0</v>
      </c>
      <c r="D32" s="106">
        <f t="shared" ref="D32:H32" si="3">SUM(D33:D41)</f>
        <v>0</v>
      </c>
      <c r="E32" s="106">
        <f t="shared" si="3"/>
        <v>0</v>
      </c>
      <c r="F32" s="106">
        <f t="shared" si="3"/>
        <v>0</v>
      </c>
      <c r="G32" s="106">
        <f t="shared" si="3"/>
        <v>0</v>
      </c>
      <c r="H32" s="106">
        <f t="shared" si="3"/>
        <v>0</v>
      </c>
    </row>
    <row r="33" spans="1:8" x14ac:dyDescent="0.15">
      <c r="A33" s="49"/>
      <c r="B33" s="55" t="s">
        <v>418</v>
      </c>
      <c r="C33" s="101">
        <v>0</v>
      </c>
      <c r="D33" s="101">
        <v>0</v>
      </c>
      <c r="E33" s="101">
        <v>0</v>
      </c>
      <c r="F33" s="101">
        <v>0</v>
      </c>
      <c r="G33" s="101">
        <v>0</v>
      </c>
      <c r="H33" s="101">
        <v>0</v>
      </c>
    </row>
    <row r="34" spans="1:8" x14ac:dyDescent="0.15">
      <c r="A34" s="49"/>
      <c r="B34" s="55" t="s">
        <v>419</v>
      </c>
      <c r="C34" s="101">
        <v>0</v>
      </c>
      <c r="D34" s="101">
        <v>0</v>
      </c>
      <c r="E34" s="101">
        <v>0</v>
      </c>
      <c r="F34" s="101">
        <v>0</v>
      </c>
      <c r="G34" s="101">
        <v>0</v>
      </c>
      <c r="H34" s="101">
        <v>0</v>
      </c>
    </row>
    <row r="35" spans="1:8" x14ac:dyDescent="0.15">
      <c r="A35" s="49"/>
      <c r="B35" s="55" t="s">
        <v>420</v>
      </c>
      <c r="C35" s="101">
        <v>0</v>
      </c>
      <c r="D35" s="101">
        <v>0</v>
      </c>
      <c r="E35" s="101">
        <v>0</v>
      </c>
      <c r="F35" s="101">
        <v>0</v>
      </c>
      <c r="G35" s="101">
        <v>0</v>
      </c>
      <c r="H35" s="101">
        <v>0</v>
      </c>
    </row>
    <row r="36" spans="1:8" x14ac:dyDescent="0.15">
      <c r="A36" s="49"/>
      <c r="B36" s="55" t="s">
        <v>421</v>
      </c>
      <c r="C36" s="101">
        <v>0</v>
      </c>
      <c r="D36" s="101">
        <v>0</v>
      </c>
      <c r="E36" s="101">
        <v>0</v>
      </c>
      <c r="F36" s="101">
        <v>0</v>
      </c>
      <c r="G36" s="101">
        <v>0</v>
      </c>
      <c r="H36" s="101">
        <v>0</v>
      </c>
    </row>
    <row r="37" spans="1:8" x14ac:dyDescent="0.15">
      <c r="A37" s="49"/>
      <c r="B37" s="55" t="s">
        <v>422</v>
      </c>
      <c r="C37" s="101">
        <v>0</v>
      </c>
      <c r="D37" s="101">
        <v>0</v>
      </c>
      <c r="E37" s="101">
        <v>0</v>
      </c>
      <c r="F37" s="101">
        <v>0</v>
      </c>
      <c r="G37" s="101">
        <v>0</v>
      </c>
      <c r="H37" s="101">
        <v>0</v>
      </c>
    </row>
    <row r="38" spans="1:8" x14ac:dyDescent="0.15">
      <c r="A38" s="49"/>
      <c r="B38" s="55" t="s">
        <v>423</v>
      </c>
      <c r="C38" s="101">
        <v>0</v>
      </c>
      <c r="D38" s="101">
        <v>0</v>
      </c>
      <c r="E38" s="101">
        <v>0</v>
      </c>
      <c r="F38" s="101">
        <v>0</v>
      </c>
      <c r="G38" s="101">
        <v>0</v>
      </c>
      <c r="H38" s="101">
        <v>0</v>
      </c>
    </row>
    <row r="39" spans="1:8" x14ac:dyDescent="0.15">
      <c r="A39" s="49"/>
      <c r="B39" s="55" t="s">
        <v>424</v>
      </c>
      <c r="C39" s="101">
        <v>0</v>
      </c>
      <c r="D39" s="101">
        <v>0</v>
      </c>
      <c r="E39" s="101">
        <v>0</v>
      </c>
      <c r="F39" s="101">
        <v>0</v>
      </c>
      <c r="G39" s="101">
        <v>0</v>
      </c>
      <c r="H39" s="101">
        <v>0</v>
      </c>
    </row>
    <row r="40" spans="1:8" x14ac:dyDescent="0.15">
      <c r="A40" s="49"/>
      <c r="B40" s="55" t="s">
        <v>425</v>
      </c>
      <c r="C40" s="101">
        <v>0</v>
      </c>
      <c r="D40" s="101">
        <v>0</v>
      </c>
      <c r="E40" s="101">
        <v>0</v>
      </c>
      <c r="F40" s="101">
        <v>0</v>
      </c>
      <c r="G40" s="101">
        <v>0</v>
      </c>
      <c r="H40" s="101">
        <v>0</v>
      </c>
    </row>
    <row r="41" spans="1:8" x14ac:dyDescent="0.15">
      <c r="A41" s="49"/>
      <c r="B41" s="55" t="s">
        <v>426</v>
      </c>
      <c r="C41" s="101">
        <v>0</v>
      </c>
      <c r="D41" s="101">
        <v>0</v>
      </c>
      <c r="E41" s="101">
        <v>0</v>
      </c>
      <c r="F41" s="101">
        <v>0</v>
      </c>
      <c r="G41" s="101">
        <v>0</v>
      </c>
      <c r="H41" s="101">
        <v>0</v>
      </c>
    </row>
    <row r="42" spans="1:8" x14ac:dyDescent="0.15">
      <c r="A42" s="56"/>
      <c r="B42" s="57"/>
      <c r="C42" s="106"/>
      <c r="D42" s="106"/>
      <c r="E42" s="106"/>
      <c r="F42" s="106"/>
      <c r="G42" s="106"/>
      <c r="H42" s="106"/>
    </row>
    <row r="43" spans="1:8" x14ac:dyDescent="0.15">
      <c r="A43" s="189" t="s">
        <v>427</v>
      </c>
      <c r="B43" s="203"/>
      <c r="C43" s="106">
        <f>SUM(C44:C47)</f>
        <v>0</v>
      </c>
      <c r="D43" s="106">
        <f t="shared" ref="D43:H43" si="4">SUM(D44:D47)</f>
        <v>0</v>
      </c>
      <c r="E43" s="106">
        <f t="shared" si="4"/>
        <v>0</v>
      </c>
      <c r="F43" s="106">
        <f t="shared" si="4"/>
        <v>0</v>
      </c>
      <c r="G43" s="106">
        <f t="shared" si="4"/>
        <v>0</v>
      </c>
      <c r="H43" s="106">
        <f t="shared" si="4"/>
        <v>0</v>
      </c>
    </row>
    <row r="44" spans="1:8" x14ac:dyDescent="0.15">
      <c r="A44" s="49"/>
      <c r="B44" s="55" t="s">
        <v>428</v>
      </c>
      <c r="C44" s="101">
        <v>0</v>
      </c>
      <c r="D44" s="101">
        <v>0</v>
      </c>
      <c r="E44" s="101">
        <v>0</v>
      </c>
      <c r="F44" s="101">
        <v>0</v>
      </c>
      <c r="G44" s="101">
        <v>0</v>
      </c>
      <c r="H44" s="101">
        <v>0</v>
      </c>
    </row>
    <row r="45" spans="1:8" ht="17.25" customHeight="1" x14ac:dyDescent="0.15">
      <c r="A45" s="49"/>
      <c r="B45" s="44" t="s">
        <v>429</v>
      </c>
      <c r="C45" s="101">
        <v>0</v>
      </c>
      <c r="D45" s="101">
        <v>0</v>
      </c>
      <c r="E45" s="101">
        <v>0</v>
      </c>
      <c r="F45" s="101">
        <v>0</v>
      </c>
      <c r="G45" s="101">
        <v>0</v>
      </c>
      <c r="H45" s="101">
        <v>0</v>
      </c>
    </row>
    <row r="46" spans="1:8" x14ac:dyDescent="0.15">
      <c r="A46" s="49"/>
      <c r="B46" s="55" t="s">
        <v>430</v>
      </c>
      <c r="C46" s="101">
        <v>0</v>
      </c>
      <c r="D46" s="101">
        <v>0</v>
      </c>
      <c r="E46" s="101">
        <v>0</v>
      </c>
      <c r="F46" s="101">
        <v>0</v>
      </c>
      <c r="G46" s="101">
        <v>0</v>
      </c>
      <c r="H46" s="101">
        <v>0</v>
      </c>
    </row>
    <row r="47" spans="1:8" x14ac:dyDescent="0.15">
      <c r="A47" s="49"/>
      <c r="B47" s="55" t="s">
        <v>431</v>
      </c>
      <c r="C47" s="101">
        <v>0</v>
      </c>
      <c r="D47" s="101">
        <v>0</v>
      </c>
      <c r="E47" s="101">
        <v>0</v>
      </c>
      <c r="F47" s="101">
        <v>0</v>
      </c>
      <c r="G47" s="101">
        <v>0</v>
      </c>
      <c r="H47" s="101">
        <v>0</v>
      </c>
    </row>
    <row r="48" spans="1:8" x14ac:dyDescent="0.15">
      <c r="A48" s="56"/>
      <c r="B48" s="57"/>
      <c r="C48" s="106"/>
      <c r="D48" s="106"/>
      <c r="E48" s="106"/>
      <c r="F48" s="106"/>
      <c r="G48" s="106"/>
      <c r="H48" s="106"/>
    </row>
    <row r="49" spans="1:8" x14ac:dyDescent="0.15">
      <c r="A49" s="189" t="s">
        <v>432</v>
      </c>
      <c r="B49" s="203"/>
      <c r="C49" s="106">
        <f>+C50+C60+C69+C80</f>
        <v>94064100</v>
      </c>
      <c r="D49" s="106">
        <f t="shared" ref="D49:H49" si="5">+D50+D60+D69+D80</f>
        <v>15171405</v>
      </c>
      <c r="E49" s="106">
        <f t="shared" si="5"/>
        <v>109235505</v>
      </c>
      <c r="F49" s="106">
        <f t="shared" si="5"/>
        <v>100358084</v>
      </c>
      <c r="G49" s="106">
        <f t="shared" si="5"/>
        <v>100358084</v>
      </c>
      <c r="H49" s="106">
        <f t="shared" si="5"/>
        <v>8877421</v>
      </c>
    </row>
    <row r="50" spans="1:8" x14ac:dyDescent="0.15">
      <c r="A50" s="189" t="s">
        <v>400</v>
      </c>
      <c r="B50" s="203"/>
      <c r="C50" s="106">
        <f>SUM(C51:C58)</f>
        <v>0</v>
      </c>
      <c r="D50" s="106">
        <f t="shared" ref="D50:H50" si="6">SUM(D51:D58)</f>
        <v>0</v>
      </c>
      <c r="E50" s="106">
        <f t="shared" si="6"/>
        <v>0</v>
      </c>
      <c r="F50" s="106">
        <f t="shared" si="6"/>
        <v>0</v>
      </c>
      <c r="G50" s="106">
        <f t="shared" si="6"/>
        <v>0</v>
      </c>
      <c r="H50" s="106">
        <f t="shared" si="6"/>
        <v>0</v>
      </c>
    </row>
    <row r="51" spans="1:8" x14ac:dyDescent="0.15">
      <c r="A51" s="49"/>
      <c r="B51" s="55" t="s">
        <v>401</v>
      </c>
      <c r="C51" s="101">
        <v>0</v>
      </c>
      <c r="D51" s="101">
        <v>0</v>
      </c>
      <c r="E51" s="101">
        <v>0</v>
      </c>
      <c r="F51" s="101">
        <v>0</v>
      </c>
      <c r="G51" s="101">
        <v>0</v>
      </c>
      <c r="H51" s="101">
        <v>0</v>
      </c>
    </row>
    <row r="52" spans="1:8" x14ac:dyDescent="0.15">
      <c r="A52" s="49"/>
      <c r="B52" s="55" t="s">
        <v>402</v>
      </c>
      <c r="C52" s="101">
        <v>0</v>
      </c>
      <c r="D52" s="101">
        <v>0</v>
      </c>
      <c r="E52" s="101">
        <v>0</v>
      </c>
      <c r="F52" s="101">
        <v>0</v>
      </c>
      <c r="G52" s="101">
        <v>0</v>
      </c>
      <c r="H52" s="101">
        <v>0</v>
      </c>
    </row>
    <row r="53" spans="1:8" x14ac:dyDescent="0.15">
      <c r="A53" s="49"/>
      <c r="B53" s="55" t="s">
        <v>403</v>
      </c>
      <c r="C53" s="101">
        <v>0</v>
      </c>
      <c r="D53" s="101">
        <v>0</v>
      </c>
      <c r="E53" s="101">
        <v>0</v>
      </c>
      <c r="F53" s="101">
        <v>0</v>
      </c>
      <c r="G53" s="101">
        <v>0</v>
      </c>
      <c r="H53" s="101">
        <v>0</v>
      </c>
    </row>
    <row r="54" spans="1:8" x14ac:dyDescent="0.15">
      <c r="A54" s="49"/>
      <c r="B54" s="55" t="s">
        <v>404</v>
      </c>
      <c r="C54" s="101">
        <v>0</v>
      </c>
      <c r="D54" s="101">
        <v>0</v>
      </c>
      <c r="E54" s="101">
        <v>0</v>
      </c>
      <c r="F54" s="101">
        <v>0</v>
      </c>
      <c r="G54" s="101">
        <v>0</v>
      </c>
      <c r="H54" s="101">
        <v>0</v>
      </c>
    </row>
    <row r="55" spans="1:8" x14ac:dyDescent="0.15">
      <c r="A55" s="49"/>
      <c r="B55" s="55" t="s">
        <v>405</v>
      </c>
      <c r="C55" s="101">
        <v>0</v>
      </c>
      <c r="D55" s="101">
        <v>0</v>
      </c>
      <c r="E55" s="101">
        <v>0</v>
      </c>
      <c r="F55" s="101">
        <v>0</v>
      </c>
      <c r="G55" s="101">
        <v>0</v>
      </c>
      <c r="H55" s="101">
        <v>0</v>
      </c>
    </row>
    <row r="56" spans="1:8" x14ac:dyDescent="0.15">
      <c r="A56" s="49"/>
      <c r="B56" s="55" t="s">
        <v>406</v>
      </c>
      <c r="C56" s="101">
        <v>0</v>
      </c>
      <c r="D56" s="101">
        <v>0</v>
      </c>
      <c r="E56" s="101">
        <v>0</v>
      </c>
      <c r="F56" s="101">
        <v>0</v>
      </c>
      <c r="G56" s="101">
        <v>0</v>
      </c>
      <c r="H56" s="101">
        <v>0</v>
      </c>
    </row>
    <row r="57" spans="1:8" x14ac:dyDescent="0.15">
      <c r="A57" s="49"/>
      <c r="B57" s="55" t="s">
        <v>407</v>
      </c>
      <c r="C57" s="101">
        <v>0</v>
      </c>
      <c r="D57" s="101">
        <v>0</v>
      </c>
      <c r="E57" s="101">
        <v>0</v>
      </c>
      <c r="F57" s="101">
        <v>0</v>
      </c>
      <c r="G57" s="101">
        <v>0</v>
      </c>
      <c r="H57" s="101">
        <v>0</v>
      </c>
    </row>
    <row r="58" spans="1:8" x14ac:dyDescent="0.15">
      <c r="A58" s="49"/>
      <c r="B58" s="55" t="s">
        <v>408</v>
      </c>
      <c r="C58" s="101">
        <v>0</v>
      </c>
      <c r="D58" s="101">
        <v>0</v>
      </c>
      <c r="E58" s="101">
        <v>0</v>
      </c>
      <c r="F58" s="101">
        <v>0</v>
      </c>
      <c r="G58" s="101">
        <v>0</v>
      </c>
      <c r="H58" s="101">
        <v>0</v>
      </c>
    </row>
    <row r="59" spans="1:8" x14ac:dyDescent="0.15">
      <c r="A59" s="56"/>
      <c r="B59" s="57"/>
      <c r="C59" s="106"/>
      <c r="D59" s="106"/>
      <c r="E59" s="106"/>
      <c r="F59" s="106"/>
      <c r="G59" s="106"/>
      <c r="H59" s="106"/>
    </row>
    <row r="60" spans="1:8" x14ac:dyDescent="0.15">
      <c r="A60" s="189" t="s">
        <v>409</v>
      </c>
      <c r="B60" s="203"/>
      <c r="C60" s="106">
        <f>SUM(C61:C67)</f>
        <v>94064100</v>
      </c>
      <c r="D60" s="106">
        <f t="shared" ref="D60:H60" si="7">SUM(D61:D67)</f>
        <v>15171405</v>
      </c>
      <c r="E60" s="106">
        <f t="shared" si="7"/>
        <v>109235505</v>
      </c>
      <c r="F60" s="106">
        <f t="shared" si="7"/>
        <v>100358084</v>
      </c>
      <c r="G60" s="106">
        <f t="shared" si="7"/>
        <v>100358084</v>
      </c>
      <c r="H60" s="106">
        <f t="shared" si="7"/>
        <v>8877421</v>
      </c>
    </row>
    <row r="61" spans="1:8" x14ac:dyDescent="0.15">
      <c r="A61" s="49"/>
      <c r="B61" s="55" t="s">
        <v>410</v>
      </c>
      <c r="C61" s="101">
        <v>0</v>
      </c>
      <c r="D61" s="101">
        <v>0</v>
      </c>
      <c r="E61" s="101">
        <v>0</v>
      </c>
      <c r="F61" s="101">
        <v>0</v>
      </c>
      <c r="G61" s="101">
        <v>0</v>
      </c>
      <c r="H61" s="101">
        <v>0</v>
      </c>
    </row>
    <row r="62" spans="1:8" x14ac:dyDescent="0.15">
      <c r="A62" s="49"/>
      <c r="B62" s="55" t="s">
        <v>411</v>
      </c>
      <c r="C62" s="101">
        <v>0</v>
      </c>
      <c r="D62" s="101">
        <v>0</v>
      </c>
      <c r="E62" s="101">
        <v>0</v>
      </c>
      <c r="F62" s="101">
        <v>0</v>
      </c>
      <c r="G62" s="101">
        <v>0</v>
      </c>
      <c r="H62" s="101">
        <v>0</v>
      </c>
    </row>
    <row r="63" spans="1:8" x14ac:dyDescent="0.15">
      <c r="A63" s="49"/>
      <c r="B63" s="55" t="s">
        <v>412</v>
      </c>
      <c r="C63" s="101">
        <v>0</v>
      </c>
      <c r="D63" s="101">
        <v>0</v>
      </c>
      <c r="E63" s="101">
        <v>0</v>
      </c>
      <c r="F63" s="101">
        <v>0</v>
      </c>
      <c r="G63" s="101">
        <v>0</v>
      </c>
      <c r="H63" s="101">
        <v>0</v>
      </c>
    </row>
    <row r="64" spans="1:8" x14ac:dyDescent="0.15">
      <c r="A64" s="49"/>
      <c r="B64" s="55" t="s">
        <v>413</v>
      </c>
      <c r="C64" s="101">
        <v>0</v>
      </c>
      <c r="D64" s="101">
        <v>0</v>
      </c>
      <c r="E64" s="101">
        <v>0</v>
      </c>
      <c r="F64" s="101">
        <v>0</v>
      </c>
      <c r="G64" s="101">
        <v>0</v>
      </c>
      <c r="H64" s="101">
        <v>0</v>
      </c>
    </row>
    <row r="65" spans="1:9" x14ac:dyDescent="0.15">
      <c r="A65" s="49"/>
      <c r="B65" s="55" t="s">
        <v>414</v>
      </c>
      <c r="C65" s="101">
        <v>0</v>
      </c>
      <c r="D65" s="101">
        <v>0</v>
      </c>
      <c r="E65" s="101">
        <v>0</v>
      </c>
      <c r="F65" s="101">
        <v>0</v>
      </c>
      <c r="G65" s="101">
        <v>0</v>
      </c>
      <c r="H65" s="101">
        <v>0</v>
      </c>
    </row>
    <row r="66" spans="1:9" x14ac:dyDescent="0.15">
      <c r="A66" s="49"/>
      <c r="B66" s="55" t="s">
        <v>415</v>
      </c>
      <c r="C66" s="101">
        <f>+'6b. EAEPED (CA)'!B22</f>
        <v>94064100</v>
      </c>
      <c r="D66" s="101">
        <f>+'6b. EAEPED (CA)'!C22</f>
        <v>15171405</v>
      </c>
      <c r="E66" s="101">
        <f>+'6b. EAEPED (CA)'!D22</f>
        <v>109235505</v>
      </c>
      <c r="F66" s="101">
        <f>+'6b. EAEPED (CA)'!E22</f>
        <v>100358084</v>
      </c>
      <c r="G66" s="101">
        <f>+'6b. EAEPED (CA)'!F22</f>
        <v>100358084</v>
      </c>
      <c r="H66" s="101">
        <f>+'6b. EAEPED (CA)'!G22</f>
        <v>8877421</v>
      </c>
    </row>
    <row r="67" spans="1:9" x14ac:dyDescent="0.15">
      <c r="A67" s="49"/>
      <c r="B67" s="55" t="s">
        <v>416</v>
      </c>
      <c r="C67" s="101">
        <v>0</v>
      </c>
      <c r="D67" s="101">
        <v>0</v>
      </c>
      <c r="E67" s="101">
        <v>0</v>
      </c>
      <c r="F67" s="101">
        <v>0</v>
      </c>
      <c r="G67" s="101">
        <v>0</v>
      </c>
      <c r="H67" s="101">
        <v>0</v>
      </c>
    </row>
    <row r="68" spans="1:9" x14ac:dyDescent="0.15">
      <c r="A68" s="56"/>
      <c r="B68" s="57"/>
      <c r="C68" s="106"/>
      <c r="D68" s="106"/>
      <c r="E68" s="106"/>
      <c r="F68" s="106"/>
      <c r="G68" s="106"/>
      <c r="H68" s="106"/>
    </row>
    <row r="69" spans="1:9" x14ac:dyDescent="0.15">
      <c r="A69" s="189" t="s">
        <v>417</v>
      </c>
      <c r="B69" s="203"/>
      <c r="C69" s="106">
        <f>SUM(C70:C78)</f>
        <v>0</v>
      </c>
      <c r="D69" s="106">
        <f t="shared" ref="D69:H69" si="8">SUM(D70:D78)</f>
        <v>0</v>
      </c>
      <c r="E69" s="106">
        <f t="shared" si="8"/>
        <v>0</v>
      </c>
      <c r="F69" s="106">
        <f t="shared" si="8"/>
        <v>0</v>
      </c>
      <c r="G69" s="106">
        <f t="shared" si="8"/>
        <v>0</v>
      </c>
      <c r="H69" s="106">
        <f t="shared" si="8"/>
        <v>0</v>
      </c>
    </row>
    <row r="70" spans="1:9" x14ac:dyDescent="0.15">
      <c r="A70" s="49"/>
      <c r="B70" s="55" t="s">
        <v>418</v>
      </c>
      <c r="C70" s="101">
        <v>0</v>
      </c>
      <c r="D70" s="101">
        <v>0</v>
      </c>
      <c r="E70" s="101">
        <v>0</v>
      </c>
      <c r="F70" s="101">
        <v>0</v>
      </c>
      <c r="G70" s="101">
        <v>0</v>
      </c>
      <c r="H70" s="101">
        <v>0</v>
      </c>
    </row>
    <row r="71" spans="1:9" x14ac:dyDescent="0.15">
      <c r="A71" s="49"/>
      <c r="B71" s="55" t="s">
        <v>419</v>
      </c>
      <c r="C71" s="101">
        <v>0</v>
      </c>
      <c r="D71" s="101">
        <v>0</v>
      </c>
      <c r="E71" s="101">
        <v>0</v>
      </c>
      <c r="F71" s="101">
        <v>0</v>
      </c>
      <c r="G71" s="101">
        <v>0</v>
      </c>
      <c r="H71" s="101">
        <v>0</v>
      </c>
    </row>
    <row r="72" spans="1:9" x14ac:dyDescent="0.15">
      <c r="A72" s="49"/>
      <c r="B72" s="55" t="s">
        <v>420</v>
      </c>
      <c r="C72" s="101">
        <v>0</v>
      </c>
      <c r="D72" s="101">
        <v>0</v>
      </c>
      <c r="E72" s="101">
        <v>0</v>
      </c>
      <c r="F72" s="101">
        <v>0</v>
      </c>
      <c r="G72" s="101">
        <v>0</v>
      </c>
      <c r="H72" s="101">
        <v>0</v>
      </c>
    </row>
    <row r="73" spans="1:9" x14ac:dyDescent="0.15">
      <c r="A73" s="49"/>
      <c r="B73" s="55" t="s">
        <v>421</v>
      </c>
      <c r="C73" s="101">
        <v>0</v>
      </c>
      <c r="D73" s="101">
        <v>0</v>
      </c>
      <c r="E73" s="101">
        <v>0</v>
      </c>
      <c r="F73" s="101">
        <v>0</v>
      </c>
      <c r="G73" s="101">
        <v>0</v>
      </c>
      <c r="H73" s="101">
        <v>0</v>
      </c>
    </row>
    <row r="74" spans="1:9" x14ac:dyDescent="0.15">
      <c r="A74" s="49"/>
      <c r="B74" s="55" t="s">
        <v>422</v>
      </c>
      <c r="C74" s="101">
        <v>0</v>
      </c>
      <c r="D74" s="101">
        <v>0</v>
      </c>
      <c r="E74" s="101">
        <v>0</v>
      </c>
      <c r="F74" s="101">
        <v>0</v>
      </c>
      <c r="G74" s="101">
        <v>0</v>
      </c>
      <c r="H74" s="101">
        <v>0</v>
      </c>
    </row>
    <row r="75" spans="1:9" x14ac:dyDescent="0.15">
      <c r="A75" s="49"/>
      <c r="B75" s="55" t="s">
        <v>423</v>
      </c>
      <c r="C75" s="101">
        <v>0</v>
      </c>
      <c r="D75" s="101">
        <v>0</v>
      </c>
      <c r="E75" s="101">
        <v>0</v>
      </c>
      <c r="F75" s="101">
        <v>0</v>
      </c>
      <c r="G75" s="101">
        <v>0</v>
      </c>
      <c r="H75" s="101">
        <v>0</v>
      </c>
    </row>
    <row r="76" spans="1:9" x14ac:dyDescent="0.15">
      <c r="A76" s="49"/>
      <c r="B76" s="55" t="s">
        <v>424</v>
      </c>
      <c r="C76" s="101">
        <v>0</v>
      </c>
      <c r="D76" s="101">
        <v>0</v>
      </c>
      <c r="E76" s="101">
        <v>0</v>
      </c>
      <c r="F76" s="101">
        <v>0</v>
      </c>
      <c r="G76" s="101">
        <v>0</v>
      </c>
      <c r="H76" s="101">
        <v>0</v>
      </c>
    </row>
    <row r="77" spans="1:9" x14ac:dyDescent="0.15">
      <c r="A77" s="49"/>
      <c r="B77" s="55" t="s">
        <v>425</v>
      </c>
      <c r="C77" s="101">
        <v>0</v>
      </c>
      <c r="D77" s="101">
        <v>0</v>
      </c>
      <c r="E77" s="101">
        <v>0</v>
      </c>
      <c r="F77" s="101">
        <v>0</v>
      </c>
      <c r="G77" s="101">
        <v>0</v>
      </c>
      <c r="H77" s="101">
        <v>0</v>
      </c>
    </row>
    <row r="78" spans="1:9" x14ac:dyDescent="0.15">
      <c r="A78" s="49"/>
      <c r="B78" s="55" t="s">
        <v>426</v>
      </c>
      <c r="C78" s="101">
        <v>0</v>
      </c>
      <c r="D78" s="101">
        <v>0</v>
      </c>
      <c r="E78" s="101">
        <v>0</v>
      </c>
      <c r="F78" s="101">
        <v>0</v>
      </c>
      <c r="G78" s="101">
        <v>0</v>
      </c>
      <c r="H78" s="101">
        <v>0</v>
      </c>
    </row>
    <row r="79" spans="1:9" x14ac:dyDescent="0.15">
      <c r="A79" s="56"/>
      <c r="B79" s="57"/>
      <c r="C79" s="106"/>
      <c r="D79" s="106"/>
      <c r="E79" s="106"/>
      <c r="F79" s="106"/>
      <c r="G79" s="106"/>
      <c r="H79" s="106"/>
    </row>
    <row r="80" spans="1:9" x14ac:dyDescent="0.15">
      <c r="A80" s="189" t="s">
        <v>427</v>
      </c>
      <c r="B80" s="203"/>
      <c r="C80" s="106">
        <f>SUM(C81:C84)</f>
        <v>0</v>
      </c>
      <c r="D80" s="106">
        <f t="shared" ref="D80:H80" si="9">SUM(D81:D84)</f>
        <v>0</v>
      </c>
      <c r="E80" s="106">
        <f t="shared" si="9"/>
        <v>0</v>
      </c>
      <c r="F80" s="106">
        <f t="shared" si="9"/>
        <v>0</v>
      </c>
      <c r="G80" s="106">
        <f t="shared" si="9"/>
        <v>0</v>
      </c>
      <c r="H80" s="106">
        <f t="shared" si="9"/>
        <v>0</v>
      </c>
      <c r="I80" s="77"/>
    </row>
    <row r="81" spans="1:8" x14ac:dyDescent="0.15">
      <c r="A81" s="49"/>
      <c r="B81" s="55" t="s">
        <v>428</v>
      </c>
      <c r="C81" s="101">
        <v>0</v>
      </c>
      <c r="D81" s="101">
        <v>0</v>
      </c>
      <c r="E81" s="101">
        <v>0</v>
      </c>
      <c r="F81" s="101">
        <v>0</v>
      </c>
      <c r="G81" s="101">
        <v>0</v>
      </c>
      <c r="H81" s="101">
        <v>0</v>
      </c>
    </row>
    <row r="82" spans="1:8" ht="18" x14ac:dyDescent="0.15">
      <c r="A82" s="49"/>
      <c r="B82" s="44" t="s">
        <v>429</v>
      </c>
      <c r="C82" s="101">
        <v>0</v>
      </c>
      <c r="D82" s="101">
        <v>0</v>
      </c>
      <c r="E82" s="101">
        <v>0</v>
      </c>
      <c r="F82" s="101">
        <v>0</v>
      </c>
      <c r="G82" s="101">
        <v>0</v>
      </c>
      <c r="H82" s="101">
        <v>0</v>
      </c>
    </row>
    <row r="83" spans="1:8" x14ac:dyDescent="0.15">
      <c r="A83" s="49"/>
      <c r="B83" s="55" t="s">
        <v>430</v>
      </c>
      <c r="C83" s="101">
        <v>0</v>
      </c>
      <c r="D83" s="101">
        <v>0</v>
      </c>
      <c r="E83" s="101">
        <v>0</v>
      </c>
      <c r="F83" s="101">
        <v>0</v>
      </c>
      <c r="G83" s="101">
        <v>0</v>
      </c>
      <c r="H83" s="101">
        <v>0</v>
      </c>
    </row>
    <row r="84" spans="1:8" x14ac:dyDescent="0.15">
      <c r="A84" s="49"/>
      <c r="B84" s="55" t="s">
        <v>431</v>
      </c>
      <c r="C84" s="101">
        <v>0</v>
      </c>
      <c r="D84" s="101">
        <v>0</v>
      </c>
      <c r="E84" s="101">
        <v>0</v>
      </c>
      <c r="F84" s="101">
        <v>0</v>
      </c>
      <c r="G84" s="101">
        <v>0</v>
      </c>
      <c r="H84" s="101">
        <v>0</v>
      </c>
    </row>
    <row r="85" spans="1:8" x14ac:dyDescent="0.15">
      <c r="A85" s="56"/>
      <c r="B85" s="57"/>
      <c r="C85" s="106"/>
      <c r="D85" s="106"/>
      <c r="E85" s="106"/>
      <c r="F85" s="106"/>
      <c r="G85" s="106"/>
      <c r="H85" s="106"/>
    </row>
    <row r="86" spans="1:8" x14ac:dyDescent="0.15">
      <c r="A86" s="189" t="s">
        <v>387</v>
      </c>
      <c r="B86" s="203"/>
      <c r="C86" s="106">
        <f>+C12+C49</f>
        <v>163163100</v>
      </c>
      <c r="D86" s="106">
        <f t="shared" ref="D86:H86" si="10">+D12+D49</f>
        <v>41216439</v>
      </c>
      <c r="E86" s="106">
        <f t="shared" si="10"/>
        <v>204379539</v>
      </c>
      <c r="F86" s="106">
        <f t="shared" si="10"/>
        <v>178027157</v>
      </c>
      <c r="G86" s="106">
        <f t="shared" si="10"/>
        <v>178027157</v>
      </c>
      <c r="H86" s="106">
        <f t="shared" si="10"/>
        <v>26352382</v>
      </c>
    </row>
    <row r="87" spans="1:8" ht="9.75" thickBot="1" x14ac:dyDescent="0.2">
      <c r="A87" s="58"/>
      <c r="B87" s="59"/>
      <c r="C87" s="107"/>
      <c r="D87" s="107"/>
      <c r="E87" s="107"/>
      <c r="F87" s="107"/>
      <c r="G87" s="107"/>
      <c r="H87" s="107"/>
    </row>
  </sheetData>
  <mergeCells count="21">
    <mergeCell ref="A80:B80"/>
    <mergeCell ref="A86:B86"/>
    <mergeCell ref="A11:B11"/>
    <mergeCell ref="A12:B12"/>
    <mergeCell ref="A13:B13"/>
    <mergeCell ref="A23:B23"/>
    <mergeCell ref="A32:B32"/>
    <mergeCell ref="A43:B43"/>
    <mergeCell ref="A2:H2"/>
    <mergeCell ref="A49:B49"/>
    <mergeCell ref="A50:B50"/>
    <mergeCell ref="A60:B60"/>
    <mergeCell ref="A69:B69"/>
    <mergeCell ref="A4:H4"/>
    <mergeCell ref="A5:H5"/>
    <mergeCell ref="A6:H6"/>
    <mergeCell ref="A7:H7"/>
    <mergeCell ref="A8:H8"/>
    <mergeCell ref="A9:B10"/>
    <mergeCell ref="C9:G9"/>
    <mergeCell ref="H9:H10"/>
  </mergeCells>
  <pageMargins left="0.70866141732283472" right="0.70866141732283472" top="0.74803149606299213" bottom="0.74803149606299213" header="0.31496062992125984" footer="0.31496062992125984"/>
  <pageSetup scale="76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G38"/>
  <sheetViews>
    <sheetView tabSelected="1" view="pageBreakPreview" zoomScale="95" zoomScaleNormal="100" zoomScaleSheetLayoutView="95" workbookViewId="0">
      <selection activeCell="H24" sqref="H24"/>
    </sheetView>
  </sheetViews>
  <sheetFormatPr baseColWidth="10" defaultRowHeight="9" x14ac:dyDescent="0.15"/>
  <cols>
    <col min="1" max="1" width="26.7109375" style="1" customWidth="1"/>
    <col min="2" max="7" width="11.42578125" style="1" customWidth="1"/>
    <col min="8" max="16384" width="11.42578125" style="1"/>
  </cols>
  <sheetData>
    <row r="2" spans="1:7" x14ac:dyDescent="0.15">
      <c r="A2" s="209" t="s">
        <v>449</v>
      </c>
      <c r="B2" s="209"/>
      <c r="C2" s="209"/>
      <c r="D2" s="209"/>
      <c r="E2" s="209"/>
      <c r="F2" s="209"/>
      <c r="G2" s="209"/>
    </row>
    <row r="3" spans="1:7" ht="9.75" thickBot="1" x14ac:dyDescent="0.2"/>
    <row r="4" spans="1:7" x14ac:dyDescent="0.15">
      <c r="A4" s="133" t="s">
        <v>455</v>
      </c>
      <c r="B4" s="134"/>
      <c r="C4" s="134"/>
      <c r="D4" s="134"/>
      <c r="E4" s="134"/>
      <c r="F4" s="134"/>
      <c r="G4" s="216"/>
    </row>
    <row r="5" spans="1:7" x14ac:dyDescent="0.15">
      <c r="A5" s="146" t="s">
        <v>306</v>
      </c>
      <c r="B5" s="171"/>
      <c r="C5" s="171"/>
      <c r="D5" s="171"/>
      <c r="E5" s="171"/>
      <c r="F5" s="171"/>
      <c r="G5" s="217"/>
    </row>
    <row r="6" spans="1:7" x14ac:dyDescent="0.15">
      <c r="A6" s="146" t="s">
        <v>434</v>
      </c>
      <c r="B6" s="171"/>
      <c r="C6" s="171"/>
      <c r="D6" s="171"/>
      <c r="E6" s="171"/>
      <c r="F6" s="171"/>
      <c r="G6" s="217"/>
    </row>
    <row r="7" spans="1:7" x14ac:dyDescent="0.15">
      <c r="A7" s="146" t="s">
        <v>457</v>
      </c>
      <c r="B7" s="171"/>
      <c r="C7" s="171"/>
      <c r="D7" s="171"/>
      <c r="E7" s="171"/>
      <c r="F7" s="171"/>
      <c r="G7" s="217"/>
    </row>
    <row r="8" spans="1:7" ht="9.75" thickBot="1" x14ac:dyDescent="0.2">
      <c r="A8" s="148" t="s">
        <v>1</v>
      </c>
      <c r="B8" s="172"/>
      <c r="C8" s="172"/>
      <c r="D8" s="172"/>
      <c r="E8" s="172"/>
      <c r="F8" s="172"/>
      <c r="G8" s="218"/>
    </row>
    <row r="9" spans="1:7" ht="9.75" thickBot="1" x14ac:dyDescent="0.2">
      <c r="A9" s="198" t="s">
        <v>2</v>
      </c>
      <c r="B9" s="212" t="s">
        <v>308</v>
      </c>
      <c r="C9" s="213"/>
      <c r="D9" s="213"/>
      <c r="E9" s="213"/>
      <c r="F9" s="214"/>
      <c r="G9" s="153" t="s">
        <v>309</v>
      </c>
    </row>
    <row r="10" spans="1:7" ht="36.75" thickBot="1" x14ac:dyDescent="0.2">
      <c r="A10" s="199"/>
      <c r="B10" s="45" t="s">
        <v>192</v>
      </c>
      <c r="C10" s="45" t="s">
        <v>310</v>
      </c>
      <c r="D10" s="45" t="s">
        <v>311</v>
      </c>
      <c r="E10" s="45" t="s">
        <v>435</v>
      </c>
      <c r="F10" s="45" t="s">
        <v>210</v>
      </c>
      <c r="G10" s="164"/>
    </row>
    <row r="11" spans="1:7" ht="18" x14ac:dyDescent="0.15">
      <c r="A11" s="48" t="s">
        <v>436</v>
      </c>
      <c r="B11" s="108">
        <f>+B12+B13+B14+B17+B18+B21</f>
        <v>35102000</v>
      </c>
      <c r="C11" s="108">
        <f t="shared" ref="C11:G11" si="0">+C12+C13+C14+C17+C18+C21</f>
        <v>-998744</v>
      </c>
      <c r="D11" s="108">
        <f t="shared" si="0"/>
        <v>34103256</v>
      </c>
      <c r="E11" s="108">
        <f t="shared" si="0"/>
        <v>34075916</v>
      </c>
      <c r="F11" s="108">
        <f t="shared" si="0"/>
        <v>34075916</v>
      </c>
      <c r="G11" s="108">
        <f t="shared" si="0"/>
        <v>27340</v>
      </c>
    </row>
    <row r="12" spans="1:7" ht="18" x14ac:dyDescent="0.15">
      <c r="A12" s="46" t="s">
        <v>437</v>
      </c>
      <c r="B12" s="96">
        <f>+'6a. EAEPED'!C12</f>
        <v>35102000</v>
      </c>
      <c r="C12" s="96">
        <f>+'6a. EAEPED'!D12</f>
        <v>-998744</v>
      </c>
      <c r="D12" s="96">
        <f>+'6a. EAEPED'!E12</f>
        <v>34103256</v>
      </c>
      <c r="E12" s="96">
        <f>+'6a. EAEPED'!F12</f>
        <v>34075916</v>
      </c>
      <c r="F12" s="96">
        <f>+'6a. EAEPED'!G12</f>
        <v>34075916</v>
      </c>
      <c r="G12" s="96">
        <f>+'6a. EAEPED'!H12</f>
        <v>27340</v>
      </c>
    </row>
    <row r="13" spans="1:7" ht="14.25" customHeight="1" x14ac:dyDescent="0.15">
      <c r="A13" s="46" t="s">
        <v>438</v>
      </c>
      <c r="B13" s="96">
        <v>0</v>
      </c>
      <c r="C13" s="96">
        <v>0</v>
      </c>
      <c r="D13" s="96">
        <v>0</v>
      </c>
      <c r="E13" s="96">
        <v>0</v>
      </c>
      <c r="F13" s="96">
        <v>0</v>
      </c>
      <c r="G13" s="96">
        <v>0</v>
      </c>
    </row>
    <row r="14" spans="1:7" ht="14.25" customHeight="1" x14ac:dyDescent="0.15">
      <c r="A14" s="46" t="s">
        <v>439</v>
      </c>
      <c r="B14" s="96">
        <f>+B15+B16</f>
        <v>0</v>
      </c>
      <c r="C14" s="96">
        <f t="shared" ref="C14:G14" si="1">+C15+C16</f>
        <v>0</v>
      </c>
      <c r="D14" s="96">
        <f t="shared" si="1"/>
        <v>0</v>
      </c>
      <c r="E14" s="96">
        <f t="shared" si="1"/>
        <v>0</v>
      </c>
      <c r="F14" s="96">
        <f t="shared" si="1"/>
        <v>0</v>
      </c>
      <c r="G14" s="96">
        <f t="shared" si="1"/>
        <v>0</v>
      </c>
    </row>
    <row r="15" spans="1:7" ht="14.25" customHeight="1" x14ac:dyDescent="0.15">
      <c r="A15" s="46" t="s">
        <v>440</v>
      </c>
      <c r="B15" s="96">
        <v>0</v>
      </c>
      <c r="C15" s="96">
        <v>0</v>
      </c>
      <c r="D15" s="96">
        <v>0</v>
      </c>
      <c r="E15" s="96">
        <v>0</v>
      </c>
      <c r="F15" s="96">
        <v>0</v>
      </c>
      <c r="G15" s="96">
        <v>0</v>
      </c>
    </row>
    <row r="16" spans="1:7" ht="14.25" customHeight="1" x14ac:dyDescent="0.15">
      <c r="A16" s="46" t="s">
        <v>441</v>
      </c>
      <c r="B16" s="96">
        <v>0</v>
      </c>
      <c r="C16" s="96">
        <v>0</v>
      </c>
      <c r="D16" s="96">
        <v>0</v>
      </c>
      <c r="E16" s="96">
        <v>0</v>
      </c>
      <c r="F16" s="96">
        <v>0</v>
      </c>
      <c r="G16" s="96">
        <v>0</v>
      </c>
    </row>
    <row r="17" spans="1:7" ht="14.25" customHeight="1" x14ac:dyDescent="0.15">
      <c r="A17" s="46" t="s">
        <v>442</v>
      </c>
      <c r="B17" s="96">
        <v>0</v>
      </c>
      <c r="C17" s="96">
        <v>0</v>
      </c>
      <c r="D17" s="96">
        <v>0</v>
      </c>
      <c r="E17" s="96">
        <v>0</v>
      </c>
      <c r="F17" s="96">
        <v>0</v>
      </c>
      <c r="G17" s="96">
        <v>0</v>
      </c>
    </row>
    <row r="18" spans="1:7" ht="27" x14ac:dyDescent="0.15">
      <c r="A18" s="46" t="s">
        <v>443</v>
      </c>
      <c r="B18" s="96">
        <f>+B19+B20</f>
        <v>0</v>
      </c>
      <c r="C18" s="96">
        <f t="shared" ref="C18:G18" si="2">+C19+C20</f>
        <v>0</v>
      </c>
      <c r="D18" s="96">
        <f t="shared" si="2"/>
        <v>0</v>
      </c>
      <c r="E18" s="96">
        <f t="shared" si="2"/>
        <v>0</v>
      </c>
      <c r="F18" s="96">
        <f t="shared" si="2"/>
        <v>0</v>
      </c>
      <c r="G18" s="96">
        <f t="shared" si="2"/>
        <v>0</v>
      </c>
    </row>
    <row r="19" spans="1:7" ht="14.25" customHeight="1" x14ac:dyDescent="0.15">
      <c r="A19" s="60" t="s">
        <v>444</v>
      </c>
      <c r="B19" s="96">
        <v>0</v>
      </c>
      <c r="C19" s="96">
        <v>0</v>
      </c>
      <c r="D19" s="96">
        <v>0</v>
      </c>
      <c r="E19" s="96">
        <v>0</v>
      </c>
      <c r="F19" s="96">
        <v>0</v>
      </c>
      <c r="G19" s="96">
        <v>0</v>
      </c>
    </row>
    <row r="20" spans="1:7" ht="14.25" customHeight="1" x14ac:dyDescent="0.15">
      <c r="A20" s="60" t="s">
        <v>445</v>
      </c>
      <c r="B20" s="96">
        <v>0</v>
      </c>
      <c r="C20" s="96">
        <v>0</v>
      </c>
      <c r="D20" s="96">
        <v>0</v>
      </c>
      <c r="E20" s="96">
        <v>0</v>
      </c>
      <c r="F20" s="96">
        <v>0</v>
      </c>
      <c r="G20" s="96">
        <v>0</v>
      </c>
    </row>
    <row r="21" spans="1:7" ht="14.25" customHeight="1" x14ac:dyDescent="0.15">
      <c r="A21" s="46" t="s">
        <v>446</v>
      </c>
      <c r="B21" s="96">
        <v>0</v>
      </c>
      <c r="C21" s="96">
        <v>0</v>
      </c>
      <c r="D21" s="96">
        <v>0</v>
      </c>
      <c r="E21" s="96">
        <v>0</v>
      </c>
      <c r="F21" s="96">
        <v>0</v>
      </c>
      <c r="G21" s="96">
        <v>0</v>
      </c>
    </row>
    <row r="22" spans="1:7" x14ac:dyDescent="0.15">
      <c r="A22" s="46"/>
      <c r="B22" s="96"/>
      <c r="C22" s="96"/>
      <c r="D22" s="96"/>
      <c r="E22" s="96"/>
      <c r="F22" s="96"/>
      <c r="G22" s="96"/>
    </row>
    <row r="23" spans="1:7" ht="18" x14ac:dyDescent="0.15">
      <c r="A23" s="48" t="s">
        <v>447</v>
      </c>
      <c r="B23" s="108">
        <f>+B24+B25+B26+B29+B30+B33</f>
        <v>0</v>
      </c>
      <c r="C23" s="108">
        <f t="shared" ref="C23:G23" si="3">+C24+C25+C26+C29+C30+C33</f>
        <v>0</v>
      </c>
      <c r="D23" s="108">
        <f t="shared" si="3"/>
        <v>0</v>
      </c>
      <c r="E23" s="108">
        <f t="shared" si="3"/>
        <v>0</v>
      </c>
      <c r="F23" s="108">
        <f t="shared" si="3"/>
        <v>0</v>
      </c>
      <c r="G23" s="108">
        <f t="shared" si="3"/>
        <v>0</v>
      </c>
    </row>
    <row r="24" spans="1:7" ht="18" x14ac:dyDescent="0.15">
      <c r="A24" s="46" t="s">
        <v>437</v>
      </c>
      <c r="B24" s="96">
        <v>0</v>
      </c>
      <c r="C24" s="96">
        <v>0</v>
      </c>
      <c r="D24" s="96">
        <v>0</v>
      </c>
      <c r="E24" s="96">
        <v>0</v>
      </c>
      <c r="F24" s="96">
        <v>0</v>
      </c>
      <c r="G24" s="96">
        <v>0</v>
      </c>
    </row>
    <row r="25" spans="1:7" ht="14.25" customHeight="1" x14ac:dyDescent="0.15">
      <c r="A25" s="46" t="s">
        <v>438</v>
      </c>
      <c r="B25" s="96">
        <v>0</v>
      </c>
      <c r="C25" s="96">
        <v>0</v>
      </c>
      <c r="D25" s="96">
        <v>0</v>
      </c>
      <c r="E25" s="96">
        <v>0</v>
      </c>
      <c r="F25" s="96">
        <v>0</v>
      </c>
      <c r="G25" s="96">
        <v>0</v>
      </c>
    </row>
    <row r="26" spans="1:7" ht="14.25" customHeight="1" x14ac:dyDescent="0.15">
      <c r="A26" s="46" t="s">
        <v>439</v>
      </c>
      <c r="B26" s="96">
        <f>+B27+B28</f>
        <v>0</v>
      </c>
      <c r="C26" s="96">
        <f t="shared" ref="C26:G26" si="4">+C27+C28</f>
        <v>0</v>
      </c>
      <c r="D26" s="96">
        <f t="shared" si="4"/>
        <v>0</v>
      </c>
      <c r="E26" s="96">
        <f t="shared" si="4"/>
        <v>0</v>
      </c>
      <c r="F26" s="96">
        <f t="shared" si="4"/>
        <v>0</v>
      </c>
      <c r="G26" s="96">
        <f t="shared" si="4"/>
        <v>0</v>
      </c>
    </row>
    <row r="27" spans="1:7" ht="14.25" customHeight="1" x14ac:dyDescent="0.15">
      <c r="A27" s="46" t="s">
        <v>440</v>
      </c>
      <c r="B27" s="96">
        <v>0</v>
      </c>
      <c r="C27" s="96">
        <v>0</v>
      </c>
      <c r="D27" s="96">
        <v>0</v>
      </c>
      <c r="E27" s="96">
        <v>0</v>
      </c>
      <c r="F27" s="96">
        <v>0</v>
      </c>
      <c r="G27" s="96">
        <v>0</v>
      </c>
    </row>
    <row r="28" spans="1:7" ht="14.25" customHeight="1" x14ac:dyDescent="0.15">
      <c r="A28" s="46" t="s">
        <v>441</v>
      </c>
      <c r="B28" s="96">
        <v>0</v>
      </c>
      <c r="C28" s="96">
        <v>0</v>
      </c>
      <c r="D28" s="96">
        <v>0</v>
      </c>
      <c r="E28" s="96">
        <v>0</v>
      </c>
      <c r="F28" s="96">
        <v>0</v>
      </c>
      <c r="G28" s="96">
        <v>0</v>
      </c>
    </row>
    <row r="29" spans="1:7" ht="14.25" customHeight="1" x14ac:dyDescent="0.15">
      <c r="A29" s="46" t="s">
        <v>442</v>
      </c>
      <c r="B29" s="96">
        <v>0</v>
      </c>
      <c r="C29" s="96">
        <v>0</v>
      </c>
      <c r="D29" s="96">
        <v>0</v>
      </c>
      <c r="E29" s="96">
        <v>0</v>
      </c>
      <c r="F29" s="96">
        <v>0</v>
      </c>
      <c r="G29" s="96">
        <v>0</v>
      </c>
    </row>
    <row r="30" spans="1:7" ht="27" x14ac:dyDescent="0.15">
      <c r="A30" s="46" t="s">
        <v>443</v>
      </c>
      <c r="B30" s="96">
        <f>+B31+B32</f>
        <v>0</v>
      </c>
      <c r="C30" s="96">
        <f t="shared" ref="C30:G30" si="5">+C31+C32</f>
        <v>0</v>
      </c>
      <c r="D30" s="96">
        <f t="shared" si="5"/>
        <v>0</v>
      </c>
      <c r="E30" s="96">
        <f t="shared" si="5"/>
        <v>0</v>
      </c>
      <c r="F30" s="96">
        <f t="shared" si="5"/>
        <v>0</v>
      </c>
      <c r="G30" s="96">
        <f t="shared" si="5"/>
        <v>0</v>
      </c>
    </row>
    <row r="31" spans="1:7" ht="14.25" customHeight="1" x14ac:dyDescent="0.15">
      <c r="A31" s="60" t="s">
        <v>444</v>
      </c>
      <c r="B31" s="96">
        <v>0</v>
      </c>
      <c r="C31" s="96">
        <v>0</v>
      </c>
      <c r="D31" s="96">
        <v>0</v>
      </c>
      <c r="E31" s="96">
        <v>0</v>
      </c>
      <c r="F31" s="96">
        <v>0</v>
      </c>
      <c r="G31" s="96">
        <v>0</v>
      </c>
    </row>
    <row r="32" spans="1:7" ht="14.25" customHeight="1" x14ac:dyDescent="0.15">
      <c r="A32" s="60" t="s">
        <v>445</v>
      </c>
      <c r="B32" s="96">
        <v>0</v>
      </c>
      <c r="C32" s="96">
        <v>0</v>
      </c>
      <c r="D32" s="96">
        <v>0</v>
      </c>
      <c r="E32" s="96">
        <v>0</v>
      </c>
      <c r="F32" s="96">
        <v>0</v>
      </c>
      <c r="G32" s="96">
        <v>0</v>
      </c>
    </row>
    <row r="33" spans="1:7" ht="14.25" customHeight="1" x14ac:dyDescent="0.15">
      <c r="A33" s="46" t="s">
        <v>446</v>
      </c>
      <c r="B33" s="96">
        <v>0</v>
      </c>
      <c r="C33" s="96">
        <v>0</v>
      </c>
      <c r="D33" s="96">
        <v>0</v>
      </c>
      <c r="E33" s="96">
        <v>0</v>
      </c>
      <c r="F33" s="96">
        <v>0</v>
      </c>
      <c r="G33" s="96">
        <v>0</v>
      </c>
    </row>
    <row r="34" spans="1:7" ht="18" x14ac:dyDescent="0.15">
      <c r="A34" s="48" t="s">
        <v>448</v>
      </c>
      <c r="B34" s="108">
        <f>+B11+B23</f>
        <v>35102000</v>
      </c>
      <c r="C34" s="108">
        <f t="shared" ref="C34:G34" si="6">+C11+C23</f>
        <v>-998744</v>
      </c>
      <c r="D34" s="108">
        <f t="shared" si="6"/>
        <v>34103256</v>
      </c>
      <c r="E34" s="108">
        <f t="shared" si="6"/>
        <v>34075916</v>
      </c>
      <c r="F34" s="108">
        <f t="shared" si="6"/>
        <v>34075916</v>
      </c>
      <c r="G34" s="108">
        <f t="shared" si="6"/>
        <v>27340</v>
      </c>
    </row>
    <row r="35" spans="1:7" ht="9.75" thickBot="1" x14ac:dyDescent="0.2">
      <c r="A35" s="61"/>
      <c r="B35" s="97"/>
      <c r="C35" s="94"/>
      <c r="D35" s="94"/>
      <c r="E35" s="94"/>
      <c r="F35" s="94"/>
      <c r="G35" s="94"/>
    </row>
    <row r="36" spans="1:7" x14ac:dyDescent="0.15">
      <c r="B36" s="78"/>
      <c r="C36" s="78"/>
      <c r="D36" s="78"/>
      <c r="E36" s="78"/>
      <c r="F36" s="78"/>
      <c r="G36" s="78"/>
    </row>
    <row r="37" spans="1:7" x14ac:dyDescent="0.15">
      <c r="B37" s="79"/>
      <c r="C37" s="79"/>
      <c r="D37" s="79"/>
      <c r="E37" s="79"/>
      <c r="F37" s="79"/>
      <c r="G37" s="79"/>
    </row>
    <row r="38" spans="1:7" x14ac:dyDescent="0.15">
      <c r="B38" s="79"/>
      <c r="C38" s="79"/>
      <c r="D38" s="79"/>
      <c r="E38" s="79"/>
      <c r="F38" s="79"/>
      <c r="G38" s="79"/>
    </row>
  </sheetData>
  <mergeCells count="9">
    <mergeCell ref="A8:G8"/>
    <mergeCell ref="A9:A10"/>
    <mergeCell ref="B9:F9"/>
    <mergeCell ref="G9:G10"/>
    <mergeCell ref="A2:G2"/>
    <mergeCell ref="A4:G4"/>
    <mergeCell ref="A5:G5"/>
    <mergeCell ref="A6:G6"/>
    <mergeCell ref="A7:G7"/>
  </mergeCells>
  <pageMargins left="0.70866141732283472" right="0.70866141732283472" top="0.74803149606299213" bottom="0.74803149606299213" header="0.31496062992125984" footer="0.31496062992125984"/>
  <pageSetup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3</vt:i4>
      </vt:variant>
    </vt:vector>
  </HeadingPairs>
  <TitlesOfParts>
    <vt:vector size="12" baseType="lpstr">
      <vt:lpstr>1.ESFD</vt:lpstr>
      <vt:lpstr>2.IADP</vt:lpstr>
      <vt:lpstr>3.IAODF</vt:lpstr>
      <vt:lpstr>4. BP</vt:lpstr>
      <vt:lpstr>5. EAID</vt:lpstr>
      <vt:lpstr>6a. EAEPED</vt:lpstr>
      <vt:lpstr>6b. EAEPED (CA)</vt:lpstr>
      <vt:lpstr>6c. AEPED (CF)</vt:lpstr>
      <vt:lpstr>6d. EAEPED(SP)</vt:lpstr>
      <vt:lpstr>'2.IADP'!Área_de_impresión</vt:lpstr>
      <vt:lpstr>'1.ESFD'!Títulos_a_imprimir</vt:lpstr>
      <vt:lpstr>'6a. EAEPED'!Títulos_a_imprimir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Marisol Carmona</dc:creator>
  <cp:lastModifiedBy>Edith</cp:lastModifiedBy>
  <cp:lastPrinted>2017-01-10T17:00:44Z</cp:lastPrinted>
  <dcterms:created xsi:type="dcterms:W3CDTF">2016-11-22T18:38:40Z</dcterms:created>
  <dcterms:modified xsi:type="dcterms:W3CDTF">2017-01-25T17:55:44Z</dcterms:modified>
</cp:coreProperties>
</file>