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0. EJ ANTERIORES\2016\2. I C E F 2016\RESPALDOS 2016\4°Trim-16 Armonizada\INDUVIT\FORMATOS LDF\"/>
    </mc:Choice>
  </mc:AlternateContent>
  <bookViews>
    <workbookView xWindow="0" yWindow="0" windowWidth="12765" windowHeight="10305"/>
  </bookViews>
  <sheets>
    <sheet name="FI" sheetId="2" r:id="rId1"/>
    <sheet name="F2" sheetId="3" r:id="rId2"/>
    <sheet name="F3" sheetId="4" r:id="rId3"/>
    <sheet name="F4" sheetId="5" r:id="rId4"/>
    <sheet name="F5" sheetId="6" r:id="rId5"/>
    <sheet name="6 (a)" sheetId="7" r:id="rId6"/>
    <sheet name="6 (b)" sheetId="8" r:id="rId7"/>
    <sheet name="6 (c)" sheetId="9" r:id="rId8"/>
    <sheet name="6 (d)" sheetId="10" r:id="rId9"/>
  </sheets>
  <definedNames>
    <definedName name="_xlnm.Print_Area" localSheetId="5">'6 (a)'!$A$1:$G$160</definedName>
    <definedName name="_xlnm.Print_Area" localSheetId="1">'F2'!$A$1:$I$44</definedName>
    <definedName name="_xlnm.Print_Area" localSheetId="2">'F3'!$A$1:$K$28</definedName>
    <definedName name="_xlnm.Print_Area" localSheetId="3">'F4'!$A$1:$D$46</definedName>
    <definedName name="_xlnm.Print_Area" localSheetId="4">'F5'!$A$1:$K$78</definedName>
    <definedName name="_xlnm.Print_Area" localSheetId="0">FI!$A$1:$H$84</definedName>
    <definedName name="_xlnm.Print_Titles" localSheetId="5">'6 (a)'!$1:$6</definedName>
    <definedName name="Z_0CECD7E3_6BD5_4508_89FC_FACC54774AE0_.wvu.Cols" localSheetId="4" hidden="1">'F5'!$A:$C</definedName>
    <definedName name="Z_0CECD7E3_6BD5_4508_89FC_FACC54774AE0_.wvu.PrintArea" localSheetId="5" hidden="1">'6 (a)'!$A$1:$G$160</definedName>
    <definedName name="Z_0CECD7E3_6BD5_4508_89FC_FACC54774AE0_.wvu.PrintArea" localSheetId="1" hidden="1">'F2'!$A$1:$I$33</definedName>
    <definedName name="Z_0CECD7E3_6BD5_4508_89FC_FACC54774AE0_.wvu.PrintArea" localSheetId="2" hidden="1">'F3'!$A$1:$K$16</definedName>
    <definedName name="Z_0CECD7E3_6BD5_4508_89FC_FACC54774AE0_.wvu.PrintArea" localSheetId="4" hidden="1">'F5'!$A$1:$J$71</definedName>
    <definedName name="Z_0CECD7E3_6BD5_4508_89FC_FACC54774AE0_.wvu.PrintArea" localSheetId="0" hidden="1">FI!$A$1:$H$72</definedName>
    <definedName name="Z_0CECD7E3_6BD5_4508_89FC_FACC54774AE0_.wvu.PrintTitles" localSheetId="5" hidden="1">'6 (a)'!$1:$6</definedName>
    <definedName name="Z_0CECD7E3_6BD5_4508_89FC_FACC54774AE0_.wvu.Rows" localSheetId="4" hidden="1">'F5'!$7:$7</definedName>
    <definedName name="Z_97220410_4463_4265_9300_CDEB855AA93A_.wvu.Cols" localSheetId="1" hidden="1">'F2'!$A:$A</definedName>
    <definedName name="Z_97220410_4463_4265_9300_CDEB855AA93A_.wvu.Cols" localSheetId="3" hidden="1">'F4'!#REF!</definedName>
    <definedName name="Z_97220410_4463_4265_9300_CDEB855AA93A_.wvu.Cols" localSheetId="4" hidden="1">'F5'!$A:$C</definedName>
    <definedName name="Z_97220410_4463_4265_9300_CDEB855AA93A_.wvu.Cols" localSheetId="0" hidden="1">FI!$A:$A,FI!$E:$E</definedName>
    <definedName name="Z_97220410_4463_4265_9300_CDEB855AA93A_.wvu.PrintArea" localSheetId="5" hidden="1">'6 (a)'!$A$1:$G$160</definedName>
    <definedName name="Z_97220410_4463_4265_9300_CDEB855AA93A_.wvu.PrintArea" localSheetId="6" hidden="1">'6 (b)'!$A$1:$G$40</definedName>
    <definedName name="Z_97220410_4463_4265_9300_CDEB855AA93A_.wvu.PrintArea" localSheetId="7" hidden="1">'6 (c)'!$A$1:$G$81</definedName>
    <definedName name="Z_97220410_4463_4265_9300_CDEB855AA93A_.wvu.PrintArea" localSheetId="8" hidden="1">'6 (d)'!$A$1:$G$43</definedName>
    <definedName name="Z_97220410_4463_4265_9300_CDEB855AA93A_.wvu.PrintArea" localSheetId="1" hidden="1">'F2'!$A$1:$I$45</definedName>
    <definedName name="Z_97220410_4463_4265_9300_CDEB855AA93A_.wvu.PrintArea" localSheetId="2" hidden="1">'F3'!$A$1:$K$28</definedName>
    <definedName name="Z_97220410_4463_4265_9300_CDEB855AA93A_.wvu.PrintArea" localSheetId="3" hidden="1">'F4'!$A$1:$D$49</definedName>
    <definedName name="Z_97220410_4463_4265_9300_CDEB855AA93A_.wvu.PrintArea" localSheetId="4" hidden="1">'F5'!$B$1:$J$78</definedName>
    <definedName name="Z_97220410_4463_4265_9300_CDEB855AA93A_.wvu.PrintArea" localSheetId="0" hidden="1">FI!$A$1:$H$84</definedName>
    <definedName name="Z_97220410_4463_4265_9300_CDEB855AA93A_.wvu.PrintTitles" localSheetId="5" hidden="1">'6 (a)'!$1:$6</definedName>
    <definedName name="Z_97220410_4463_4265_9300_CDEB855AA93A_.wvu.PrintTitles" localSheetId="7" hidden="1">'6 (c)'!$1:$7</definedName>
    <definedName name="Z_97220410_4463_4265_9300_CDEB855AA93A_.wvu.PrintTitles" localSheetId="3" hidden="1">'F4'!$1:$6</definedName>
    <definedName name="Z_97220410_4463_4265_9300_CDEB855AA93A_.wvu.PrintTitles" localSheetId="4" hidden="1">'F5'!$1:$6</definedName>
    <definedName name="Z_97220410_4463_4265_9300_CDEB855AA93A_.wvu.PrintTitles" localSheetId="0" hidden="1">FI!$1:$5</definedName>
    <definedName name="Z_97220410_4463_4265_9300_CDEB855AA93A_.wvu.Rows" localSheetId="4" hidden="1">'F5'!$7:$7</definedName>
    <definedName name="Z_AAE141DE_AFB5_4986_BECA_C115ADB36844_.wvu.Cols" localSheetId="1" hidden="1">'F2'!$A:$A</definedName>
    <definedName name="Z_AAE141DE_AFB5_4986_BECA_C115ADB36844_.wvu.Cols" localSheetId="3" hidden="1">'F4'!#REF!,'F4'!#REF!</definedName>
    <definedName name="Z_AAE141DE_AFB5_4986_BECA_C115ADB36844_.wvu.Cols" localSheetId="4" hidden="1">'F5'!$A:$C</definedName>
    <definedName name="Z_AAE141DE_AFB5_4986_BECA_C115ADB36844_.wvu.Cols" localSheetId="0" hidden="1">FI!$A:$A</definedName>
    <definedName name="Z_AAE141DE_AFB5_4986_BECA_C115ADB36844_.wvu.PrintArea" localSheetId="5" hidden="1">'6 (a)'!$A$1:$G$153</definedName>
    <definedName name="Z_AAE141DE_AFB5_4986_BECA_C115ADB36844_.wvu.PrintArea" localSheetId="1" hidden="1">'F2'!$A$1:$I$33</definedName>
    <definedName name="Z_AAE141DE_AFB5_4986_BECA_C115ADB36844_.wvu.PrintArea" localSheetId="2" hidden="1">'F3'!$A$1:$K$16</definedName>
    <definedName name="Z_AAE141DE_AFB5_4986_BECA_C115ADB36844_.wvu.PrintArea" localSheetId="3" hidden="1">'F4'!$A$1:$D$41</definedName>
    <definedName name="Z_AAE141DE_AFB5_4986_BECA_C115ADB36844_.wvu.PrintArea" localSheetId="4" hidden="1">'F5'!$D$1:$J$69</definedName>
    <definedName name="Z_AAE141DE_AFB5_4986_BECA_C115ADB36844_.wvu.PrintArea" localSheetId="0" hidden="1">FI!$A$1:$H$72</definedName>
    <definedName name="Z_AAE141DE_AFB5_4986_BECA_C115ADB36844_.wvu.PrintTitles" localSheetId="5" hidden="1">'6 (a)'!$1:$6</definedName>
    <definedName name="Z_AAE141DE_AFB5_4986_BECA_C115ADB36844_.wvu.PrintTitles" localSheetId="4" hidden="1">'F5'!$1:$7</definedName>
    <definedName name="Z_AAE141DE_AFB5_4986_BECA_C115ADB36844_.wvu.PrintTitles" localSheetId="0" hidden="1">FI!$1:$5</definedName>
  </definedNames>
  <calcPr calcId="152511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C8" i="5" l="1"/>
  <c r="C31" i="7" l="1"/>
  <c r="C39" i="7"/>
  <c r="C30" i="7" l="1"/>
  <c r="E30" i="7"/>
  <c r="G13" i="6"/>
  <c r="C12" i="5" l="1"/>
  <c r="C13" i="5"/>
  <c r="E130" i="7"/>
  <c r="F130" i="7" l="1"/>
  <c r="C11" i="5" l="1"/>
  <c r="G25" i="5" s="1"/>
  <c r="D12" i="5"/>
  <c r="D13" i="5"/>
  <c r="D11" i="5" l="1"/>
  <c r="H56" i="6"/>
  <c r="C32" i="5"/>
  <c r="C38" i="5"/>
  <c r="B30" i="5"/>
  <c r="B32" i="5"/>
  <c r="C50" i="2"/>
  <c r="C36" i="7" l="1"/>
  <c r="J50" i="7"/>
  <c r="C111" i="7"/>
  <c r="E111" i="7" s="1"/>
  <c r="C130" i="7"/>
  <c r="I8" i="7"/>
  <c r="I7" i="7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G145" i="7" s="1"/>
  <c r="D145" i="7"/>
  <c r="F144" i="7"/>
  <c r="C144" i="7"/>
  <c r="B144" i="7"/>
  <c r="E143" i="7"/>
  <c r="D143" i="7"/>
  <c r="E142" i="7"/>
  <c r="D142" i="7"/>
  <c r="E141" i="7"/>
  <c r="D141" i="7"/>
  <c r="D140" i="7" s="1"/>
  <c r="F140" i="7"/>
  <c r="C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E132" i="7" s="1"/>
  <c r="D133" i="7"/>
  <c r="K132" i="7"/>
  <c r="F132" i="7"/>
  <c r="C132" i="7"/>
  <c r="B132" i="7"/>
  <c r="E131" i="7"/>
  <c r="D131" i="7"/>
  <c r="G131" i="7" s="1"/>
  <c r="E129" i="7"/>
  <c r="D129" i="7"/>
  <c r="J128" i="7"/>
  <c r="J129" i="7" s="1"/>
  <c r="F128" i="7"/>
  <c r="B128" i="7"/>
  <c r="E127" i="7"/>
  <c r="D127" i="7"/>
  <c r="E126" i="7"/>
  <c r="D126" i="7"/>
  <c r="E125" i="7"/>
  <c r="D125" i="7"/>
  <c r="E124" i="7"/>
  <c r="D124" i="7"/>
  <c r="G124" i="7" s="1"/>
  <c r="E123" i="7"/>
  <c r="E122" i="7" s="1"/>
  <c r="D123" i="7"/>
  <c r="D122" i="7" s="1"/>
  <c r="F122" i="7"/>
  <c r="F118" i="7" s="1"/>
  <c r="C122" i="7"/>
  <c r="C118" i="7" s="1"/>
  <c r="B122" i="7"/>
  <c r="B118" i="7" s="1"/>
  <c r="E121" i="7"/>
  <c r="D121" i="7"/>
  <c r="G121" i="7" s="1"/>
  <c r="E120" i="7"/>
  <c r="D120" i="7"/>
  <c r="E119" i="7"/>
  <c r="D119" i="7"/>
  <c r="G119" i="7" s="1"/>
  <c r="E117" i="7"/>
  <c r="D117" i="7"/>
  <c r="E116" i="7"/>
  <c r="D116" i="7"/>
  <c r="E115" i="7"/>
  <c r="D115" i="7"/>
  <c r="E114" i="7"/>
  <c r="D114" i="7"/>
  <c r="E113" i="7"/>
  <c r="G113" i="7" s="1"/>
  <c r="D113" i="7"/>
  <c r="E112" i="7"/>
  <c r="D112" i="7"/>
  <c r="E110" i="7"/>
  <c r="D110" i="7"/>
  <c r="G110" i="7" s="1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G101" i="7" s="1"/>
  <c r="E100" i="7"/>
  <c r="D100" i="7"/>
  <c r="E99" i="7"/>
  <c r="D99" i="7"/>
  <c r="F98" i="7"/>
  <c r="C98" i="7"/>
  <c r="B98" i="7"/>
  <c r="E97" i="7"/>
  <c r="D97" i="7"/>
  <c r="G97" i="7" s="1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G87" i="7" s="1"/>
  <c r="E86" i="7"/>
  <c r="D86" i="7"/>
  <c r="E85" i="7"/>
  <c r="D85" i="7"/>
  <c r="E84" i="7"/>
  <c r="E81" i="7" s="1"/>
  <c r="D84" i="7"/>
  <c r="E83" i="7"/>
  <c r="D83" i="7"/>
  <c r="E82" i="7"/>
  <c r="D82" i="7"/>
  <c r="F81" i="7"/>
  <c r="C81" i="7"/>
  <c r="B81" i="7"/>
  <c r="E79" i="7"/>
  <c r="G79" i="7" s="1"/>
  <c r="D79" i="7"/>
  <c r="E78" i="7"/>
  <c r="D78" i="7"/>
  <c r="E77" i="7"/>
  <c r="D77" i="7"/>
  <c r="E76" i="7"/>
  <c r="G76" i="7" s="1"/>
  <c r="D76" i="7"/>
  <c r="E75" i="7"/>
  <c r="D75" i="7"/>
  <c r="E74" i="7"/>
  <c r="D74" i="7"/>
  <c r="E73" i="7"/>
  <c r="D73" i="7"/>
  <c r="F72" i="7"/>
  <c r="C72" i="7"/>
  <c r="B72" i="7"/>
  <c r="E71" i="7"/>
  <c r="D71" i="7"/>
  <c r="G71" i="7" s="1"/>
  <c r="E70" i="7"/>
  <c r="D70" i="7"/>
  <c r="G70" i="7" s="1"/>
  <c r="E69" i="7"/>
  <c r="D69" i="7"/>
  <c r="F68" i="7"/>
  <c r="C68" i="7"/>
  <c r="B68" i="7"/>
  <c r="E67" i="7"/>
  <c r="D67" i="7"/>
  <c r="E66" i="7"/>
  <c r="G66" i="7" s="1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E56" i="7" s="1"/>
  <c r="D57" i="7"/>
  <c r="F56" i="7"/>
  <c r="B56" i="7"/>
  <c r="E55" i="7"/>
  <c r="G55" i="7" s="1"/>
  <c r="D55" i="7"/>
  <c r="E54" i="7"/>
  <c r="D54" i="7"/>
  <c r="E53" i="7"/>
  <c r="D53" i="7"/>
  <c r="E52" i="7"/>
  <c r="D52" i="7"/>
  <c r="E51" i="7"/>
  <c r="D51" i="7"/>
  <c r="E50" i="7"/>
  <c r="G50" i="7" s="1"/>
  <c r="D50" i="7"/>
  <c r="E49" i="7"/>
  <c r="D49" i="7"/>
  <c r="E48" i="7"/>
  <c r="D48" i="7"/>
  <c r="E47" i="7"/>
  <c r="D47" i="7"/>
  <c r="F46" i="7"/>
  <c r="C46" i="7"/>
  <c r="B46" i="7"/>
  <c r="E45" i="7"/>
  <c r="D45" i="7"/>
  <c r="G45" i="7" s="1"/>
  <c r="L44" i="7"/>
  <c r="G44" i="7"/>
  <c r="E44" i="7"/>
  <c r="D44" i="7"/>
  <c r="E43" i="7"/>
  <c r="D43" i="7"/>
  <c r="G43" i="7" s="1"/>
  <c r="E42" i="7"/>
  <c r="D42" i="7"/>
  <c r="G42" i="7" s="1"/>
  <c r="E41" i="7"/>
  <c r="D41" i="7"/>
  <c r="G41" i="7" s="1"/>
  <c r="E40" i="7"/>
  <c r="D40" i="7"/>
  <c r="B39" i="7"/>
  <c r="B36" i="7" s="1"/>
  <c r="E38" i="7"/>
  <c r="G38" i="7" s="1"/>
  <c r="D38" i="7"/>
  <c r="E37" i="7"/>
  <c r="D37" i="7"/>
  <c r="N36" i="7"/>
  <c r="J35" i="7"/>
  <c r="K44" i="7" s="1"/>
  <c r="F35" i="7"/>
  <c r="B35" i="7"/>
  <c r="D35" i="7" s="1"/>
  <c r="G35" i="7" s="1"/>
  <c r="F34" i="7"/>
  <c r="D34" i="7"/>
  <c r="G34" i="7" s="1"/>
  <c r="F33" i="7"/>
  <c r="B33" i="7"/>
  <c r="D33" i="7" s="1"/>
  <c r="G33" i="7" s="1"/>
  <c r="F32" i="7"/>
  <c r="D32" i="7"/>
  <c r="G32" i="7" s="1"/>
  <c r="F31" i="7"/>
  <c r="B31" i="7"/>
  <c r="D31" i="7" s="1"/>
  <c r="G31" i="7" s="1"/>
  <c r="F30" i="7"/>
  <c r="B30" i="7"/>
  <c r="D29" i="7"/>
  <c r="G29" i="7" s="1"/>
  <c r="F28" i="7"/>
  <c r="B28" i="7"/>
  <c r="D28" i="7" s="1"/>
  <c r="G28" i="7" s="1"/>
  <c r="F27" i="7"/>
  <c r="B27" i="7"/>
  <c r="E26" i="7"/>
  <c r="F25" i="7"/>
  <c r="B25" i="7"/>
  <c r="D25" i="7" s="1"/>
  <c r="G25" i="7" s="1"/>
  <c r="F24" i="7"/>
  <c r="D24" i="7"/>
  <c r="G24" i="7" s="1"/>
  <c r="F23" i="7"/>
  <c r="D23" i="7"/>
  <c r="G23" i="7" s="1"/>
  <c r="F22" i="7"/>
  <c r="C22" i="7"/>
  <c r="D22" i="7" s="1"/>
  <c r="G22" i="7" s="1"/>
  <c r="F21" i="7"/>
  <c r="D21" i="7"/>
  <c r="G21" i="7" s="1"/>
  <c r="F20" i="7"/>
  <c r="D20" i="7"/>
  <c r="G20" i="7" s="1"/>
  <c r="E19" i="7"/>
  <c r="E16" i="7" s="1"/>
  <c r="D19" i="7"/>
  <c r="F18" i="7"/>
  <c r="B18" i="7"/>
  <c r="D18" i="7" s="1"/>
  <c r="G18" i="7" s="1"/>
  <c r="F17" i="7"/>
  <c r="F16" i="7" s="1"/>
  <c r="B17" i="7"/>
  <c r="D17" i="7" s="1"/>
  <c r="G15" i="7"/>
  <c r="G14" i="7"/>
  <c r="F13" i="7"/>
  <c r="B13" i="7"/>
  <c r="D13" i="7" s="1"/>
  <c r="G13" i="7" s="1"/>
  <c r="F12" i="7"/>
  <c r="C12" i="7"/>
  <c r="B12" i="7"/>
  <c r="F11" i="7"/>
  <c r="C11" i="7"/>
  <c r="B11" i="7"/>
  <c r="D11" i="7" s="1"/>
  <c r="G11" i="7" s="1"/>
  <c r="E10" i="7"/>
  <c r="E8" i="7" s="1"/>
  <c r="E9" i="10" s="1"/>
  <c r="D10" i="7"/>
  <c r="F9" i="7"/>
  <c r="C9" i="7"/>
  <c r="B9" i="7"/>
  <c r="I56" i="6"/>
  <c r="F56" i="6"/>
  <c r="G56" i="6" s="1"/>
  <c r="C36" i="5"/>
  <c r="C40" i="5" s="1"/>
  <c r="C9" i="5"/>
  <c r="G19" i="7" l="1"/>
  <c r="G100" i="7"/>
  <c r="C108" i="7"/>
  <c r="D132" i="7"/>
  <c r="G96" i="7"/>
  <c r="D111" i="7"/>
  <c r="C7" i="5"/>
  <c r="C30" i="5"/>
  <c r="D98" i="7"/>
  <c r="C26" i="7"/>
  <c r="G64" i="7"/>
  <c r="G73" i="7"/>
  <c r="G75" i="7"/>
  <c r="G85" i="7"/>
  <c r="G89" i="7"/>
  <c r="G88" i="7" s="1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G140" i="7" s="1"/>
  <c r="C34" i="5"/>
  <c r="D9" i="7"/>
  <c r="G9" i="7" s="1"/>
  <c r="C16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E128" i="7"/>
  <c r="G134" i="7"/>
  <c r="G136" i="7"/>
  <c r="G132" i="7" s="1"/>
  <c r="G138" i="7"/>
  <c r="G141" i="7"/>
  <c r="G143" i="7"/>
  <c r="E144" i="7"/>
  <c r="G146" i="7"/>
  <c r="G148" i="7"/>
  <c r="G150" i="7"/>
  <c r="F26" i="7"/>
  <c r="D72" i="7"/>
  <c r="D118" i="7"/>
  <c r="G122" i="7"/>
  <c r="F8" i="7"/>
  <c r="F9" i="10" s="1"/>
  <c r="G37" i="7"/>
  <c r="K40" i="7"/>
  <c r="G47" i="7"/>
  <c r="G52" i="7"/>
  <c r="G54" i="7"/>
  <c r="G57" i="7"/>
  <c r="G59" i="7"/>
  <c r="G62" i="7"/>
  <c r="G60" i="7" s="1"/>
  <c r="G69" i="7"/>
  <c r="G68" i="7" s="1"/>
  <c r="E68" i="7"/>
  <c r="E72" i="7"/>
  <c r="G78" i="7"/>
  <c r="G72" i="7" s="1"/>
  <c r="G84" i="7"/>
  <c r="G91" i="7"/>
  <c r="G93" i="7"/>
  <c r="G103" i="7"/>
  <c r="G98" i="7" s="1"/>
  <c r="G106" i="7"/>
  <c r="G115" i="7"/>
  <c r="G117" i="7"/>
  <c r="G120" i="7"/>
  <c r="G126" i="7"/>
  <c r="G133" i="7"/>
  <c r="G135" i="7"/>
  <c r="G137" i="7"/>
  <c r="G147" i="7"/>
  <c r="G151" i="7"/>
  <c r="E46" i="7"/>
  <c r="B80" i="7"/>
  <c r="D39" i="7"/>
  <c r="E39" i="7" s="1"/>
  <c r="J51" i="7" s="1"/>
  <c r="F111" i="7"/>
  <c r="F108" i="7" s="1"/>
  <c r="F80" i="7" s="1"/>
  <c r="F18" i="8" s="1"/>
  <c r="E108" i="7"/>
  <c r="D16" i="7"/>
  <c r="G17" i="7"/>
  <c r="G16" i="7" s="1"/>
  <c r="G81" i="7"/>
  <c r="M34" i="7"/>
  <c r="M36" i="7" s="1"/>
  <c r="M44" i="7"/>
  <c r="G58" i="7"/>
  <c r="G56" i="7" s="1"/>
  <c r="D56" i="7"/>
  <c r="G111" i="7"/>
  <c r="G108" i="7" s="1"/>
  <c r="G118" i="7"/>
  <c r="G130" i="7"/>
  <c r="G128" i="7" s="1"/>
  <c r="D128" i="7"/>
  <c r="C8" i="7"/>
  <c r="G10" i="7"/>
  <c r="E60" i="7"/>
  <c r="C128" i="7"/>
  <c r="C80" i="7" s="1"/>
  <c r="C18" i="8" s="1"/>
  <c r="E140" i="7"/>
  <c r="D46" i="7"/>
  <c r="G49" i="7"/>
  <c r="D68" i="7"/>
  <c r="D81" i="7"/>
  <c r="D88" i="7"/>
  <c r="D108" i="7"/>
  <c r="E118" i="7"/>
  <c r="L128" i="7"/>
  <c r="D144" i="7"/>
  <c r="B8" i="7"/>
  <c r="B9" i="10" s="1"/>
  <c r="D60" i="7"/>
  <c r="G46" i="7" l="1"/>
  <c r="D26" i="7"/>
  <c r="G144" i="7"/>
  <c r="E80" i="7"/>
  <c r="E18" i="8" s="1"/>
  <c r="G26" i="7"/>
  <c r="C7" i="7"/>
  <c r="C9" i="8" s="1"/>
  <c r="C9" i="10"/>
  <c r="D36" i="7"/>
  <c r="F39" i="7"/>
  <c r="F36" i="7" s="1"/>
  <c r="F7" i="7" s="1"/>
  <c r="E36" i="7"/>
  <c r="E7" i="7" s="1"/>
  <c r="E9" i="8" s="1"/>
  <c r="G39" i="7"/>
  <c r="G36" i="7" s="1"/>
  <c r="D8" i="7"/>
  <c r="D9" i="10" s="1"/>
  <c r="G9" i="10" s="1"/>
  <c r="B7" i="7"/>
  <c r="D80" i="7"/>
  <c r="C152" i="7" l="1"/>
  <c r="G80" i="7"/>
  <c r="D18" i="8"/>
  <c r="B152" i="7"/>
  <c r="B9" i="8"/>
  <c r="F152" i="7"/>
  <c r="F9" i="8"/>
  <c r="E152" i="7"/>
  <c r="J7" i="7"/>
  <c r="G8" i="7"/>
  <c r="G7" i="7" s="1"/>
  <c r="D7" i="7"/>
  <c r="G152" i="7" l="1"/>
  <c r="D152" i="7"/>
  <c r="D9" i="8"/>
  <c r="D38" i="5" l="1"/>
  <c r="F19" i="5"/>
  <c r="D32" i="5"/>
  <c r="B38" i="5"/>
  <c r="D9" i="5"/>
  <c r="G12" i="6"/>
  <c r="H13" i="6"/>
  <c r="I13" i="6" s="1"/>
  <c r="G15" i="6"/>
  <c r="H15" i="6" s="1"/>
  <c r="I15" i="6" s="1"/>
  <c r="D8" i="5" l="1"/>
  <c r="F7" i="5"/>
  <c r="D36" i="5"/>
  <c r="C24" i="2"/>
  <c r="D7" i="5" l="1"/>
  <c r="D30" i="5"/>
  <c r="D34" i="5" s="1"/>
  <c r="B34" i="5"/>
  <c r="D40" i="5" l="1"/>
  <c r="D41" i="5" s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4" i="9"/>
  <c r="G58" i="9"/>
  <c r="G60" i="9"/>
  <c r="G62" i="9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l="1"/>
  <c r="G56" i="9"/>
  <c r="G66" i="9"/>
  <c r="G26" i="9"/>
  <c r="G10" i="10" l="1"/>
  <c r="G11" i="10"/>
  <c r="G12" i="10"/>
  <c r="G13" i="10"/>
  <c r="G14" i="10"/>
  <c r="G15" i="10"/>
  <c r="G16" i="10"/>
  <c r="G17" i="10"/>
  <c r="G18" i="10"/>
  <c r="J12" i="6" l="1"/>
  <c r="E16" i="6"/>
  <c r="F28" i="6"/>
  <c r="E28" i="6"/>
  <c r="G17" i="6"/>
  <c r="G16" i="6" l="1"/>
  <c r="H17" i="6"/>
  <c r="I17" i="6" s="1"/>
  <c r="H52" i="6"/>
  <c r="F63" i="6"/>
  <c r="G63" i="6"/>
  <c r="H63" i="6"/>
  <c r="I63" i="6"/>
  <c r="E63" i="6"/>
  <c r="F57" i="6"/>
  <c r="G57" i="6"/>
  <c r="H57" i="6"/>
  <c r="I57" i="6"/>
  <c r="E57" i="6"/>
  <c r="F52" i="6"/>
  <c r="E52" i="6"/>
  <c r="F43" i="6"/>
  <c r="H43" i="6"/>
  <c r="I43" i="6"/>
  <c r="J56" i="6"/>
  <c r="G52" i="6"/>
  <c r="G62" i="6" s="1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F16" i="6"/>
  <c r="H16" i="6"/>
  <c r="J10" i="6"/>
  <c r="J11" i="6"/>
  <c r="J13" i="6"/>
  <c r="J15" i="6"/>
  <c r="J9" i="6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G39" i="9" s="1"/>
  <c r="B39" i="9"/>
  <c r="B33" i="9"/>
  <c r="C33" i="9"/>
  <c r="D33" i="9"/>
  <c r="E33" i="9"/>
  <c r="F33" i="9"/>
  <c r="C26" i="9"/>
  <c r="D26" i="9"/>
  <c r="E26" i="9"/>
  <c r="F26" i="9"/>
  <c r="B26" i="9"/>
  <c r="G19" i="9"/>
  <c r="E8" i="10"/>
  <c r="C8" i="10"/>
  <c r="C30" i="10" s="1"/>
  <c r="E15" i="5"/>
  <c r="G10" i="5"/>
  <c r="H10" i="5" s="1"/>
  <c r="D14" i="5"/>
  <c r="D17" i="5" s="1"/>
  <c r="C14" i="5"/>
  <c r="C17" i="5" s="1"/>
  <c r="C18" i="5" s="1"/>
  <c r="C19" i="5" s="1"/>
  <c r="B14" i="5"/>
  <c r="E30" i="10" l="1"/>
  <c r="I16" i="6"/>
  <c r="I40" i="6" s="1"/>
  <c r="J17" i="6"/>
  <c r="G33" i="9"/>
  <c r="J57" i="6"/>
  <c r="F40" i="6"/>
  <c r="H40" i="6"/>
  <c r="J16" i="6"/>
  <c r="G19" i="10"/>
  <c r="I52" i="6"/>
  <c r="J52" i="6" s="1"/>
  <c r="G40" i="6"/>
  <c r="G65" i="6" s="1"/>
  <c r="J43" i="6"/>
  <c r="J63" i="6"/>
  <c r="H62" i="6"/>
  <c r="F62" i="6"/>
  <c r="E62" i="6"/>
  <c r="E40" i="6"/>
  <c r="F8" i="10"/>
  <c r="F30" i="10" s="1"/>
  <c r="J40" i="6" l="1"/>
  <c r="H69" i="6"/>
  <c r="L71" i="6" s="1"/>
  <c r="F69" i="6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I62" i="6"/>
  <c r="J62" i="6" s="1"/>
  <c r="C8" i="8"/>
  <c r="C26" i="8" s="1"/>
  <c r="C20" i="9"/>
  <c r="C18" i="9" s="1"/>
  <c r="B8" i="10"/>
  <c r="B30" i="10" s="1"/>
  <c r="E65" i="6"/>
  <c r="G69" i="6"/>
  <c r="E69" i="6"/>
  <c r="H65" i="6"/>
  <c r="F65" i="6"/>
  <c r="E17" i="8" l="1"/>
  <c r="I69" i="6"/>
  <c r="J69" i="6" s="1"/>
  <c r="I65" i="6"/>
  <c r="J65" i="6" s="1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F14" i="5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H8" i="2"/>
  <c r="G8" i="2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G13" i="5"/>
  <c r="F17" i="5"/>
  <c r="B7" i="5"/>
  <c r="B17" i="5" s="1"/>
  <c r="B18" i="5" s="1"/>
  <c r="B19" i="5" s="1"/>
  <c r="D18" i="9" l="1"/>
  <c r="D57" i="2" l="1"/>
  <c r="D8" i="2"/>
  <c r="D24" i="2"/>
  <c r="H62" i="2"/>
  <c r="H68" i="2"/>
  <c r="G68" i="2"/>
  <c r="G62" i="2"/>
  <c r="H58" i="2"/>
  <c r="G58" i="2"/>
  <c r="H55" i="2"/>
  <c r="G55" i="2"/>
  <c r="H41" i="2"/>
  <c r="G41" i="2"/>
  <c r="H30" i="2"/>
  <c r="G30" i="2"/>
  <c r="H26" i="2"/>
  <c r="G26" i="2"/>
  <c r="H22" i="2"/>
  <c r="H18" i="2"/>
  <c r="G71" i="2" l="1"/>
  <c r="H71" i="2"/>
  <c r="H45" i="2"/>
  <c r="H56" i="2" s="1"/>
  <c r="G22" i="2"/>
  <c r="G18" i="2"/>
  <c r="H72" i="2" l="1"/>
  <c r="G45" i="2"/>
  <c r="G56" i="2" s="1"/>
  <c r="G72" i="2" s="1"/>
  <c r="C57" i="2"/>
  <c r="C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D6" i="3" s="1"/>
  <c r="D16" i="3" s="1"/>
  <c r="C7" i="3"/>
  <c r="C11" i="3"/>
  <c r="E6" i="3" l="1"/>
  <c r="E16" i="3" s="1"/>
  <c r="C6" i="3"/>
  <c r="C16" i="3" s="1"/>
  <c r="D45" i="2"/>
  <c r="D58" i="2" s="1"/>
  <c r="I6" i="3"/>
  <c r="I16" i="3" s="1"/>
  <c r="H6" i="3"/>
  <c r="H16" i="3" s="1"/>
  <c r="C45" i="2"/>
  <c r="C58" i="2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<sst xmlns="http://schemas.openxmlformats.org/spreadsheetml/2006/main" count="677" uniqueCount="496">
  <si>
    <r>
      <rPr>
        <b/>
        <sz val="6"/>
        <rFont val="Arial"/>
        <family val="2"/>
      </rPr>
      <t>Estado de Situación Financiera Detallado - LDF</t>
    </r>
  </si>
  <si>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</si>
  <si>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</si>
  <si>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ACTIVO</t>
    </r>
  </si>
  <si>
    <r>
      <rPr>
        <b/>
        <sz val="5"/>
        <rFont val="Arial"/>
        <family val="2"/>
      </rPr>
      <t>PASIVO</t>
    </r>
  </si>
  <si>
    <r>
      <rPr>
        <b/>
        <sz val="5"/>
        <rFont val="Arial"/>
        <family val="2"/>
      </rPr>
      <t>Activo Circulante</t>
    </r>
  </si>
  <si>
    <r>
      <rPr>
        <b/>
        <sz val="5"/>
        <rFont val="Arial"/>
        <family val="2"/>
      </rPr>
      <t>Pasivo Circulante</t>
    </r>
  </si>
  <si>
    <r>
      <rPr>
        <sz val="5"/>
        <rFont val="Arial"/>
        <family val="2"/>
      </rPr>
      <t>a. Efectivo y Equivalentes (a=a1+a2+a3+a4+a5+a6+a7)</t>
    </r>
  </si>
  <si>
    <r>
      <rPr>
        <sz val="5"/>
        <rFont val="Arial"/>
        <family val="2"/>
      </rPr>
      <t>a. Cuentas por Pagar a Corto Plazo (a=a1+a2+a3+a4+a5+a6+a7+a8+a9)</t>
    </r>
  </si>
  <si>
    <r>
      <rPr>
        <sz val="5"/>
        <rFont val="Arial"/>
        <family val="2"/>
      </rPr>
      <t>a1) Efectivo</t>
    </r>
  </si>
  <si>
    <r>
      <rPr>
        <sz val="5"/>
        <rFont val="Arial"/>
        <family val="2"/>
      </rPr>
      <t>a1) Servicios Personales por Pagar a Corto Plazo</t>
    </r>
  </si>
  <si>
    <r>
      <rPr>
        <sz val="5"/>
        <rFont val="Arial"/>
        <family val="2"/>
      </rPr>
      <t>a2) Bancos/Tesorería</t>
    </r>
  </si>
  <si>
    <r>
      <rPr>
        <sz val="5"/>
        <rFont val="Arial"/>
        <family val="2"/>
      </rPr>
      <t>a2) Proveedores por Pagar a Corto Plazo</t>
    </r>
  </si>
  <si>
    <r>
      <rPr>
        <sz val="5"/>
        <rFont val="Arial"/>
        <family val="2"/>
      </rPr>
      <t>a3) Bancos/Dependencias y Otros</t>
    </r>
  </si>
  <si>
    <r>
      <rPr>
        <sz val="5"/>
        <rFont val="Arial"/>
        <family val="2"/>
      </rPr>
      <t>a3) Contratistas por Obras Públicas por Pagar a Corto Plazo</t>
    </r>
  </si>
  <si>
    <r>
      <rPr>
        <sz val="5"/>
        <rFont val="Arial"/>
        <family val="2"/>
      </rPr>
      <t>a4) Inversiones Temporales (Hasta 3 meses)</t>
    </r>
  </si>
  <si>
    <r>
      <rPr>
        <sz val="5"/>
        <rFont val="Arial"/>
        <family val="2"/>
      </rPr>
      <t>a4) Participaciones y Aportaciones por Pagar a Corto Plazo</t>
    </r>
  </si>
  <si>
    <r>
      <rPr>
        <sz val="5"/>
        <rFont val="Arial"/>
        <family val="2"/>
      </rPr>
      <t>a5) Fondos con Afectación Específica</t>
    </r>
  </si>
  <si>
    <r>
      <rPr>
        <sz val="5"/>
        <rFont val="Arial"/>
        <family val="2"/>
      </rPr>
      <t>a5) Transferencias Otorgadas por Pagar a Corto Plazo</t>
    </r>
  </si>
  <si>
    <r>
      <rPr>
        <sz val="5"/>
        <rFont val="Arial"/>
        <family val="2"/>
      </rPr>
      <t>a6) Depósitos de Fondos de Terceros en Garantía y/o Administración</t>
    </r>
  </si>
  <si>
    <r>
      <rPr>
        <sz val="5"/>
        <rFont val="Arial"/>
        <family val="2"/>
      </rPr>
      <t>a6) Intereses, Comisiones y Otros Gastos de la Deuda Pública por Pagar a Corto Plazo</t>
    </r>
  </si>
  <si>
    <r>
      <rPr>
        <sz val="5"/>
        <rFont val="Arial"/>
        <family val="2"/>
      </rPr>
      <t>a7) Otros Efectivos y Equivalentes</t>
    </r>
  </si>
  <si>
    <r>
      <rPr>
        <sz val="5"/>
        <rFont val="Arial"/>
        <family val="2"/>
      </rPr>
      <t>a7) Retenciones y Contribuciones por Pagar a Corto Plazo</t>
    </r>
  </si>
  <si>
    <r>
      <rPr>
        <sz val="5"/>
        <rFont val="Arial"/>
        <family val="2"/>
      </rPr>
      <t>b. Derechos a Recibir Efectivo o Equivalentes (b=b1+b2+b3+b4+b5+b6+b7)</t>
    </r>
  </si>
  <si>
    <r>
      <rPr>
        <sz val="5"/>
        <rFont val="Arial"/>
        <family val="2"/>
      </rPr>
      <t>a8) Devoluciones de la Ley de Ingresos por Pagar a Corto Plazo</t>
    </r>
  </si>
  <si>
    <r>
      <rPr>
        <sz val="5"/>
        <rFont val="Arial"/>
        <family val="2"/>
      </rPr>
      <t>b1) Inversiones Financieras de Corto Plazo</t>
    </r>
  </si>
  <si>
    <r>
      <rPr>
        <sz val="5"/>
        <rFont val="Arial"/>
        <family val="2"/>
      </rPr>
      <t>a9) Otras Cuentas por Pagar a Corto Plazo</t>
    </r>
  </si>
  <si>
    <r>
      <rPr>
        <sz val="5"/>
        <rFont val="Arial"/>
        <family val="2"/>
      </rPr>
      <t>b2) Cuentas por Cobrar a Corto Plazo</t>
    </r>
  </si>
  <si>
    <r>
      <rPr>
        <sz val="5"/>
        <rFont val="Arial"/>
        <family val="2"/>
      </rPr>
      <t>b. Documentos por Pagar a Corto Plazo (b=b1+b2+b3)</t>
    </r>
  </si>
  <si>
    <r>
      <rPr>
        <sz val="5"/>
        <rFont val="Arial"/>
        <family val="2"/>
      </rPr>
      <t>b3) Deudores Diversos por Cobrar a Corto Plazo</t>
    </r>
  </si>
  <si>
    <r>
      <rPr>
        <sz val="5"/>
        <rFont val="Arial"/>
        <family val="2"/>
      </rPr>
      <t>b1) Documentos Comerciales por Pagar a Corto Plazo</t>
    </r>
  </si>
  <si>
    <r>
      <rPr>
        <sz val="5"/>
        <rFont val="Arial"/>
        <family val="2"/>
      </rPr>
      <t>b4) Ingresos por Recuperar a Corto Plazo</t>
    </r>
  </si>
  <si>
    <r>
      <rPr>
        <sz val="5"/>
        <rFont val="Arial"/>
        <family val="2"/>
      </rPr>
      <t>b2) Documentos con Contratistas por Obras Públicas por Pagar a Corto Plazo</t>
    </r>
  </si>
  <si>
    <r>
      <rPr>
        <sz val="5"/>
        <rFont val="Arial"/>
        <family val="2"/>
      </rPr>
      <t>b5) Deudores por Anticipos de la Tesorería a Corto Plazo</t>
    </r>
  </si>
  <si>
    <r>
      <rPr>
        <sz val="5"/>
        <rFont val="Arial"/>
        <family val="2"/>
      </rPr>
      <t>b3) Otros Documentos por Pagar a Corto Plazo</t>
    </r>
  </si>
  <si>
    <r>
      <rPr>
        <sz val="5"/>
        <rFont val="Arial"/>
        <family val="2"/>
      </rPr>
      <t>b6) Préstamos Otorgados a Corto Plazo</t>
    </r>
  </si>
  <si>
    <r>
      <rPr>
        <sz val="5"/>
        <rFont val="Arial"/>
        <family val="2"/>
      </rPr>
      <t>c. Porción a Corto Plazo de la Deuda Pública a Largo Plazo (c=c1+c2)</t>
    </r>
  </si>
  <si>
    <r>
      <rPr>
        <sz val="5"/>
        <rFont val="Arial"/>
        <family val="2"/>
      </rPr>
      <t>b7) Otros Derechos a Recibir Efectivo o Equivalentes a Corto Plazo</t>
    </r>
  </si>
  <si>
    <r>
      <rPr>
        <sz val="5"/>
        <rFont val="Arial"/>
        <family val="2"/>
      </rPr>
      <t>c1) Porción a Corto Plazo de la Deuda Pública</t>
    </r>
  </si>
  <si>
    <r>
      <rPr>
        <sz val="5"/>
        <rFont val="Arial"/>
        <family val="2"/>
      </rPr>
      <t>c. Derechos a Recibir Bienes o Servicios (c=c1+c2+c3+c4+c5)</t>
    </r>
  </si>
  <si>
    <r>
      <rPr>
        <sz val="5"/>
        <rFont val="Arial"/>
        <family val="2"/>
      </rPr>
      <t>c2) Porción a Corto Plazo de Arrendamiento Financiero</t>
    </r>
  </si>
  <si>
    <r>
      <rPr>
        <sz val="5"/>
        <rFont val="Arial"/>
        <family val="2"/>
      </rPr>
      <t>c1) Anticipo a Proveedores por Adquisición de Bienes y Prestación de Servicios a Corto Plazo</t>
    </r>
  </si>
  <si>
    <r>
      <rPr>
        <sz val="5"/>
        <rFont val="Arial"/>
        <family val="2"/>
      </rPr>
      <t>d. Títulos y Valores a Corto Plazo</t>
    </r>
  </si>
  <si>
    <r>
      <rPr>
        <sz val="5"/>
        <rFont val="Arial"/>
        <family val="2"/>
      </rPr>
      <t>c2) Anticipo a Proveedores por Adquisición de Bienes Inmuebles y Muebles a Corto Plazo</t>
    </r>
  </si>
  <si>
    <r>
      <rPr>
        <sz val="5"/>
        <rFont val="Arial"/>
        <family val="2"/>
      </rPr>
      <t>e. Pasivos Diferidos a Corto Plazo (e=e1+e2+e3)</t>
    </r>
  </si>
  <si>
    <r>
      <rPr>
        <sz val="5"/>
        <rFont val="Arial"/>
        <family val="2"/>
      </rPr>
      <t>c3) Anticipo a Proveedores por Adquisición de Bienes Intangibles a Corto Plazo</t>
    </r>
  </si>
  <si>
    <r>
      <rPr>
        <sz val="5"/>
        <rFont val="Arial"/>
        <family val="2"/>
      </rPr>
      <t>e1) Ingresos Cobrados por Adelantado a Corto Plazo</t>
    </r>
  </si>
  <si>
    <r>
      <rPr>
        <sz val="5"/>
        <rFont val="Arial"/>
        <family val="2"/>
      </rPr>
      <t>c4) Anticipo a Contratistas por Obras Públicas a Corto Plazo</t>
    </r>
  </si>
  <si>
    <r>
      <rPr>
        <sz val="5"/>
        <rFont val="Arial"/>
        <family val="2"/>
      </rPr>
      <t>e2) Intereses Cobrados por Adelantado a Corto Plazo</t>
    </r>
  </si>
  <si>
    <r>
      <rPr>
        <sz val="5"/>
        <rFont val="Arial"/>
        <family val="2"/>
      </rPr>
      <t>c5) Otros Derechos a Recibir Bienes o Servicios a Corto Plazo</t>
    </r>
  </si>
  <si>
    <r>
      <rPr>
        <sz val="5"/>
        <rFont val="Arial"/>
        <family val="2"/>
      </rPr>
      <t>e3) Otros Pasivos Diferidos a Corto Plazo</t>
    </r>
  </si>
  <si>
    <r>
      <rPr>
        <sz val="5"/>
        <rFont val="Arial"/>
        <family val="2"/>
      </rPr>
      <t>d. Inventarios (d=d1+d2+d3+d4+d5)</t>
    </r>
  </si>
  <si>
    <r>
      <rPr>
        <sz val="5"/>
        <rFont val="Arial"/>
        <family val="2"/>
      </rPr>
      <t>f.    Fondos    y    Bienes    de    Terceros    en    Garantía    y/o    Administración    a    Corto    Plazo (f=f1+f2+f3+f4+f5+f6)</t>
    </r>
  </si>
  <si>
    <r>
      <rPr>
        <sz val="5"/>
        <rFont val="Arial"/>
        <family val="2"/>
      </rPr>
      <t>d1) Inventario de Mercancías para Venta</t>
    </r>
  </si>
  <si>
    <r>
      <rPr>
        <sz val="5"/>
        <rFont val="Arial"/>
        <family val="2"/>
      </rPr>
      <t>f1) Fondos en Garantía a Corto Plazo</t>
    </r>
  </si>
  <si>
    <r>
      <rPr>
        <sz val="5"/>
        <rFont val="Arial"/>
        <family val="2"/>
      </rPr>
      <t>d2) Inventario de Mercancías Terminadas</t>
    </r>
  </si>
  <si>
    <r>
      <rPr>
        <sz val="5"/>
        <rFont val="Arial"/>
        <family val="2"/>
      </rPr>
      <t>f2) Fondos en Administración a Corto Plazo</t>
    </r>
  </si>
  <si>
    <r>
      <rPr>
        <sz val="5"/>
        <rFont val="Arial"/>
        <family val="2"/>
      </rPr>
      <t>d3) Inventario de Mercancías en Proceso de Elaboración</t>
    </r>
  </si>
  <si>
    <r>
      <rPr>
        <sz val="5"/>
        <rFont val="Arial"/>
        <family val="2"/>
      </rPr>
      <t>f3) Fondos Contingentes a Corto Plazo</t>
    </r>
  </si>
  <si>
    <r>
      <rPr>
        <sz val="5"/>
        <rFont val="Arial"/>
        <family val="2"/>
      </rPr>
      <t>d4) Inventario de Materias Primas, Materiales y Suministros para Producción</t>
    </r>
  </si>
  <si>
    <r>
      <rPr>
        <sz val="5"/>
        <rFont val="Arial"/>
        <family val="2"/>
      </rPr>
      <t>f4) Fondos de Fideicomisos, Mandatos y Contratos Análogos a Corto Plazo</t>
    </r>
  </si>
  <si>
    <r>
      <rPr>
        <sz val="5"/>
        <rFont val="Arial"/>
        <family val="2"/>
      </rPr>
      <t>d5) Bienes en Tránsito</t>
    </r>
  </si>
  <si>
    <r>
      <rPr>
        <sz val="5"/>
        <rFont val="Arial"/>
        <family val="2"/>
      </rPr>
      <t>f5) Otros Fondos de Terceros en Garantía y/o Administración a Corto Plazo</t>
    </r>
  </si>
  <si>
    <r>
      <rPr>
        <sz val="5"/>
        <rFont val="Arial"/>
        <family val="2"/>
      </rPr>
      <t>e. Almacenes</t>
    </r>
  </si>
  <si>
    <r>
      <rPr>
        <sz val="5"/>
        <rFont val="Arial"/>
        <family val="2"/>
      </rPr>
      <t>f6) Valores y Bienes en Garantía a Corto Plazo</t>
    </r>
  </si>
  <si>
    <r>
      <rPr>
        <sz val="5"/>
        <rFont val="Arial"/>
        <family val="2"/>
      </rPr>
      <t>f. Estimación por Pérdida o Deterioro de Activos Circulantes (f=f1+f2)</t>
    </r>
  </si>
  <si>
    <r>
      <rPr>
        <sz val="5"/>
        <rFont val="Arial"/>
        <family val="2"/>
      </rPr>
      <t>g. Provisiones a Corto Plazo (g=g1+g2+g3)</t>
    </r>
  </si>
  <si>
    <r>
      <rPr>
        <sz val="5"/>
        <rFont val="Arial"/>
        <family val="2"/>
      </rPr>
      <t>f1) Estimaciones para Cuentas Incobrables por Derechos a Recibir Efectivo o Equivalentes</t>
    </r>
  </si>
  <si>
    <r>
      <rPr>
        <sz val="5"/>
        <rFont val="Arial"/>
        <family val="2"/>
      </rPr>
      <t>g1) Provisión para Demandas y Juicios a Corto Plazo</t>
    </r>
  </si>
  <si>
    <r>
      <rPr>
        <sz val="5"/>
        <rFont val="Arial"/>
        <family val="2"/>
      </rPr>
      <t>f2) Estimación por Deterioro de Inventarios</t>
    </r>
  </si>
  <si>
    <r>
      <rPr>
        <sz val="5"/>
        <rFont val="Arial"/>
        <family val="2"/>
      </rPr>
      <t>g2) Provisión para Contingencias a Corto Plazo</t>
    </r>
  </si>
  <si>
    <r>
      <rPr>
        <sz val="5"/>
        <rFont val="Arial"/>
        <family val="2"/>
      </rPr>
      <t>g. Otros Activos Circulantes (g=g1+g2+g3+g4)</t>
    </r>
  </si>
  <si>
    <r>
      <rPr>
        <sz val="5"/>
        <rFont val="Arial"/>
        <family val="2"/>
      </rPr>
      <t>g3) Otras Provisiones a Corto Plazo</t>
    </r>
  </si>
  <si>
    <r>
      <rPr>
        <sz val="5"/>
        <rFont val="Arial"/>
        <family val="2"/>
      </rPr>
      <t>g1) Valores en Garantía</t>
    </r>
  </si>
  <si>
    <r>
      <rPr>
        <sz val="5"/>
        <rFont val="Arial"/>
        <family val="2"/>
      </rPr>
      <t>h. Otros Pasivos a Corto Plazo (h=h1+h2+h3)</t>
    </r>
  </si>
  <si>
    <r>
      <rPr>
        <sz val="5"/>
        <rFont val="Arial"/>
        <family val="2"/>
      </rPr>
      <t>g2) Bienes en Garantía (excluye depósitos de fondos)</t>
    </r>
  </si>
  <si>
    <r>
      <rPr>
        <sz val="5"/>
        <rFont val="Arial"/>
        <family val="2"/>
      </rPr>
      <t>h1) Ingresos por Clasificar</t>
    </r>
  </si>
  <si>
    <r>
      <rPr>
        <sz val="5"/>
        <rFont val="Arial"/>
        <family val="2"/>
      </rPr>
      <t>g3) Bienes Derivados de Embargos, Decomisos, Aseguramientos y Dación en Pago</t>
    </r>
  </si>
  <si>
    <r>
      <rPr>
        <sz val="5"/>
        <rFont val="Arial"/>
        <family val="2"/>
      </rPr>
      <t>h2) Recaudación por Participar</t>
    </r>
  </si>
  <si>
    <r>
      <rPr>
        <sz val="5"/>
        <rFont val="Arial"/>
        <family val="2"/>
      </rPr>
      <t>g4) Adquisición con Fondos de Terceros</t>
    </r>
  </si>
  <si>
    <r>
      <rPr>
        <sz val="5"/>
        <rFont val="Arial"/>
        <family val="2"/>
      </rPr>
      <t>h3) Otros Pasivos Circulantes</t>
    </r>
  </si>
  <si>
    <r>
      <rPr>
        <b/>
        <sz val="5"/>
        <rFont val="Arial"/>
        <family val="2"/>
      </rPr>
      <t>IA. Total de Activos Circulantes (IA = a + b + c + d + e + f + g)</t>
    </r>
  </si>
  <si>
    <r>
      <rPr>
        <b/>
        <sz val="5"/>
        <rFont val="Arial"/>
        <family val="2"/>
      </rPr>
      <t>IIA. Total de Pasivos Circulantes (IIA = a + b + c + d + e + f + g + h)</t>
    </r>
  </si>
  <si>
    <r>
      <rPr>
        <b/>
        <sz val="5"/>
        <rFont val="Arial"/>
        <family val="2"/>
      </rPr>
      <t>Activo No Circulante</t>
    </r>
  </si>
  <si>
    <r>
      <rPr>
        <b/>
        <sz val="5"/>
        <rFont val="Arial"/>
        <family val="2"/>
      </rPr>
      <t>Pasivo No Circulante</t>
    </r>
  </si>
  <si>
    <r>
      <rPr>
        <sz val="5"/>
        <rFont val="Arial"/>
        <family val="2"/>
      </rPr>
      <t>a. Inversiones Financieras a Largo Plazo</t>
    </r>
  </si>
  <si>
    <r>
      <rPr>
        <sz val="5"/>
        <rFont val="Arial"/>
        <family val="2"/>
      </rPr>
      <t>a. Cuentas por Pagar a Largo Plazo</t>
    </r>
  </si>
  <si>
    <r>
      <rPr>
        <sz val="5"/>
        <rFont val="Arial"/>
        <family val="2"/>
      </rPr>
      <t>b. Derechos a Recibir Efectivo o Equivalentes a Largo Plazo</t>
    </r>
  </si>
  <si>
    <r>
      <rPr>
        <sz val="5"/>
        <rFont val="Arial"/>
        <family val="2"/>
      </rPr>
      <t>b. Documentos por Pagar a Largo Plazo</t>
    </r>
  </si>
  <si>
    <r>
      <rPr>
        <sz val="5"/>
        <rFont val="Arial"/>
        <family val="2"/>
      </rPr>
      <t>c. Bienes Inmuebles, Infraestructura y Construcciones en Proceso</t>
    </r>
  </si>
  <si>
    <r>
      <rPr>
        <sz val="5"/>
        <rFont val="Arial"/>
        <family val="2"/>
      </rPr>
      <t>c. Deuda Pública a Largo Plazo</t>
    </r>
  </si>
  <si>
    <r>
      <rPr>
        <sz val="5"/>
        <rFont val="Arial"/>
        <family val="2"/>
      </rPr>
      <t>d. Bienes Muebles</t>
    </r>
  </si>
  <si>
    <r>
      <rPr>
        <sz val="5"/>
        <rFont val="Arial"/>
        <family val="2"/>
      </rPr>
      <t>d. Pasivos Diferidos a Largo Plazo</t>
    </r>
  </si>
  <si>
    <r>
      <rPr>
        <sz val="5"/>
        <rFont val="Arial"/>
        <family val="2"/>
      </rPr>
      <t>e. Activos Intangibles</t>
    </r>
  </si>
  <si>
    <r>
      <rPr>
        <sz val="5"/>
        <rFont val="Arial"/>
        <family val="2"/>
      </rPr>
      <t>e. Fondos y Bienes de Terceros en Garantía y/o en Administración a Largo Plazo</t>
    </r>
  </si>
  <si>
    <r>
      <rPr>
        <sz val="5"/>
        <rFont val="Arial"/>
        <family val="2"/>
      </rPr>
      <t>f. Depreciación, Deterioro y Amortización Acumulada de Bienes</t>
    </r>
  </si>
  <si>
    <r>
      <rPr>
        <sz val="5"/>
        <rFont val="Arial"/>
        <family val="2"/>
      </rPr>
      <t>f. Provisiones a Largo Plazo</t>
    </r>
  </si>
  <si>
    <r>
      <rPr>
        <sz val="5"/>
        <rFont val="Arial"/>
        <family val="2"/>
      </rPr>
      <t>g. Activos Diferidos</t>
    </r>
  </si>
  <si>
    <r>
      <rPr>
        <sz val="5"/>
        <rFont val="Arial"/>
        <family val="2"/>
      </rPr>
      <t>h. Estimación por Pérdida o Deterioro de Activos no Circulantes</t>
    </r>
  </si>
  <si>
    <r>
      <rPr>
        <b/>
        <sz val="5"/>
        <rFont val="Arial"/>
        <family val="2"/>
      </rPr>
      <t>IIB. Total de Pasivos No Circulantes (IIB = a + b + c + d + e + f)</t>
    </r>
  </si>
  <si>
    <r>
      <rPr>
        <sz val="5"/>
        <rFont val="Arial"/>
        <family val="2"/>
      </rPr>
      <t>i. Otros Activos no Circulantes</t>
    </r>
  </si>
  <si>
    <r>
      <rPr>
        <b/>
        <sz val="5"/>
        <rFont val="Arial"/>
        <family val="2"/>
      </rPr>
      <t>II. Total del Pasivo (II = IIA + IIB)</t>
    </r>
  </si>
  <si>
    <r>
      <rPr>
        <b/>
        <sz val="5"/>
        <rFont val="Arial"/>
        <family val="2"/>
      </rPr>
      <t>IB. Total de Activos No Circulantes (IB = a + b + c + d + e + f + g + h + i)</t>
    </r>
  </si>
  <si>
    <r>
      <rPr>
        <b/>
        <sz val="5"/>
        <rFont val="Arial"/>
        <family val="2"/>
      </rPr>
      <t>HACIENDA PÚBLICA/PATRIMONIO</t>
    </r>
  </si>
  <si>
    <r>
      <rPr>
        <b/>
        <sz val="5"/>
        <rFont val="Arial"/>
        <family val="2"/>
      </rPr>
      <t>I. Total del Activo (I = IA + IB)</t>
    </r>
  </si>
  <si>
    <r>
      <rPr>
        <b/>
        <sz val="5"/>
        <rFont val="Arial"/>
        <family val="2"/>
      </rPr>
      <t>IIIA. Hacienda Pública/Patrimonio Contribuido (IIIA = a + b + c)</t>
    </r>
  </si>
  <si>
    <r>
      <rPr>
        <sz val="5"/>
        <rFont val="Arial"/>
        <family val="2"/>
      </rPr>
      <t>a. Aportaciones</t>
    </r>
  </si>
  <si>
    <r>
      <rPr>
        <sz val="5"/>
        <rFont val="Arial"/>
        <family val="2"/>
      </rPr>
      <t>b. Donaciones de Capital</t>
    </r>
  </si>
  <si>
    <r>
      <rPr>
        <sz val="5"/>
        <rFont val="Arial"/>
        <family val="2"/>
      </rPr>
      <t>c. Actualización de la Hacienda Pública/Patrimonio</t>
    </r>
  </si>
  <si>
    <r>
      <rPr>
        <b/>
        <sz val="5"/>
        <rFont val="Arial"/>
        <family val="2"/>
      </rPr>
      <t>IIIB. Hacienda Pública/Patrimonio Generado (IIIB = a + b + c + d + e)</t>
    </r>
  </si>
  <si>
    <r>
      <rPr>
        <sz val="5"/>
        <rFont val="Arial"/>
        <family val="2"/>
      </rPr>
      <t>a. Resultados del Ejercicio (Ahorro/ Desahorro)</t>
    </r>
  </si>
  <si>
    <r>
      <rPr>
        <sz val="5"/>
        <rFont val="Arial"/>
        <family val="2"/>
      </rPr>
      <t>b. Resultados de Ejercicios Anteriores</t>
    </r>
  </si>
  <si>
    <r>
      <rPr>
        <sz val="5"/>
        <rFont val="Arial"/>
        <family val="2"/>
      </rPr>
      <t>c. Revalúos</t>
    </r>
  </si>
  <si>
    <r>
      <rPr>
        <sz val="5"/>
        <rFont val="Arial"/>
        <family val="2"/>
      </rPr>
      <t>d. Reservas</t>
    </r>
  </si>
  <si>
    <r>
      <rPr>
        <sz val="5"/>
        <rFont val="Arial"/>
        <family val="2"/>
      </rPr>
      <t>e. Rectificaciones de Resultados de Ejercicios Anteriores</t>
    </r>
  </si>
  <si>
    <r>
      <rPr>
        <b/>
        <sz val="5"/>
        <rFont val="Arial"/>
        <family val="2"/>
      </rPr>
      <t>IIIC.   Exceso   o   Insuficiencia  en   la  Actualización   de  la  Hacienda  Pública/Patrimonio (IIIC=a+b)</t>
    </r>
  </si>
  <si>
    <r>
      <rPr>
        <sz val="5"/>
        <rFont val="Arial"/>
        <family val="2"/>
      </rPr>
      <t>a. Resultado por Posición Monetaria</t>
    </r>
  </si>
  <si>
    <r>
      <rPr>
        <sz val="5"/>
        <rFont val="Arial"/>
        <family val="2"/>
      </rPr>
      <t>b. Resultado por Tenencia de Activos no Monetarios</t>
    </r>
  </si>
  <si>
    <r>
      <rPr>
        <b/>
        <sz val="5"/>
        <rFont val="Arial"/>
        <family val="2"/>
      </rPr>
      <t>III. Total Hacienda Pública/Patrimonio (III = IIIA + IIIB + IIIC)</t>
    </r>
  </si>
  <si>
    <r>
      <rPr>
        <b/>
        <sz val="5"/>
        <rFont val="Arial"/>
        <family val="2"/>
      </rPr>
      <t>IV. Total del Pasivo y Hacienda Pública/Patrimonio (IV = II + III)</t>
    </r>
  </si>
  <si>
    <r>
      <rPr>
        <b/>
        <sz val="5"/>
        <rFont val="Arial"/>
        <family val="2"/>
      </rPr>
      <t>Informe Analítico de la Deuda Pública y Otros Pasivos - LDF</t>
    </r>
  </si>
  <si>
    <r>
      <rPr>
        <b/>
        <sz val="5"/>
        <rFont val="Arial"/>
        <family val="2"/>
      </rPr>
      <t>(PESOS)</t>
    </r>
  </si>
  <si>
    <r>
      <rPr>
        <b/>
        <sz val="5"/>
        <rFont val="Arial"/>
        <family val="2"/>
      </rPr>
      <t>Denominación de la Deuda Pública y Otros Pasivos (c)</t>
    </r>
  </si>
  <si>
    <r>
      <rPr>
        <b/>
        <sz val="5"/>
        <rFont val="Arial"/>
        <family val="2"/>
      </rPr>
      <t>Disposiciones del Periodo (e)</t>
    </r>
  </si>
  <si>
    <r>
      <rPr>
        <b/>
        <sz val="5"/>
        <rFont val="Arial"/>
        <family val="2"/>
      </rPr>
      <t>Amortizaciones del Periodo (f)</t>
    </r>
  </si>
  <si>
    <r>
      <rPr>
        <b/>
        <sz val="5"/>
        <rFont val="Arial"/>
        <family val="2"/>
      </rPr>
      <t>Revaluaciones, Reclasificaciones y Otros Ajustes (g)</t>
    </r>
  </si>
  <si>
    <r>
      <rPr>
        <b/>
        <sz val="5"/>
        <rFont val="Arial"/>
        <family val="2"/>
      </rPr>
      <t xml:space="preserve">Saldo Final del Periodo (h)
</t>
    </r>
    <r>
      <rPr>
        <b/>
        <sz val="5"/>
        <rFont val="Arial"/>
        <family val="2"/>
      </rPr>
      <t>h=d+e-f+g</t>
    </r>
  </si>
  <si>
    <r>
      <rPr>
        <b/>
        <sz val="5"/>
        <rFont val="Arial"/>
        <family val="2"/>
      </rPr>
      <t>Pago de Intereses del Periodo (i)</t>
    </r>
  </si>
  <si>
    <r>
      <rPr>
        <b/>
        <sz val="5"/>
        <rFont val="Arial"/>
        <family val="2"/>
      </rPr>
      <t>Pago de Comisiones y demás costos asociados durante el Periodo (j)</t>
    </r>
  </si>
  <si>
    <r>
      <rPr>
        <b/>
        <sz val="5"/>
        <rFont val="Arial"/>
        <family val="2"/>
      </rPr>
      <t>1. Deuda Pública (1=A+B)</t>
    </r>
  </si>
  <si>
    <r>
      <rPr>
        <b/>
        <sz val="5"/>
        <rFont val="Arial"/>
        <family val="2"/>
      </rPr>
      <t>A. Corto Plazo (A=a1+a2+a3)</t>
    </r>
  </si>
  <si>
    <r>
      <rPr>
        <sz val="5"/>
        <rFont val="Arial"/>
        <family val="2"/>
      </rPr>
      <t>a1) Instituciones de Crédito</t>
    </r>
  </si>
  <si>
    <r>
      <rPr>
        <sz val="5"/>
        <rFont val="Arial"/>
        <family val="2"/>
      </rPr>
      <t>a2) Títulos y Valores</t>
    </r>
  </si>
  <si>
    <r>
      <rPr>
        <sz val="5"/>
        <rFont val="Arial"/>
        <family val="2"/>
      </rPr>
      <t>a3) Arrendamientos Financieros</t>
    </r>
  </si>
  <si>
    <r>
      <rPr>
        <b/>
        <sz val="5"/>
        <rFont val="Arial"/>
        <family val="2"/>
      </rPr>
      <t>B. Largo Plazo (B=b1+b2+b3)</t>
    </r>
  </si>
  <si>
    <r>
      <rPr>
        <sz val="5"/>
        <rFont val="Arial"/>
        <family val="2"/>
      </rPr>
      <t>b1) Instituciones de Crédito</t>
    </r>
  </si>
  <si>
    <r>
      <rPr>
        <sz val="5"/>
        <rFont val="Arial"/>
        <family val="2"/>
      </rPr>
      <t>b2) Títulos y Valores</t>
    </r>
  </si>
  <si>
    <r>
      <rPr>
        <sz val="5"/>
        <rFont val="Arial"/>
        <family val="2"/>
      </rPr>
      <t>b3) Arrendamientos Financieros</t>
    </r>
  </si>
  <si>
    <r>
      <rPr>
        <b/>
        <sz val="5"/>
        <rFont val="Arial"/>
        <family val="2"/>
      </rPr>
      <t>2. Otros Pasivos</t>
    </r>
  </si>
  <si>
    <r>
      <rPr>
        <b/>
        <sz val="5"/>
        <rFont val="Arial"/>
        <family val="2"/>
      </rPr>
      <t>3.  Total  de  la  Deuda  Pública  y  Otros Pasivos (3=1+2)</t>
    </r>
  </si>
  <si>
    <r>
      <rPr>
        <b/>
        <sz val="5"/>
        <rFont val="Arial"/>
        <family val="2"/>
      </rPr>
      <t xml:space="preserve">4. Deuda Contingente </t>
    </r>
    <r>
      <rPr>
        <b/>
        <vertAlign val="superscript"/>
        <sz val="4"/>
        <rFont val="Arial"/>
        <family val="2"/>
      </rPr>
      <t xml:space="preserve">1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</si>
  <si>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Deuda Contingente 1</t>
    </r>
  </si>
  <si>
    <r>
      <rPr>
        <sz val="5"/>
        <rFont val="Arial"/>
        <family val="2"/>
      </rPr>
      <t>B. Deuda Contingente 2</t>
    </r>
  </si>
  <si>
    <r>
      <rPr>
        <sz val="5"/>
        <rFont val="Arial"/>
        <family val="2"/>
      </rPr>
      <t>C. Deuda Contingente XX</t>
    </r>
  </si>
  <si>
    <r>
      <rPr>
        <b/>
        <sz val="5"/>
        <rFont val="Arial"/>
        <family val="2"/>
      </rPr>
      <t xml:space="preserve">5. Valor de Instrumentos Bono Cupón Cero </t>
    </r>
    <r>
      <rPr>
        <b/>
        <vertAlign val="superscript"/>
        <sz val="5"/>
        <rFont val="Arial"/>
        <family val="2"/>
      </rPr>
      <t xml:space="preserve">2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</si>
  <si>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Instrumento Bono Cupón Cero 1</t>
    </r>
  </si>
  <si>
    <r>
      <rPr>
        <sz val="5"/>
        <rFont val="Arial"/>
        <family val="2"/>
      </rPr>
      <t>B. Instrumento Bono Cupón Cero 2</t>
    </r>
  </si>
  <si>
    <r>
      <rPr>
        <sz val="5"/>
        <rFont val="Arial"/>
        <family val="2"/>
      </rPr>
      <t>C. Instrumento Bono Cupón Cero XX</t>
    </r>
  </si>
  <si>
    <r>
      <rPr>
        <b/>
        <sz val="5"/>
        <rFont val="Arial"/>
        <family val="2"/>
      </rPr>
      <t>Obligaciones a Corto Plazo (k)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</si>
  <si>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</si>
  <si>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</si>
  <si>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</si>
  <si>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</si>
  <si>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</si>
  <si>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5"/>
        <rFont val="Arial"/>
        <family val="2"/>
      </rPr>
      <t>6. Obligaciones a Corto Plazo (Informativo)</t>
    </r>
  </si>
  <si>
    <r>
      <rPr>
        <sz val="5"/>
        <rFont val="Arial"/>
        <family val="2"/>
      </rPr>
      <t>A. Crédito 1</t>
    </r>
  </si>
  <si>
    <r>
      <rPr>
        <sz val="5"/>
        <rFont val="Arial"/>
        <family val="2"/>
      </rPr>
      <t>B. Crédito 2</t>
    </r>
  </si>
  <si>
    <r>
      <rPr>
        <sz val="5"/>
        <rFont val="Arial"/>
        <family val="2"/>
      </rPr>
      <t>C. Crédito XX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</si>
  <si>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</si>
  <si>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</si>
  <si>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</si>
  <si>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</si>
  <si>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</si>
  <si>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</si>
  <si>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</si>
  <si>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</si>
  <si>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</si>
  <si>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</si>
  <si>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</si>
  <si>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</si>
  <si>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</si>
  <si>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</si>
  <si>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</si>
  <si>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</si>
  <si>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</si>
  <si>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</si>
  <si>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</si>
  <si>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</si>
  <si>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</si>
  <si>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</si>
  <si>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</si>
  <si>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</si>
  <si>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</si>
  <si>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</si>
  <si>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</si>
  <si>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</si>
  <si>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</si>
  <si>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</si>
  <si>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</si>
  <si>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</si>
  <si>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</si>
  <si>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</si>
  <si>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</si>
  <si>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</si>
  <si>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</si>
  <si>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</si>
  <si>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</si>
  <si>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</si>
  <si>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</si>
  <si>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</si>
  <si>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</si>
  <si>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</si>
  <si>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</si>
  <si>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</si>
  <si>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</si>
  <si>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</si>
  <si>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</si>
  <si>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</si>
  <si>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</si>
  <si>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</si>
  <si>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</si>
  <si>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</si>
  <si>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</si>
  <si>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</si>
  <si>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</si>
  <si>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</si>
  <si>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</si>
  <si>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</si>
  <si>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</si>
  <si>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</si>
  <si>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</si>
  <si>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</si>
  <si>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</si>
  <si>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</si>
  <si>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</si>
  <si>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</si>
  <si>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</si>
  <si>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</si>
  <si>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</si>
  <si>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</si>
  <si>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</si>
  <si>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</si>
  <si>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</si>
  <si>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</si>
  <si>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</si>
  <si>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</si>
  <si>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</si>
  <si>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</si>
  <si>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</si>
  <si>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</si>
  <si>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</si>
  <si>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</si>
  <si>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</si>
  <si>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</si>
  <si>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</si>
  <si>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</si>
  <si>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</si>
  <si>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</si>
  <si>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</si>
  <si>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</si>
  <si>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</si>
  <si>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</si>
  <si>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</si>
  <si>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</si>
  <si>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</si>
  <si>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</si>
  <si>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</si>
  <si>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</si>
  <si>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</si>
  <si>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</si>
  <si>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</si>
  <si>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</si>
  <si>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</si>
  <si>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</si>
  <si>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</si>
  <si>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</si>
  <si>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</si>
  <si>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</si>
  <si>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</si>
  <si>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</si>
  <si>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</si>
  <si>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</si>
  <si>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</si>
  <si>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</si>
  <si>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</si>
  <si>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</si>
  <si>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</si>
  <si>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</si>
  <si>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</si>
  <si>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</si>
  <si>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</si>
  <si>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</si>
  <si>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</si>
  <si>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</si>
  <si>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</si>
  <si>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</si>
  <si>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</si>
  <si>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</si>
  <si>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</si>
  <si>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</si>
  <si>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</si>
  <si>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</si>
  <si>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</si>
  <si>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</si>
  <si>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</si>
  <si>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</si>
  <si>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</si>
  <si>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</si>
  <si>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</si>
  <si>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</si>
  <si>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</si>
  <si>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</si>
  <si>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</si>
  <si>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</si>
  <si>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</si>
  <si>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</si>
  <si>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</si>
  <si>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</si>
  <si>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</si>
  <si>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</si>
  <si>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</si>
  <si>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</si>
  <si>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</si>
  <si>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</si>
  <si>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</si>
  <si>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</si>
  <si>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</si>
  <si>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</si>
  <si>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</si>
  <si>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</si>
  <si>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</si>
  <si>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</si>
  <si>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</si>
  <si>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</si>
  <si>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</si>
  <si>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</si>
  <si>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</si>
  <si>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</si>
  <si>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</si>
  <si>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</si>
  <si>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</si>
  <si>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</si>
  <si>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</si>
  <si>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</si>
  <si>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</si>
  <si>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</si>
  <si>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</si>
  <si>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</si>
  <si>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</si>
  <si>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</si>
  <si>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</si>
  <si>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</si>
  <si>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</si>
  <si>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</si>
  <si>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</si>
  <si>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</si>
  <si>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</si>
  <si>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</si>
  <si>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</si>
  <si>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</si>
  <si>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</si>
  <si>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</si>
  <si>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</si>
  <si>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</si>
  <si>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</si>
  <si>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</si>
  <si>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</si>
  <si>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</si>
  <si>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</si>
  <si>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</si>
  <si>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</si>
  <si>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</si>
  <si>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</si>
  <si>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</si>
  <si>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</si>
  <si>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</si>
  <si>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</si>
  <si>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</si>
  <si>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</si>
  <si>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</si>
  <si>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</si>
  <si>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</si>
  <si>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</si>
  <si>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</si>
  <si>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</si>
  <si>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</si>
  <si>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</si>
  <si>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</si>
  <si>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</si>
  <si>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</si>
  <si>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</si>
  <si>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</si>
  <si>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</si>
  <si>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</si>
  <si>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</si>
  <si>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</si>
  <si>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</si>
  <si>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</si>
  <si>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</si>
  <si>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</si>
  <si>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</si>
  <si>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</si>
  <si>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</si>
  <si>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</si>
  <si>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</si>
  <si>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</si>
  <si>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</si>
  <si>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</si>
  <si>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</si>
  <si>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</si>
  <si>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</si>
  <si>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</si>
  <si>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</si>
  <si>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</si>
  <si>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</si>
  <si>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</si>
  <si>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</si>
  <si>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</si>
  <si>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</si>
  <si>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</si>
  <si>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</si>
  <si>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</si>
  <si>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</si>
  <si>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</si>
  <si>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</si>
  <si>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</si>
  <si>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</si>
  <si>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</si>
  <si>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</si>
  <si>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</si>
  <si>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</si>
  <si>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</si>
  <si>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</si>
  <si>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</si>
  <si>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</si>
  <si>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</si>
  <si>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</si>
  <si>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</si>
  <si>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</si>
  <si>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</si>
  <si>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</si>
  <si>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</si>
  <si>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</si>
  <si>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</si>
  <si>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</si>
  <si>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</si>
  <si>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</si>
  <si>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</si>
  <si>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</si>
  <si>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</si>
  <si>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</si>
  <si>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</si>
  <si>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</si>
  <si>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</si>
  <si>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</si>
  <si>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t>2016 (d)</t>
  </si>
  <si>
    <t>31 de diciembre de 2015 (e)</t>
  </si>
  <si>
    <t>Saldo al 31 de
diciembre de 2015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</si>
  <si>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</si>
  <si>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</si>
  <si>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</si>
  <si>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</si>
  <si>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</si>
  <si>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</si>
  <si>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</si>
  <si>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</si>
  <si>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</si>
  <si>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</si>
  <si>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</si>
  <si>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</si>
  <si>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</si>
  <si>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</si>
  <si>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</si>
  <si>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</si>
  <si>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</si>
  <si>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t xml:space="preserve">     I. Total de Ingresos de Libre Disposición (I=A+B+C+D+E+F+G+H+I+J+K+L)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</si>
  <si>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</si>
  <si>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</si>
  <si>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</si>
  <si>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</si>
  <si>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</si>
  <si>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</si>
  <si>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</si>
  <si>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</si>
  <si>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</si>
  <si>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</si>
  <si>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</si>
  <si>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</si>
  <si>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</si>
  <si>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</si>
  <si>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</si>
  <si>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</si>
  <si>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</si>
  <si>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</si>
  <si>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</si>
  <si>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cru</t>
  </si>
  <si>
    <t>conavi</t>
  </si>
  <si>
    <t>total</t>
  </si>
  <si>
    <t>subsidio estatal</t>
  </si>
  <si>
    <t>a3) Fondo de Aportaciones para la Infraestructura Social</t>
  </si>
  <si>
    <t>obra</t>
  </si>
  <si>
    <t>9478520+27492</t>
  </si>
  <si>
    <t xml:space="preserve">Al 31 de diciembre de 2015 y al 31 de diciembre de 2016 </t>
  </si>
  <si>
    <t>Del 1 de enero al 31 de diciembre de 2016</t>
  </si>
  <si>
    <t xml:space="preserve">Del 1 de enero al 31 de diciembre de 2016 </t>
  </si>
  <si>
    <t>Del 1 de enero al 31 de 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</si>
</sst>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29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5"/>
      <color theme="0"/>
      <name val="Arial"/>
      <family val="2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Times New Roman"/>
      <family val="1"/>
    </font>
    <font>
      <sz val="6"/>
      <color rgb="FF000000"/>
      <name val="Calibri"/>
      <family val="2"/>
      <scheme val="minor"/>
    </font>
    <font>
      <b/>
      <sz val="6"/>
      <color theme="1"/>
      <name val="Times New Roman"/>
      <family val="1"/>
    </font>
    <font>
      <sz val="8"/>
      <color rgb="FF000000"/>
      <name val="Times New Roman"/>
      <family val="1"/>
    </font>
    <font>
      <u/>
      <sz val="8"/>
      <color rgb="FF000000"/>
      <name val="Calibri"/>
      <family val="2"/>
      <scheme val="minor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8"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2" fillId="2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 indent="1"/>
    </xf>
    <xf numFmtId="0" fontId="0" fillId="2" borderId="9" xfId="0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top" wrapText="1" indent="1"/>
    </xf>
    <xf numFmtId="0" fontId="4" fillId="0" borderId="17" xfId="0" applyFont="1" applyFill="1" applyBorder="1" applyAlignment="1">
      <alignment horizontal="left" vertical="top" wrapText="1" indent="2"/>
    </xf>
    <xf numFmtId="0" fontId="1" fillId="0" borderId="19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top" wrapText="1" indent="1"/>
    </xf>
    <xf numFmtId="0" fontId="4" fillId="0" borderId="23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righ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1" fillId="2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top" wrapText="1" indent="1"/>
    </xf>
    <xf numFmtId="0" fontId="1" fillId="2" borderId="1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2"/>
    </xf>
    <xf numFmtId="0" fontId="1" fillId="0" borderId="16" xfId="0" applyFont="1" applyFill="1" applyBorder="1" applyAlignment="1">
      <alignment horizontal="left" vertical="top" wrapText="1" indent="1"/>
    </xf>
    <xf numFmtId="0" fontId="2" fillId="0" borderId="19" xfId="0" applyFont="1" applyFill="1" applyBorder="1" applyAlignment="1">
      <alignment horizontal="left" vertical="top" wrapText="1" indent="1"/>
    </xf>
    <xf numFmtId="0" fontId="2" fillId="0" borderId="20" xfId="0" applyFont="1" applyFill="1" applyBorder="1" applyAlignment="1">
      <alignment horizontal="left" vertical="top" wrapText="1" indent="1"/>
    </xf>
    <xf numFmtId="0" fontId="1" fillId="0" borderId="19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16" fontId="4" fillId="0" borderId="19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3" fontId="9" fillId="0" borderId="7" xfId="0" applyNumberFormat="1" applyFont="1" applyFill="1" applyBorder="1" applyAlignment="1">
      <alignment vertical="top" wrapText="1"/>
    </xf>
    <xf numFmtId="3" fontId="9" fillId="0" borderId="11" xfId="0" applyNumberFormat="1" applyFont="1" applyFill="1" applyBorder="1" applyAlignment="1">
      <alignment vertical="top" wrapText="1"/>
    </xf>
    <xf numFmtId="3" fontId="9" fillId="0" borderId="22" xfId="0" applyNumberFormat="1" applyFont="1" applyFill="1" applyBorder="1" applyAlignment="1">
      <alignment vertical="top" wrapText="1"/>
    </xf>
    <xf numFmtId="3" fontId="9" fillId="0" borderId="17" xfId="0" applyNumberFormat="1" applyFont="1" applyFill="1" applyBorder="1" applyAlignment="1">
      <alignment vertical="top" wrapText="1"/>
    </xf>
    <xf numFmtId="3" fontId="9" fillId="0" borderId="22" xfId="0" applyNumberFormat="1" applyFont="1" applyFill="1" applyBorder="1" applyAlignment="1">
      <alignment horizontal="left" vertical="top"/>
    </xf>
    <xf numFmtId="3" fontId="9" fillId="0" borderId="17" xfId="0" applyNumberFormat="1" applyFont="1" applyFill="1" applyBorder="1" applyAlignment="1">
      <alignment horizontal="left" vertical="top"/>
    </xf>
    <xf numFmtId="3" fontId="9" fillId="0" borderId="23" xfId="0" applyNumberFormat="1" applyFont="1" applyFill="1" applyBorder="1" applyAlignment="1">
      <alignment horizontal="left" vertical="top"/>
    </xf>
    <xf numFmtId="3" fontId="9" fillId="0" borderId="20" xfId="0" applyNumberFormat="1" applyFont="1" applyFill="1" applyBorder="1" applyAlignment="1">
      <alignment horizontal="left" vertical="top"/>
    </xf>
    <xf numFmtId="3" fontId="9" fillId="0" borderId="22" xfId="0" applyNumberFormat="1" applyFont="1" applyFill="1" applyBorder="1" applyAlignment="1">
      <alignment horizontal="right" vertical="top"/>
    </xf>
    <xf numFmtId="3" fontId="9" fillId="0" borderId="17" xfId="0" applyNumberFormat="1" applyFont="1" applyFill="1" applyBorder="1" applyAlignment="1">
      <alignment horizontal="righ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 indent="2"/>
    </xf>
    <xf numFmtId="0" fontId="4" fillId="0" borderId="6" xfId="0" applyFont="1" applyFill="1" applyBorder="1" applyAlignment="1">
      <alignment horizontal="left" vertical="top" wrapText="1" indent="2"/>
    </xf>
    <xf numFmtId="0" fontId="1" fillId="2" borderId="2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vertical="top" wrapText="1"/>
    </xf>
    <xf numFmtId="3" fontId="9" fillId="0" borderId="21" xfId="0" applyNumberFormat="1" applyFont="1" applyFill="1" applyBorder="1" applyAlignment="1">
      <alignment vertical="top" wrapText="1"/>
    </xf>
    <xf numFmtId="0" fontId="9" fillId="0" borderId="17" xfId="0" applyFont="1" applyFill="1" applyBorder="1" applyAlignment="1">
      <alignment vertical="top" wrapText="1"/>
    </xf>
    <xf numFmtId="3" fontId="9" fillId="0" borderId="22" xfId="0" applyNumberFormat="1" applyFont="1" applyFill="1" applyBorder="1" applyAlignment="1">
      <alignment horizontal="right" vertical="top" wrapText="1"/>
    </xf>
    <xf numFmtId="3" fontId="12" fillId="0" borderId="22" xfId="0" applyNumberFormat="1" applyFont="1" applyFill="1" applyBorder="1" applyAlignment="1">
      <alignment horizontal="right" vertical="top"/>
    </xf>
    <xf numFmtId="3" fontId="12" fillId="0" borderId="23" xfId="0" applyNumberFormat="1" applyFont="1" applyFill="1" applyBorder="1" applyAlignment="1">
      <alignment horizontal="right" vertical="top"/>
    </xf>
    <xf numFmtId="3" fontId="12" fillId="0" borderId="22" xfId="0" applyNumberFormat="1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vertical="top" wrapText="1"/>
    </xf>
    <xf numFmtId="3" fontId="12" fillId="0" borderId="7" xfId="0" applyNumberFormat="1" applyFont="1" applyFill="1" applyBorder="1" applyAlignment="1">
      <alignment vertical="top" wrapText="1"/>
    </xf>
    <xf numFmtId="3" fontId="12" fillId="0" borderId="7" xfId="0" applyNumberFormat="1" applyFont="1" applyBorder="1" applyAlignment="1">
      <alignment vertical="top" wrapText="1"/>
    </xf>
    <xf numFmtId="3" fontId="12" fillId="0" borderId="7" xfId="0" applyNumberFormat="1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top" wrapText="1"/>
    </xf>
    <xf numFmtId="164" fontId="17" fillId="0" borderId="1" xfId="1" applyNumberFormat="1" applyFont="1" applyFill="1" applyBorder="1" applyAlignment="1">
      <alignment vertical="top" wrapText="1"/>
    </xf>
    <xf numFmtId="164" fontId="18" fillId="0" borderId="5" xfId="1" applyNumberFormat="1" applyFont="1" applyFill="1" applyBorder="1" applyAlignment="1">
      <alignment vertical="top" wrapText="1"/>
    </xf>
    <xf numFmtId="164" fontId="17" fillId="0" borderId="5" xfId="1" applyNumberFormat="1" applyFont="1" applyFill="1" applyBorder="1" applyAlignment="1">
      <alignment vertical="top" wrapText="1"/>
    </xf>
    <xf numFmtId="164" fontId="17" fillId="0" borderId="8" xfId="1" applyNumberFormat="1" applyFont="1" applyFill="1" applyBorder="1" applyAlignment="1">
      <alignment vertical="top" wrapText="1"/>
    </xf>
    <xf numFmtId="2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3" fontId="18" fillId="0" borderId="22" xfId="0" applyNumberFormat="1" applyFont="1" applyFill="1" applyBorder="1" applyAlignment="1">
      <alignment vertical="top" wrapText="1"/>
    </xf>
    <xf numFmtId="3" fontId="19" fillId="3" borderId="22" xfId="0" applyNumberFormat="1" applyFont="1" applyFill="1" applyBorder="1" applyAlignment="1">
      <alignment horizontal="right" vertical="center" wrapText="1"/>
    </xf>
    <xf numFmtId="3" fontId="17" fillId="0" borderId="23" xfId="0" applyNumberFormat="1" applyFont="1" applyFill="1" applyBorder="1" applyAlignment="1">
      <alignment vertical="top" wrapText="1"/>
    </xf>
    <xf numFmtId="3" fontId="20" fillId="0" borderId="0" xfId="0" applyNumberFormat="1" applyFont="1" applyFill="1" applyBorder="1" applyAlignment="1">
      <alignment horizontal="left" vertical="top"/>
    </xf>
    <xf numFmtId="3" fontId="21" fillId="3" borderId="22" xfId="0" applyNumberFormat="1" applyFont="1" applyFill="1" applyBorder="1" applyAlignment="1">
      <alignment horizontal="right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18" fillId="0" borderId="22" xfId="0" applyNumberFormat="1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17" xfId="0" applyFont="1" applyFill="1" applyBorder="1" applyAlignment="1">
      <alignment horizontal="left" vertical="top"/>
    </xf>
    <xf numFmtId="3" fontId="18" fillId="0" borderId="17" xfId="0" applyNumberFormat="1" applyFont="1" applyFill="1" applyBorder="1" applyAlignment="1">
      <alignment horizontal="right" vertical="top"/>
    </xf>
    <xf numFmtId="3" fontId="18" fillId="0" borderId="22" xfId="0" applyNumberFormat="1" applyFont="1" applyFill="1" applyBorder="1" applyAlignment="1">
      <alignment horizontal="right" vertical="top"/>
    </xf>
    <xf numFmtId="3" fontId="18" fillId="0" borderId="18" xfId="0" applyNumberFormat="1" applyFont="1" applyFill="1" applyBorder="1" applyAlignment="1">
      <alignment horizontal="right" vertical="top"/>
    </xf>
    <xf numFmtId="3" fontId="18" fillId="0" borderId="36" xfId="0" applyNumberFormat="1" applyFont="1" applyFill="1" applyBorder="1" applyAlignment="1">
      <alignment horizontal="right" vertical="top"/>
    </xf>
    <xf numFmtId="0" fontId="18" fillId="0" borderId="36" xfId="0" applyFont="1" applyFill="1" applyBorder="1" applyAlignment="1">
      <alignment horizontal="left" vertical="top"/>
    </xf>
    <xf numFmtId="0" fontId="22" fillId="0" borderId="22" xfId="0" applyFont="1" applyFill="1" applyBorder="1" applyAlignment="1">
      <alignment horizontal="left" vertical="top" wrapText="1" indent="1"/>
    </xf>
    <xf numFmtId="0" fontId="22" fillId="0" borderId="22" xfId="0" applyFont="1" applyFill="1" applyBorder="1" applyAlignment="1">
      <alignment horizontal="right" vertical="top" wrapText="1" indent="1"/>
    </xf>
    <xf numFmtId="3" fontId="17" fillId="0" borderId="25" xfId="0" applyNumberFormat="1" applyFont="1" applyFill="1" applyBorder="1" applyAlignment="1">
      <alignment horizontal="right" vertical="top" wrapText="1"/>
    </xf>
    <xf numFmtId="3" fontId="17" fillId="0" borderId="35" xfId="0" applyNumberFormat="1" applyFont="1" applyFill="1" applyBorder="1" applyAlignment="1">
      <alignment horizontal="right" vertical="top" wrapText="1"/>
    </xf>
    <xf numFmtId="3" fontId="18" fillId="0" borderId="17" xfId="0" applyNumberFormat="1" applyFont="1" applyFill="1" applyBorder="1" applyAlignment="1">
      <alignment vertical="top" wrapText="1"/>
    </xf>
    <xf numFmtId="3" fontId="18" fillId="0" borderId="17" xfId="0" applyNumberFormat="1" applyFont="1" applyFill="1" applyBorder="1" applyAlignment="1">
      <alignment horizontal="right" vertical="top" wrapText="1"/>
    </xf>
    <xf numFmtId="3" fontId="18" fillId="0" borderId="22" xfId="0" applyNumberFormat="1" applyFont="1" applyFill="1" applyBorder="1" applyAlignment="1">
      <alignment horizontal="right" vertical="top" wrapText="1"/>
    </xf>
    <xf numFmtId="3" fontId="17" fillId="0" borderId="17" xfId="0" applyNumberFormat="1" applyFont="1" applyFill="1" applyBorder="1" applyAlignment="1">
      <alignment horizontal="right" vertical="top" wrapText="1"/>
    </xf>
    <xf numFmtId="3" fontId="17" fillId="0" borderId="22" xfId="0" applyNumberFormat="1" applyFont="1" applyFill="1" applyBorder="1" applyAlignment="1">
      <alignment horizontal="right" vertical="top" wrapText="1"/>
    </xf>
    <xf numFmtId="3" fontId="17" fillId="0" borderId="17" xfId="0" applyNumberFormat="1" applyFont="1" applyFill="1" applyBorder="1" applyAlignment="1">
      <alignment horizontal="right" vertical="top"/>
    </xf>
    <xf numFmtId="3" fontId="17" fillId="0" borderId="20" xfId="0" applyNumberFormat="1" applyFont="1" applyFill="1" applyBorder="1" applyAlignment="1">
      <alignment horizontal="right" vertical="top"/>
    </xf>
    <xf numFmtId="3" fontId="17" fillId="0" borderId="23" xfId="0" applyNumberFormat="1" applyFont="1" applyFill="1" applyBorder="1" applyAlignment="1">
      <alignment horizontal="right" vertical="top" wrapText="1"/>
    </xf>
    <xf numFmtId="0" fontId="1" fillId="2" borderId="37" xfId="0" applyFont="1" applyFill="1" applyBorder="1" applyAlignment="1">
      <alignment horizontal="left" vertical="top" wrapText="1" indent="1"/>
    </xf>
    <xf numFmtId="3" fontId="17" fillId="0" borderId="21" xfId="0" applyNumberFormat="1" applyFont="1" applyFill="1" applyBorder="1" applyAlignment="1">
      <alignment horizontal="right" vertical="top" wrapText="1"/>
    </xf>
    <xf numFmtId="3" fontId="17" fillId="0" borderId="33" xfId="0" applyNumberFormat="1" applyFont="1" applyFill="1" applyBorder="1" applyAlignment="1">
      <alignment horizontal="right" vertical="top" wrapText="1"/>
    </xf>
    <xf numFmtId="3" fontId="18" fillId="0" borderId="21" xfId="0" applyNumberFormat="1" applyFont="1" applyFill="1" applyBorder="1" applyAlignment="1">
      <alignment vertical="top" wrapText="1"/>
    </xf>
    <xf numFmtId="3" fontId="18" fillId="0" borderId="19" xfId="0" applyNumberFormat="1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 indent="2"/>
    </xf>
    <xf numFmtId="0" fontId="1" fillId="0" borderId="17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3" fontId="18" fillId="0" borderId="22" xfId="0" applyNumberFormat="1" applyFont="1" applyFill="1" applyBorder="1" applyAlignment="1">
      <alignment vertical="top"/>
    </xf>
    <xf numFmtId="3" fontId="18" fillId="0" borderId="17" xfId="0" applyNumberFormat="1" applyFont="1" applyFill="1" applyBorder="1" applyAlignment="1">
      <alignment vertical="top"/>
    </xf>
    <xf numFmtId="4" fontId="18" fillId="0" borderId="0" xfId="0" applyNumberFormat="1" applyFont="1" applyFill="1" applyBorder="1" applyAlignment="1">
      <alignment horizontal="right" vertical="top"/>
    </xf>
    <xf numFmtId="3" fontId="17" fillId="0" borderId="22" xfId="0" applyNumberFormat="1" applyFont="1" applyFill="1" applyBorder="1" applyAlignment="1">
      <alignment vertical="top"/>
    </xf>
    <xf numFmtId="3" fontId="17" fillId="0" borderId="22" xfId="0" applyNumberFormat="1" applyFont="1" applyFill="1" applyBorder="1" applyAlignment="1">
      <alignment horizontal="right" vertical="top"/>
    </xf>
    <xf numFmtId="3" fontId="17" fillId="0" borderId="22" xfId="0" applyNumberFormat="1" applyFont="1" applyFill="1" applyBorder="1" applyAlignment="1">
      <alignment vertical="top" wrapText="1"/>
    </xf>
    <xf numFmtId="3" fontId="17" fillId="0" borderId="23" xfId="0" applyNumberFormat="1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4" fillId="0" borderId="6" xfId="0" applyFont="1" applyFill="1" applyBorder="1" applyAlignment="1">
      <alignment horizontal="left" vertical="top" wrapText="1" indent="2"/>
    </xf>
    <xf numFmtId="0" fontId="1" fillId="2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top" wrapText="1" indent="7"/>
    </xf>
    <xf numFmtId="0" fontId="1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1" fillId="0" borderId="6" xfId="0" applyFont="1" applyFill="1" applyBorder="1" applyAlignment="1">
      <alignment horizontal="left" vertical="top" wrapText="1" indent="2"/>
    </xf>
    <xf numFmtId="0" fontId="1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 indent="1"/>
    </xf>
    <xf numFmtId="3" fontId="17" fillId="0" borderId="23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vertical="top" wrapText="1"/>
    </xf>
    <xf numFmtId="3" fontId="12" fillId="0" borderId="1" xfId="0" applyNumberFormat="1" applyFont="1" applyFill="1" applyBorder="1" applyAlignment="1">
      <alignment vertical="top" wrapText="1"/>
    </xf>
    <xf numFmtId="3" fontId="9" fillId="0" borderId="5" xfId="0" applyNumberFormat="1" applyFont="1" applyFill="1" applyBorder="1" applyAlignment="1">
      <alignment vertical="top" wrapText="1"/>
    </xf>
    <xf numFmtId="3" fontId="12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 indent="1"/>
    </xf>
    <xf numFmtId="0" fontId="9" fillId="0" borderId="38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3" fontId="23" fillId="3" borderId="22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top"/>
    </xf>
    <xf numFmtId="3" fontId="25" fillId="3" borderId="23" xfId="0" applyNumberFormat="1" applyFont="1" applyFill="1" applyBorder="1" applyAlignment="1">
      <alignment horizontal="right" vertical="center" wrapText="1"/>
    </xf>
    <xf numFmtId="3" fontId="9" fillId="3" borderId="22" xfId="0" applyNumberFormat="1" applyFont="1" applyFill="1" applyBorder="1" applyAlignment="1">
      <alignment vertical="top" wrapText="1"/>
    </xf>
    <xf numFmtId="3" fontId="12" fillId="3" borderId="23" xfId="0" applyNumberFormat="1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3" fontId="12" fillId="0" borderId="25" xfId="0" applyNumberFormat="1" applyFont="1" applyFill="1" applyBorder="1" applyAlignment="1">
      <alignment vertical="top" wrapText="1"/>
    </xf>
    <xf numFmtId="3" fontId="12" fillId="3" borderId="25" xfId="0" applyNumberFormat="1" applyFont="1" applyFill="1" applyBorder="1" applyAlignment="1">
      <alignment vertical="top" wrapText="1"/>
    </xf>
    <xf numFmtId="3" fontId="25" fillId="3" borderId="22" xfId="0" applyNumberFormat="1" applyFont="1" applyFill="1" applyBorder="1" applyAlignment="1">
      <alignment horizontal="right" vertical="center" wrapText="1"/>
    </xf>
    <xf numFmtId="3" fontId="12" fillId="3" borderId="22" xfId="0" applyNumberFormat="1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left" vertical="top" wrapText="1" indent="1"/>
    </xf>
    <xf numFmtId="0" fontId="1" fillId="0" borderId="16" xfId="0" applyFont="1" applyFill="1" applyBorder="1" applyAlignment="1">
      <alignment horizontal="center" vertical="top" wrapText="1"/>
    </xf>
    <xf numFmtId="2" fontId="10" fillId="0" borderId="0" xfId="0" applyNumberFormat="1" applyFont="1" applyFill="1" applyBorder="1" applyAlignment="1">
      <alignment horizontal="left" vertical="top"/>
    </xf>
    <xf numFmtId="3" fontId="12" fillId="0" borderId="11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vertical="top" wrapText="1"/>
    </xf>
    <xf numFmtId="3" fontId="12" fillId="0" borderId="8" xfId="0" applyNumberFormat="1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left" vertical="top"/>
    </xf>
    <xf numFmtId="3" fontId="20" fillId="0" borderId="39" xfId="0" applyNumberFormat="1" applyFont="1" applyFill="1" applyBorder="1" applyAlignment="1">
      <alignment horizontal="left" vertical="top"/>
    </xf>
    <xf numFmtId="3" fontId="27" fillId="0" borderId="0" xfId="0" applyNumberFormat="1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top"/>
    </xf>
    <xf numFmtId="0" fontId="0" fillId="0" borderId="39" xfId="0" applyFill="1" applyBorder="1" applyAlignment="1">
      <alignment horizontal="left" vertical="top"/>
    </xf>
    <xf numFmtId="3" fontId="23" fillId="3" borderId="23" xfId="0" applyNumberFormat="1" applyFont="1" applyFill="1" applyBorder="1" applyAlignment="1">
      <alignment horizontal="right" vertical="center" wrapText="1"/>
    </xf>
    <xf numFmtId="3" fontId="9" fillId="3" borderId="23" xfId="0" applyNumberFormat="1" applyFont="1" applyFill="1" applyBorder="1" applyAlignment="1">
      <alignment vertical="top" wrapText="1"/>
    </xf>
    <xf numFmtId="3" fontId="0" fillId="0" borderId="39" xfId="0" applyNumberFormat="1" applyFill="1" applyBorder="1" applyAlignment="1">
      <alignment horizontal="left" vertical="top"/>
    </xf>
    <xf numFmtId="0" fontId="16" fillId="0" borderId="39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horizontal="center" vertical="top" wrapText="1"/>
    </xf>
    <xf numFmtId="3" fontId="12" fillId="0" borderId="23" xfId="0" applyNumberFormat="1" applyFont="1" applyFill="1" applyBorder="1" applyAlignment="1">
      <alignment horizontal="right" vertical="top" wrapText="1"/>
    </xf>
    <xf numFmtId="0" fontId="9" fillId="0" borderId="21" xfId="0" applyFont="1" applyFill="1" applyBorder="1" applyAlignment="1">
      <alignment horizontal="center" vertical="top"/>
    </xf>
    <xf numFmtId="3" fontId="28" fillId="0" borderId="17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1" fillId="2" borderId="42" xfId="0" applyFont="1" applyFill="1" applyBorder="1" applyAlignment="1">
      <alignment vertical="top" wrapText="1"/>
    </xf>
    <xf numFmtId="0" fontId="1" fillId="2" borderId="41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6"/>
    </xf>
    <xf numFmtId="0" fontId="1" fillId="2" borderId="0" xfId="0" applyFont="1" applyFill="1" applyBorder="1" applyAlignment="1">
      <alignment horizontal="left" vertical="top" wrapText="1" indent="16"/>
    </xf>
    <xf numFmtId="0" fontId="1" fillId="2" borderId="7" xfId="0" applyFont="1" applyFill="1" applyBorder="1" applyAlignment="1">
      <alignment horizontal="left" vertical="top" wrapText="1" indent="16"/>
    </xf>
    <xf numFmtId="0" fontId="1" fillId="2" borderId="6" xfId="0" applyFont="1" applyFill="1" applyBorder="1" applyAlignment="1">
      <alignment horizontal="left" vertical="top" wrapText="1" indent="19"/>
    </xf>
    <xf numFmtId="0" fontId="1" fillId="2" borderId="0" xfId="0" applyFont="1" applyFill="1" applyBorder="1" applyAlignment="1">
      <alignment horizontal="left" vertical="top" wrapText="1" indent="19"/>
    </xf>
    <xf numFmtId="0" fontId="1" fillId="2" borderId="7" xfId="0" applyFont="1" applyFill="1" applyBorder="1" applyAlignment="1">
      <alignment horizontal="left" vertical="top" wrapText="1" indent="19"/>
    </xf>
    <xf numFmtId="0" fontId="1" fillId="2" borderId="3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 indent="14"/>
    </xf>
    <xf numFmtId="0" fontId="1" fillId="2" borderId="0" xfId="0" applyFont="1" applyFill="1" applyBorder="1" applyAlignment="1">
      <alignment horizontal="left" vertical="top" wrapText="1" indent="14"/>
    </xf>
    <xf numFmtId="0" fontId="1" fillId="2" borderId="7" xfId="0" applyFont="1" applyFill="1" applyBorder="1" applyAlignment="1">
      <alignment horizontal="left" vertical="top" wrapText="1" indent="14"/>
    </xf>
    <xf numFmtId="0" fontId="1" fillId="2" borderId="21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 indent="15"/>
    </xf>
    <xf numFmtId="0" fontId="1" fillId="2" borderId="0" xfId="0" applyFont="1" applyFill="1" applyBorder="1" applyAlignment="1">
      <alignment horizontal="left" vertical="top" wrapText="1" indent="15"/>
    </xf>
    <xf numFmtId="0" fontId="1" fillId="2" borderId="7" xfId="0" applyFont="1" applyFill="1" applyBorder="1" applyAlignment="1">
      <alignment horizontal="left" vertical="top" wrapText="1" indent="15"/>
    </xf>
    <xf numFmtId="0" fontId="1" fillId="2" borderId="1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79</xdr:row>
      <xdr:rowOff>0</xdr:rowOff>
    </xdr:from>
    <xdr:to>
      <xdr:col>3</xdr:col>
      <xdr:colOff>127000</xdr:colOff>
      <xdr:row>83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79</xdr:row>
      <xdr:rowOff>121228</xdr:rowOff>
    </xdr:from>
    <xdr:to>
      <xdr:col>2</xdr:col>
      <xdr:colOff>536864</xdr:colOff>
      <xdr:row>79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79</xdr:row>
      <xdr:rowOff>14817</xdr:rowOff>
    </xdr:from>
    <xdr:to>
      <xdr:col>7</xdr:col>
      <xdr:colOff>10582</xdr:colOff>
      <xdr:row>83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79</xdr:row>
      <xdr:rowOff>136072</xdr:rowOff>
    </xdr:from>
    <xdr:to>
      <xdr:col>6</xdr:col>
      <xdr:colOff>394607</xdr:colOff>
      <xdr:row>79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Rocio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2"/>
  <sheetViews>
    <sheetView tabSelected="1" view="pageBreakPreview" topLeftCell="B24" zoomScale="120" zoomScaleNormal="130" zoomScaleSheetLayoutView="120" workbookViewId="0">
      <selection activeCell="B57" sqref="B57"/>
    </sheetView>
  </sheetViews>
  <sheetFormatPr baseColWidth="10" defaultColWidth="8.83203125" defaultRowHeight="12.75" x14ac:dyDescent="0.2"/>
  <cols>
    <col min="1" max="1" width="2.1640625" style="105" hidden="1" customWidth="1"/>
    <col min="2" max="2" width="41.83203125" customWidth="1"/>
    <col min="3" max="3" width="13.5" customWidth="1"/>
    <col min="4" max="4" width="17.33203125" customWidth="1"/>
    <col min="5" max="5" width="6.6640625" style="26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42" t="s">
        <v>459</v>
      </c>
      <c r="C1" s="243"/>
      <c r="D1" s="243"/>
      <c r="E1" s="243"/>
      <c r="F1" s="243"/>
      <c r="G1" s="243"/>
      <c r="H1" s="244"/>
    </row>
    <row r="2" spans="1:8" x14ac:dyDescent="0.2">
      <c r="B2" s="245" t="s">
        <v>0</v>
      </c>
      <c r="C2" s="246"/>
      <c r="D2" s="246"/>
      <c r="E2" s="246"/>
      <c r="F2" s="246"/>
      <c r="G2" s="246"/>
      <c r="H2" s="247"/>
    </row>
    <row r="3" spans="1:8" x14ac:dyDescent="0.2">
      <c r="B3" s="245" t="s">
        <v>492</v>
      </c>
      <c r="C3" s="246"/>
      <c r="D3" s="246"/>
      <c r="E3" s="246"/>
      <c r="F3" s="246"/>
      <c r="G3" s="246"/>
      <c r="H3" s="247"/>
    </row>
    <row r="4" spans="1:8" x14ac:dyDescent="0.2">
      <c r="B4" s="245" t="s">
        <v>1</v>
      </c>
      <c r="C4" s="246"/>
      <c r="D4" s="246"/>
      <c r="E4" s="246"/>
      <c r="F4" s="246"/>
      <c r="G4" s="246"/>
      <c r="H4" s="247"/>
    </row>
    <row r="5" spans="1:8" ht="24.75" customHeight="1" x14ac:dyDescent="0.2">
      <c r="B5" s="212" t="s">
        <v>2</v>
      </c>
      <c r="C5" s="54" t="s">
        <v>445</v>
      </c>
      <c r="D5" s="54" t="s">
        <v>446</v>
      </c>
      <c r="E5" s="213"/>
      <c r="F5" s="214" t="s">
        <v>2</v>
      </c>
      <c r="G5" s="54" t="s">
        <v>445</v>
      </c>
      <c r="H5" s="215" t="s">
        <v>446</v>
      </c>
    </row>
    <row r="6" spans="1:8" x14ac:dyDescent="0.2">
      <c r="A6" s="105">
        <v>1</v>
      </c>
      <c r="B6" s="55" t="s">
        <v>3</v>
      </c>
      <c r="C6" s="75"/>
      <c r="D6" s="75"/>
      <c r="E6" s="101">
        <v>2</v>
      </c>
      <c r="F6" s="55" t="s">
        <v>4</v>
      </c>
      <c r="G6" s="94"/>
      <c r="H6" s="95"/>
    </row>
    <row r="7" spans="1:8" ht="13.15" customHeight="1" x14ac:dyDescent="0.2">
      <c r="A7" s="105">
        <v>11</v>
      </c>
      <c r="B7" s="51" t="s">
        <v>5</v>
      </c>
      <c r="C7" s="75"/>
      <c r="D7" s="76"/>
      <c r="E7" s="102">
        <v>21</v>
      </c>
      <c r="F7" s="51" t="s">
        <v>6</v>
      </c>
      <c r="G7" s="96"/>
      <c r="H7" s="75"/>
    </row>
    <row r="8" spans="1:8" ht="20.25" customHeight="1" x14ac:dyDescent="0.2">
      <c r="A8" s="105">
        <v>111</v>
      </c>
      <c r="B8" s="52" t="s">
        <v>7</v>
      </c>
      <c r="C8" s="76">
        <f>SUM(C9:C15)</f>
        <v>5222978</v>
      </c>
      <c r="D8" s="76">
        <f>SUM(D9:D15)</f>
        <v>1513324</v>
      </c>
      <c r="E8" s="102">
        <v>211</v>
      </c>
      <c r="F8" s="52" t="s">
        <v>8</v>
      </c>
      <c r="G8" s="97">
        <f>SUM(G9:G17)</f>
        <v>9250701</v>
      </c>
      <c r="H8" s="97">
        <f>SUM(H9:H17)</f>
        <v>36000</v>
      </c>
    </row>
    <row r="9" spans="1:8" ht="13.15" customHeight="1" x14ac:dyDescent="0.2">
      <c r="A9" s="105">
        <v>1111</v>
      </c>
      <c r="B9" s="53" t="s">
        <v>9</v>
      </c>
      <c r="C9" s="75">
        <v>0</v>
      </c>
      <c r="D9" s="76">
        <v>0</v>
      </c>
      <c r="E9" s="102">
        <v>2111</v>
      </c>
      <c r="F9" s="53" t="s">
        <v>10</v>
      </c>
      <c r="G9" s="97">
        <v>0</v>
      </c>
      <c r="H9" s="97">
        <v>0</v>
      </c>
    </row>
    <row r="10" spans="1:8" ht="13.15" customHeight="1" x14ac:dyDescent="0.2">
      <c r="A10" s="105">
        <v>1112</v>
      </c>
      <c r="B10" s="53" t="s">
        <v>11</v>
      </c>
      <c r="C10" s="75">
        <v>5222978</v>
      </c>
      <c r="D10" s="76">
        <v>1513324</v>
      </c>
      <c r="E10" s="102">
        <v>2112</v>
      </c>
      <c r="F10" s="53" t="s">
        <v>12</v>
      </c>
      <c r="G10" s="97">
        <v>0</v>
      </c>
      <c r="H10" s="97">
        <v>0</v>
      </c>
    </row>
    <row r="11" spans="1:8" ht="13.15" customHeight="1" x14ac:dyDescent="0.2">
      <c r="A11" s="105">
        <v>1113</v>
      </c>
      <c r="B11" s="53" t="s">
        <v>13</v>
      </c>
      <c r="C11" s="75">
        <v>0</v>
      </c>
      <c r="D11" s="76">
        <v>0</v>
      </c>
      <c r="E11" s="102">
        <v>2113</v>
      </c>
      <c r="F11" s="53" t="s">
        <v>14</v>
      </c>
      <c r="G11" s="97">
        <v>9250701</v>
      </c>
      <c r="H11" s="97">
        <v>0</v>
      </c>
    </row>
    <row r="12" spans="1:8" ht="13.15" customHeight="1" x14ac:dyDescent="0.2">
      <c r="A12" s="105">
        <v>1114</v>
      </c>
      <c r="B12" s="53" t="s">
        <v>15</v>
      </c>
      <c r="C12" s="75">
        <v>0</v>
      </c>
      <c r="D12" s="76">
        <v>0</v>
      </c>
      <c r="E12" s="102">
        <v>2114</v>
      </c>
      <c r="F12" s="53" t="s">
        <v>16</v>
      </c>
      <c r="G12" s="97">
        <v>0</v>
      </c>
      <c r="H12" s="97">
        <v>0</v>
      </c>
    </row>
    <row r="13" spans="1:8" ht="13.15" customHeight="1" x14ac:dyDescent="0.2">
      <c r="A13" s="105">
        <v>1115</v>
      </c>
      <c r="B13" s="53" t="s">
        <v>17</v>
      </c>
      <c r="C13" s="75">
        <v>0</v>
      </c>
      <c r="D13" s="76">
        <v>0</v>
      </c>
      <c r="E13" s="102">
        <v>2115</v>
      </c>
      <c r="F13" s="53" t="s">
        <v>18</v>
      </c>
      <c r="G13" s="97">
        <v>0</v>
      </c>
      <c r="H13" s="97">
        <v>0</v>
      </c>
    </row>
    <row r="14" spans="1:8" ht="16.5" customHeight="1" x14ac:dyDescent="0.2">
      <c r="A14" s="105">
        <v>1116</v>
      </c>
      <c r="B14" s="53" t="s">
        <v>19</v>
      </c>
      <c r="C14" s="75">
        <v>0</v>
      </c>
      <c r="D14" s="76">
        <v>0</v>
      </c>
      <c r="E14" s="102">
        <v>2116</v>
      </c>
      <c r="F14" s="53" t="s">
        <v>20</v>
      </c>
      <c r="G14" s="97">
        <v>0</v>
      </c>
      <c r="H14" s="97">
        <v>0</v>
      </c>
    </row>
    <row r="15" spans="1:8" ht="14.25" customHeight="1" x14ac:dyDescent="0.2">
      <c r="A15" s="105">
        <v>1119</v>
      </c>
      <c r="B15" s="53" t="s">
        <v>21</v>
      </c>
      <c r="C15" s="75">
        <v>0</v>
      </c>
      <c r="D15" s="76">
        <v>0</v>
      </c>
      <c r="E15" s="102">
        <v>2117</v>
      </c>
      <c r="F15" s="53" t="s">
        <v>22</v>
      </c>
      <c r="G15" s="97"/>
      <c r="H15" s="97">
        <v>0</v>
      </c>
    </row>
    <row r="16" spans="1:8" ht="19.5" customHeight="1" x14ac:dyDescent="0.2">
      <c r="A16" s="105">
        <v>112</v>
      </c>
      <c r="B16" s="52" t="s">
        <v>23</v>
      </c>
      <c r="C16" s="75">
        <v>0</v>
      </c>
      <c r="D16" s="76">
        <v>0</v>
      </c>
      <c r="E16" s="102">
        <v>2118</v>
      </c>
      <c r="F16" s="53" t="s">
        <v>24</v>
      </c>
      <c r="G16" s="97">
        <v>0</v>
      </c>
      <c r="H16" s="97">
        <v>0</v>
      </c>
    </row>
    <row r="17" spans="1:8" ht="13.15" customHeight="1" x14ac:dyDescent="0.2">
      <c r="A17" s="105">
        <v>1121</v>
      </c>
      <c r="B17" s="53" t="s">
        <v>25</v>
      </c>
      <c r="C17" s="75">
        <v>0</v>
      </c>
      <c r="D17" s="76">
        <v>0</v>
      </c>
      <c r="E17" s="102">
        <v>2119</v>
      </c>
      <c r="F17" s="53" t="s">
        <v>26</v>
      </c>
      <c r="G17" s="97">
        <v>0</v>
      </c>
      <c r="H17" s="97">
        <v>36000</v>
      </c>
    </row>
    <row r="18" spans="1:8" ht="13.15" customHeight="1" x14ac:dyDescent="0.2">
      <c r="A18" s="105">
        <v>1122</v>
      </c>
      <c r="B18" s="53" t="s">
        <v>27</v>
      </c>
      <c r="C18" s="75">
        <v>0</v>
      </c>
      <c r="D18" s="76">
        <v>0</v>
      </c>
      <c r="E18" s="102">
        <v>212</v>
      </c>
      <c r="F18" s="52" t="s">
        <v>28</v>
      </c>
      <c r="G18" s="97">
        <f>SUM(G19:G21)</f>
        <v>0</v>
      </c>
      <c r="H18" s="97">
        <f>SUM(H19:H21)</f>
        <v>0</v>
      </c>
    </row>
    <row r="19" spans="1:8" ht="13.15" customHeight="1" x14ac:dyDescent="0.2">
      <c r="A19" s="105">
        <v>1123</v>
      </c>
      <c r="B19" s="53" t="s">
        <v>29</v>
      </c>
      <c r="C19" s="75">
        <v>0</v>
      </c>
      <c r="D19" s="76">
        <v>0</v>
      </c>
      <c r="E19" s="102">
        <v>2121</v>
      </c>
      <c r="F19" s="53" t="s">
        <v>30</v>
      </c>
      <c r="G19" s="97">
        <v>0</v>
      </c>
      <c r="H19" s="97">
        <v>0</v>
      </c>
    </row>
    <row r="20" spans="1:8" ht="16.5" customHeight="1" x14ac:dyDescent="0.2">
      <c r="A20" s="105">
        <v>1124</v>
      </c>
      <c r="B20" s="53" t="s">
        <v>31</v>
      </c>
      <c r="C20" s="75">
        <v>0</v>
      </c>
      <c r="D20" s="76">
        <v>0</v>
      </c>
      <c r="E20" s="102">
        <v>2122</v>
      </c>
      <c r="F20" s="53" t="s">
        <v>32</v>
      </c>
      <c r="G20" s="97">
        <v>0</v>
      </c>
      <c r="H20" s="97">
        <v>0</v>
      </c>
    </row>
    <row r="21" spans="1:8" ht="13.15" customHeight="1" x14ac:dyDescent="0.2">
      <c r="A21" s="105">
        <v>1125</v>
      </c>
      <c r="B21" s="53" t="s">
        <v>33</v>
      </c>
      <c r="C21" s="75">
        <v>0</v>
      </c>
      <c r="D21" s="76">
        <v>0</v>
      </c>
      <c r="E21" s="102">
        <v>2129</v>
      </c>
      <c r="F21" s="53" t="s">
        <v>34</v>
      </c>
      <c r="G21" s="97">
        <v>0</v>
      </c>
      <c r="H21" s="97">
        <v>0</v>
      </c>
    </row>
    <row r="22" spans="1:8" ht="22.5" customHeight="1" x14ac:dyDescent="0.2">
      <c r="A22" s="105">
        <v>1126</v>
      </c>
      <c r="B22" s="53" t="s">
        <v>35</v>
      </c>
      <c r="C22" s="75">
        <v>0</v>
      </c>
      <c r="D22" s="76">
        <v>0</v>
      </c>
      <c r="E22" s="102">
        <v>213</v>
      </c>
      <c r="F22" s="52" t="s">
        <v>36</v>
      </c>
      <c r="G22" s="97">
        <f>SUM(G23:G24)</f>
        <v>0</v>
      </c>
      <c r="H22" s="97">
        <f>SUM(H23:H24)</f>
        <v>0</v>
      </c>
    </row>
    <row r="23" spans="1:8" ht="21.75" customHeight="1" x14ac:dyDescent="0.2">
      <c r="A23" s="105">
        <v>1129</v>
      </c>
      <c r="B23" s="53" t="s">
        <v>37</v>
      </c>
      <c r="C23" s="75">
        <v>0</v>
      </c>
      <c r="D23" s="76">
        <v>0</v>
      </c>
      <c r="E23" s="102">
        <v>2131</v>
      </c>
      <c r="F23" s="53" t="s">
        <v>38</v>
      </c>
      <c r="G23" s="97">
        <v>0</v>
      </c>
      <c r="H23" s="97"/>
    </row>
    <row r="24" spans="1:8" ht="13.15" customHeight="1" x14ac:dyDescent="0.2">
      <c r="A24" s="105">
        <v>113</v>
      </c>
      <c r="B24" s="52" t="s">
        <v>39</v>
      </c>
      <c r="C24" s="75">
        <f>SUM(C25:C29)</f>
        <v>6950373</v>
      </c>
      <c r="D24" s="75">
        <f>SUM(D25:D29)</f>
        <v>0</v>
      </c>
      <c r="E24" s="102">
        <v>2132</v>
      </c>
      <c r="F24" s="53" t="s">
        <v>40</v>
      </c>
      <c r="G24" s="97">
        <v>0</v>
      </c>
      <c r="H24" s="97">
        <v>0</v>
      </c>
    </row>
    <row r="25" spans="1:8" ht="15.75" customHeight="1" x14ac:dyDescent="0.2">
      <c r="A25" s="105">
        <v>1131</v>
      </c>
      <c r="B25" s="53" t="s">
        <v>41</v>
      </c>
      <c r="C25" s="75">
        <v>6950373</v>
      </c>
      <c r="D25" s="76"/>
      <c r="E25" s="102">
        <v>214</v>
      </c>
      <c r="F25" s="52" t="s">
        <v>42</v>
      </c>
      <c r="G25" s="97">
        <v>0</v>
      </c>
      <c r="H25" s="97">
        <v>0</v>
      </c>
    </row>
    <row r="26" spans="1:8" ht="17.25" customHeight="1" x14ac:dyDescent="0.2">
      <c r="A26" s="105">
        <v>1132</v>
      </c>
      <c r="B26" s="53" t="s">
        <v>43</v>
      </c>
      <c r="C26" s="75">
        <v>0</v>
      </c>
      <c r="D26" s="76">
        <v>0</v>
      </c>
      <c r="E26" s="102">
        <v>215</v>
      </c>
      <c r="F26" s="52" t="s">
        <v>44</v>
      </c>
      <c r="G26" s="97">
        <f>SUM(G27:G29)</f>
        <v>0</v>
      </c>
      <c r="H26" s="97">
        <f>SUM(H27:H29)</f>
        <v>0</v>
      </c>
    </row>
    <row r="27" spans="1:8" ht="17.25" customHeight="1" x14ac:dyDescent="0.2">
      <c r="A27" s="105">
        <v>1133</v>
      </c>
      <c r="B27" s="53" t="s">
        <v>45</v>
      </c>
      <c r="C27" s="75">
        <v>0</v>
      </c>
      <c r="D27" s="76">
        <v>0</v>
      </c>
      <c r="E27" s="102">
        <v>2151</v>
      </c>
      <c r="F27" s="53" t="s">
        <v>46</v>
      </c>
      <c r="G27" s="97">
        <v>0</v>
      </c>
      <c r="H27" s="97">
        <v>0</v>
      </c>
    </row>
    <row r="28" spans="1:8" ht="21" customHeight="1" x14ac:dyDescent="0.2">
      <c r="A28" s="105">
        <v>1134</v>
      </c>
      <c r="B28" s="53" t="s">
        <v>47</v>
      </c>
      <c r="C28" s="75">
        <v>0</v>
      </c>
      <c r="D28" s="76">
        <v>0</v>
      </c>
      <c r="E28" s="102">
        <v>2152</v>
      </c>
      <c r="F28" s="53" t="s">
        <v>48</v>
      </c>
      <c r="G28" s="97">
        <v>0</v>
      </c>
      <c r="H28" s="97">
        <v>0</v>
      </c>
    </row>
    <row r="29" spans="1:8" ht="18" customHeight="1" x14ac:dyDescent="0.2">
      <c r="A29" s="105">
        <v>1139</v>
      </c>
      <c r="B29" s="53" t="s">
        <v>49</v>
      </c>
      <c r="C29" s="75">
        <v>0</v>
      </c>
      <c r="D29" s="76">
        <v>0</v>
      </c>
      <c r="E29" s="102">
        <v>2159</v>
      </c>
      <c r="F29" s="53" t="s">
        <v>50</v>
      </c>
      <c r="G29" s="97">
        <v>0</v>
      </c>
      <c r="H29" s="97">
        <v>0</v>
      </c>
    </row>
    <row r="30" spans="1:8" ht="18" customHeight="1" x14ac:dyDescent="0.2">
      <c r="A30" s="105">
        <v>114</v>
      </c>
      <c r="B30" s="52" t="s">
        <v>51</v>
      </c>
      <c r="C30" s="75">
        <f>SUM(C31:C35)</f>
        <v>0</v>
      </c>
      <c r="D30" s="75">
        <f>SUM(D31:D35)</f>
        <v>0</v>
      </c>
      <c r="E30" s="102">
        <v>216</v>
      </c>
      <c r="F30" s="52" t="s">
        <v>52</v>
      </c>
      <c r="G30" s="97">
        <f>SUM(G31:G36)</f>
        <v>0</v>
      </c>
      <c r="H30" s="97">
        <f>SUM(H31:H36)</f>
        <v>0</v>
      </c>
    </row>
    <row r="31" spans="1:8" ht="13.15" customHeight="1" x14ac:dyDescent="0.2">
      <c r="A31" s="105">
        <v>1141</v>
      </c>
      <c r="B31" s="53" t="s">
        <v>53</v>
      </c>
      <c r="C31" s="75">
        <v>0</v>
      </c>
      <c r="D31" s="76">
        <v>0</v>
      </c>
      <c r="E31" s="102">
        <v>2161</v>
      </c>
      <c r="F31" s="53" t="s">
        <v>54</v>
      </c>
      <c r="G31" s="97">
        <v>0</v>
      </c>
      <c r="H31" s="97">
        <v>0</v>
      </c>
    </row>
    <row r="32" spans="1:8" ht="13.15" customHeight="1" x14ac:dyDescent="0.2">
      <c r="A32" s="105">
        <v>1142</v>
      </c>
      <c r="B32" s="53" t="s">
        <v>55</v>
      </c>
      <c r="C32" s="75">
        <v>0</v>
      </c>
      <c r="D32" s="76">
        <v>0</v>
      </c>
      <c r="E32" s="102">
        <v>2162</v>
      </c>
      <c r="F32" s="53" t="s">
        <v>56</v>
      </c>
      <c r="G32" s="97">
        <v>0</v>
      </c>
      <c r="H32" s="97">
        <v>0</v>
      </c>
    </row>
    <row r="33" spans="1:8" ht="13.15" customHeight="1" x14ac:dyDescent="0.2">
      <c r="A33" s="105">
        <v>1143</v>
      </c>
      <c r="B33" s="53" t="s">
        <v>57</v>
      </c>
      <c r="C33" s="75">
        <v>0</v>
      </c>
      <c r="D33" s="76">
        <v>0</v>
      </c>
      <c r="E33" s="102">
        <v>2163</v>
      </c>
      <c r="F33" s="53" t="s">
        <v>58</v>
      </c>
      <c r="G33" s="97">
        <v>0</v>
      </c>
      <c r="H33" s="97">
        <v>0</v>
      </c>
    </row>
    <row r="34" spans="1:8" ht="21" customHeight="1" x14ac:dyDescent="0.2">
      <c r="A34" s="105">
        <v>1144</v>
      </c>
      <c r="B34" s="53" t="s">
        <v>59</v>
      </c>
      <c r="C34" s="75">
        <v>0</v>
      </c>
      <c r="D34" s="76">
        <v>0</v>
      </c>
      <c r="E34" s="102">
        <v>2164</v>
      </c>
      <c r="F34" s="53" t="s">
        <v>60</v>
      </c>
      <c r="G34" s="97">
        <v>0</v>
      </c>
      <c r="H34" s="97">
        <v>0</v>
      </c>
    </row>
    <row r="35" spans="1:8" ht="13.15" customHeight="1" x14ac:dyDescent="0.2">
      <c r="A35" s="105">
        <v>1145</v>
      </c>
      <c r="B35" s="53" t="s">
        <v>61</v>
      </c>
      <c r="C35" s="75">
        <v>0</v>
      </c>
      <c r="D35" s="76">
        <v>0</v>
      </c>
      <c r="E35" s="102">
        <v>2165</v>
      </c>
      <c r="F35" s="53" t="s">
        <v>62</v>
      </c>
      <c r="G35" s="97">
        <v>0</v>
      </c>
      <c r="H35" s="97">
        <v>0</v>
      </c>
    </row>
    <row r="36" spans="1:8" x14ac:dyDescent="0.2">
      <c r="A36" s="105">
        <v>115</v>
      </c>
      <c r="B36" s="52" t="s">
        <v>63</v>
      </c>
      <c r="C36" s="75">
        <v>0</v>
      </c>
      <c r="D36" s="76">
        <v>0</v>
      </c>
      <c r="E36" s="102">
        <v>2166</v>
      </c>
      <c r="F36" s="53" t="s">
        <v>64</v>
      </c>
      <c r="G36" s="97">
        <v>0</v>
      </c>
      <c r="H36" s="97">
        <v>0</v>
      </c>
    </row>
    <row r="37" spans="1:8" ht="19.5" customHeight="1" x14ac:dyDescent="0.2">
      <c r="A37" s="105">
        <v>116</v>
      </c>
      <c r="B37" s="52" t="s">
        <v>65</v>
      </c>
      <c r="C37" s="75">
        <f>SUM(C38:C39)</f>
        <v>0</v>
      </c>
      <c r="D37" s="75">
        <f>SUM(D38:D39)</f>
        <v>0</v>
      </c>
      <c r="E37" s="102">
        <v>217</v>
      </c>
      <c r="F37" s="52" t="s">
        <v>66</v>
      </c>
      <c r="G37" s="97">
        <v>0</v>
      </c>
      <c r="H37" s="97">
        <v>0</v>
      </c>
    </row>
    <row r="38" spans="1:8" ht="24" customHeight="1" x14ac:dyDescent="0.2">
      <c r="A38" s="105">
        <v>1161</v>
      </c>
      <c r="B38" s="53" t="s">
        <v>67</v>
      </c>
      <c r="C38" s="75">
        <v>0</v>
      </c>
      <c r="D38" s="76">
        <v>0</v>
      </c>
      <c r="E38" s="102">
        <v>2171</v>
      </c>
      <c r="F38" s="53" t="s">
        <v>68</v>
      </c>
      <c r="G38" s="97">
        <v>0</v>
      </c>
      <c r="H38" s="97">
        <v>0</v>
      </c>
    </row>
    <row r="39" spans="1:8" ht="13.15" customHeight="1" x14ac:dyDescent="0.2">
      <c r="A39" s="105">
        <v>1162</v>
      </c>
      <c r="B39" s="53" t="s">
        <v>69</v>
      </c>
      <c r="C39" s="75">
        <v>0</v>
      </c>
      <c r="D39" s="76">
        <v>0</v>
      </c>
      <c r="E39" s="102">
        <v>2172</v>
      </c>
      <c r="F39" s="53" t="s">
        <v>70</v>
      </c>
      <c r="G39" s="97">
        <v>0</v>
      </c>
      <c r="H39" s="97">
        <v>0</v>
      </c>
    </row>
    <row r="40" spans="1:8" ht="13.15" customHeight="1" x14ac:dyDescent="0.2">
      <c r="A40" s="105">
        <v>119</v>
      </c>
      <c r="B40" s="52" t="s">
        <v>71</v>
      </c>
      <c r="C40" s="75">
        <f>SUM(C41:C44)</f>
        <v>0</v>
      </c>
      <c r="D40" s="75">
        <f>SUM(D41:D44)</f>
        <v>0</v>
      </c>
      <c r="E40" s="102">
        <v>2179</v>
      </c>
      <c r="F40" s="53" t="s">
        <v>72</v>
      </c>
      <c r="G40" s="97">
        <v>0</v>
      </c>
      <c r="H40" s="97">
        <v>0</v>
      </c>
    </row>
    <row r="41" spans="1:8" ht="13.15" customHeight="1" x14ac:dyDescent="0.2">
      <c r="A41" s="105">
        <v>1191</v>
      </c>
      <c r="B41" s="53" t="s">
        <v>73</v>
      </c>
      <c r="C41" s="75">
        <v>0</v>
      </c>
      <c r="D41" s="76">
        <v>0</v>
      </c>
      <c r="E41" s="102">
        <v>219</v>
      </c>
      <c r="F41" s="52" t="s">
        <v>74</v>
      </c>
      <c r="G41" s="97">
        <f>SUM(G42:G44)</f>
        <v>0</v>
      </c>
      <c r="H41" s="97">
        <f>SUM(H42:H44)</f>
        <v>0</v>
      </c>
    </row>
    <row r="42" spans="1:8" ht="13.15" customHeight="1" x14ac:dyDescent="0.2">
      <c r="A42" s="105">
        <v>1192</v>
      </c>
      <c r="B42" s="53" t="s">
        <v>75</v>
      </c>
      <c r="C42" s="75">
        <v>0</v>
      </c>
      <c r="D42" s="76">
        <v>0</v>
      </c>
      <c r="E42" s="102">
        <v>2191</v>
      </c>
      <c r="F42" s="53" t="s">
        <v>76</v>
      </c>
      <c r="G42" s="97">
        <v>0</v>
      </c>
      <c r="H42" s="97">
        <v>0</v>
      </c>
    </row>
    <row r="43" spans="1:8" ht="21" customHeight="1" x14ac:dyDescent="0.2">
      <c r="A43" s="105">
        <v>1193</v>
      </c>
      <c r="B43" s="53" t="s">
        <v>77</v>
      </c>
      <c r="C43" s="75">
        <v>0</v>
      </c>
      <c r="D43" s="76">
        <v>0</v>
      </c>
      <c r="E43" s="102">
        <v>2192</v>
      </c>
      <c r="F43" s="53" t="s">
        <v>78</v>
      </c>
      <c r="G43" s="97">
        <v>0</v>
      </c>
      <c r="H43" s="97">
        <v>0</v>
      </c>
    </row>
    <row r="44" spans="1:8" ht="13.15" customHeight="1" x14ac:dyDescent="0.2">
      <c r="A44" s="105">
        <v>1194</v>
      </c>
      <c r="B44" s="53" t="s">
        <v>79</v>
      </c>
      <c r="C44" s="75">
        <v>0</v>
      </c>
      <c r="D44" s="76">
        <v>0</v>
      </c>
      <c r="E44" s="102">
        <v>2199</v>
      </c>
      <c r="F44" s="53" t="s">
        <v>80</v>
      </c>
      <c r="G44" s="97">
        <v>0</v>
      </c>
      <c r="H44" s="97">
        <v>0</v>
      </c>
    </row>
    <row r="45" spans="1:8" s="225" customFormat="1" ht="13.5" customHeight="1" x14ac:dyDescent="0.2">
      <c r="A45" s="229"/>
      <c r="B45" s="56" t="s">
        <v>81</v>
      </c>
      <c r="C45" s="218">
        <f>+C40+C37+C36+C30+C24+C16+C8</f>
        <v>12173351</v>
      </c>
      <c r="D45" s="218">
        <f>SUM(D40,D37,D30,D24,D16,D8)</f>
        <v>1513324</v>
      </c>
      <c r="E45" s="230"/>
      <c r="F45" s="56" t="s">
        <v>82</v>
      </c>
      <c r="G45" s="231">
        <f>+G41+G37+G30+G26+G25+G22+G18+G8</f>
        <v>9250701</v>
      </c>
      <c r="H45" s="231">
        <f>+H41+H37+H30+H26+H25+H22+H18+H8</f>
        <v>36000</v>
      </c>
    </row>
    <row r="46" spans="1:8" ht="6.75" customHeight="1" x14ac:dyDescent="0.2">
      <c r="B46" s="51"/>
      <c r="C46" s="75"/>
      <c r="D46" s="76"/>
      <c r="E46" s="102"/>
      <c r="F46" s="51"/>
      <c r="G46" s="97"/>
      <c r="H46" s="97"/>
    </row>
    <row r="47" spans="1:8" x14ac:dyDescent="0.2">
      <c r="A47" s="105">
        <v>12</v>
      </c>
      <c r="B47" s="51" t="s">
        <v>83</v>
      </c>
      <c r="C47" s="77"/>
      <c r="D47" s="78"/>
      <c r="E47" s="103">
        <v>22</v>
      </c>
      <c r="F47" s="51" t="s">
        <v>84</v>
      </c>
      <c r="G47" s="81"/>
      <c r="H47" s="81"/>
    </row>
    <row r="48" spans="1:8" x14ac:dyDescent="0.2">
      <c r="A48" s="105">
        <v>121</v>
      </c>
      <c r="B48" s="52" t="s">
        <v>85</v>
      </c>
      <c r="C48" s="81">
        <v>0</v>
      </c>
      <c r="D48" s="82"/>
      <c r="E48" s="103">
        <v>221</v>
      </c>
      <c r="F48" s="52" t="s">
        <v>86</v>
      </c>
      <c r="G48" s="81">
        <v>0</v>
      </c>
      <c r="H48" s="81">
        <v>0</v>
      </c>
    </row>
    <row r="49" spans="1:8" x14ac:dyDescent="0.2">
      <c r="A49" s="105">
        <v>122</v>
      </c>
      <c r="B49" s="52" t="s">
        <v>87</v>
      </c>
      <c r="C49" s="81"/>
      <c r="D49" s="81">
        <v>10000</v>
      </c>
      <c r="E49" s="103">
        <v>222</v>
      </c>
      <c r="F49" s="52" t="s">
        <v>88</v>
      </c>
      <c r="G49" s="81">
        <v>0</v>
      </c>
      <c r="H49" s="81">
        <v>0</v>
      </c>
    </row>
    <row r="50" spans="1:8" x14ac:dyDescent="0.2">
      <c r="A50" s="105">
        <v>123</v>
      </c>
      <c r="B50" s="52" t="s">
        <v>89</v>
      </c>
      <c r="C50" s="81">
        <f>34453964+32707945</f>
        <v>67161909</v>
      </c>
      <c r="D50" s="82">
        <v>35729418</v>
      </c>
      <c r="E50" s="103">
        <v>223</v>
      </c>
      <c r="F50" s="52" t="s">
        <v>90</v>
      </c>
      <c r="G50" s="81">
        <v>0</v>
      </c>
      <c r="H50" s="81">
        <v>0</v>
      </c>
    </row>
    <row r="51" spans="1:8" x14ac:dyDescent="0.2">
      <c r="A51" s="105">
        <v>124</v>
      </c>
      <c r="B51" s="52" t="s">
        <v>91</v>
      </c>
      <c r="C51" s="81">
        <v>1911919</v>
      </c>
      <c r="D51" s="81">
        <v>1919285</v>
      </c>
      <c r="E51" s="103">
        <v>224</v>
      </c>
      <c r="F51" s="52" t="s">
        <v>92</v>
      </c>
      <c r="G51" s="81">
        <v>0</v>
      </c>
      <c r="H51" s="81">
        <v>0</v>
      </c>
    </row>
    <row r="52" spans="1:8" ht="16.5" x14ac:dyDescent="0.2">
      <c r="A52" s="105">
        <v>125</v>
      </c>
      <c r="B52" s="52" t="s">
        <v>93</v>
      </c>
      <c r="C52" s="81">
        <v>0</v>
      </c>
      <c r="D52" s="82">
        <v>0</v>
      </c>
      <c r="E52" s="103">
        <v>225</v>
      </c>
      <c r="F52" s="52" t="s">
        <v>94</v>
      </c>
      <c r="G52" s="81">
        <v>0</v>
      </c>
      <c r="H52" s="81">
        <v>0</v>
      </c>
    </row>
    <row r="53" spans="1:8" x14ac:dyDescent="0.2">
      <c r="A53" s="105">
        <v>126</v>
      </c>
      <c r="B53" s="52" t="s">
        <v>95</v>
      </c>
      <c r="C53" s="81">
        <v>0</v>
      </c>
      <c r="D53" s="82">
        <v>0</v>
      </c>
      <c r="E53" s="103">
        <v>226</v>
      </c>
      <c r="F53" s="52" t="s">
        <v>96</v>
      </c>
      <c r="G53" s="81">
        <v>0</v>
      </c>
      <c r="H53" s="81">
        <v>0</v>
      </c>
    </row>
    <row r="54" spans="1:8" x14ac:dyDescent="0.2">
      <c r="A54" s="105">
        <v>127</v>
      </c>
      <c r="B54" s="52" t="s">
        <v>97</v>
      </c>
      <c r="C54" s="81">
        <v>0</v>
      </c>
      <c r="D54" s="82">
        <v>0</v>
      </c>
      <c r="E54" s="103"/>
      <c r="F54" s="58"/>
      <c r="G54" s="81"/>
      <c r="H54" s="81"/>
    </row>
    <row r="55" spans="1:8" ht="16.5" x14ac:dyDescent="0.2">
      <c r="A55" s="105">
        <v>128</v>
      </c>
      <c r="B55" s="52" t="s">
        <v>98</v>
      </c>
      <c r="C55" s="81">
        <v>0</v>
      </c>
      <c r="D55" s="82">
        <v>0</v>
      </c>
      <c r="E55" s="103"/>
      <c r="F55" s="51" t="s">
        <v>99</v>
      </c>
      <c r="G55" s="98">
        <f>SUM(G48:G53)</f>
        <v>0</v>
      </c>
      <c r="H55" s="98">
        <f>SUM(H48:H53)</f>
        <v>0</v>
      </c>
    </row>
    <row r="56" spans="1:8" x14ac:dyDescent="0.2">
      <c r="A56" s="105">
        <v>129</v>
      </c>
      <c r="B56" s="52" t="s">
        <v>100</v>
      </c>
      <c r="C56" s="81">
        <v>0</v>
      </c>
      <c r="D56" s="82">
        <v>0</v>
      </c>
      <c r="E56" s="103"/>
      <c r="F56" s="59" t="s">
        <v>101</v>
      </c>
      <c r="G56" s="98">
        <f>+G55+G45</f>
        <v>9250701</v>
      </c>
      <c r="H56" s="98">
        <f>+H55+H45</f>
        <v>36000</v>
      </c>
    </row>
    <row r="57" spans="1:8" ht="16.5" x14ac:dyDescent="0.2">
      <c r="B57" s="51" t="s">
        <v>102</v>
      </c>
      <c r="C57" s="98">
        <f>SUM(C48:C56)</f>
        <v>69073828</v>
      </c>
      <c r="D57" s="98">
        <f>SUM(D48:D56)</f>
        <v>37658703</v>
      </c>
      <c r="E57" s="103">
        <v>3</v>
      </c>
      <c r="F57" s="59" t="s">
        <v>103</v>
      </c>
      <c r="G57" s="81"/>
      <c r="H57" s="81"/>
    </row>
    <row r="58" spans="1:8" ht="16.5" x14ac:dyDescent="0.2">
      <c r="B58" s="51" t="s">
        <v>104</v>
      </c>
      <c r="C58" s="98">
        <f>+C45+C57</f>
        <v>81247179</v>
      </c>
      <c r="D58" s="98">
        <f>+D45+D57</f>
        <v>39172027</v>
      </c>
      <c r="E58" s="103">
        <v>31</v>
      </c>
      <c r="F58" s="59" t="s">
        <v>105</v>
      </c>
      <c r="G58" s="98">
        <f>+G59+G60+G61</f>
        <v>0</v>
      </c>
      <c r="H58" s="98">
        <f>+H59+H60+H61</f>
        <v>0</v>
      </c>
    </row>
    <row r="59" spans="1:8" x14ac:dyDescent="0.2">
      <c r="B59" s="37"/>
      <c r="C59" s="77"/>
      <c r="D59" s="78"/>
      <c r="E59" s="103">
        <v>311</v>
      </c>
      <c r="F59" s="52" t="s">
        <v>106</v>
      </c>
      <c r="G59" s="81">
        <v>0</v>
      </c>
      <c r="H59" s="81">
        <v>0</v>
      </c>
    </row>
    <row r="60" spans="1:8" x14ac:dyDescent="0.2">
      <c r="B60" s="37"/>
      <c r="C60" s="77"/>
      <c r="D60" s="78"/>
      <c r="E60" s="103">
        <v>312</v>
      </c>
      <c r="F60" s="52" t="s">
        <v>107</v>
      </c>
      <c r="G60" s="81">
        <v>0</v>
      </c>
      <c r="H60" s="81">
        <v>0</v>
      </c>
    </row>
    <row r="61" spans="1:8" x14ac:dyDescent="0.2">
      <c r="B61" s="37"/>
      <c r="C61" s="77"/>
      <c r="D61" s="78"/>
      <c r="E61" s="103">
        <v>313</v>
      </c>
      <c r="F61" s="52" t="s">
        <v>108</v>
      </c>
      <c r="G61" s="81">
        <v>0</v>
      </c>
      <c r="H61" s="81">
        <v>0</v>
      </c>
    </row>
    <row r="62" spans="1:8" ht="16.5" x14ac:dyDescent="0.2">
      <c r="B62" s="37"/>
      <c r="C62" s="77"/>
      <c r="D62" s="78"/>
      <c r="E62" s="103">
        <v>32</v>
      </c>
      <c r="F62" s="59" t="s">
        <v>109</v>
      </c>
      <c r="G62" s="98">
        <f>+G63+G64+G65+G66+G67</f>
        <v>71996478</v>
      </c>
      <c r="H62" s="98">
        <f>+H63+H64+H65+H66+H67</f>
        <v>39136027</v>
      </c>
    </row>
    <row r="63" spans="1:8" x14ac:dyDescent="0.2">
      <c r="B63" s="37"/>
      <c r="C63" s="77"/>
      <c r="D63" s="78"/>
      <c r="E63" s="103">
        <v>321</v>
      </c>
      <c r="F63" s="52" t="s">
        <v>110</v>
      </c>
      <c r="G63" s="81">
        <v>35623592</v>
      </c>
      <c r="H63" s="81">
        <v>0</v>
      </c>
    </row>
    <row r="64" spans="1:8" x14ac:dyDescent="0.2">
      <c r="B64" s="37"/>
      <c r="C64" s="77"/>
      <c r="D64" s="78"/>
      <c r="E64" s="103">
        <v>322</v>
      </c>
      <c r="F64" s="52" t="s">
        <v>111</v>
      </c>
      <c r="G64" s="81">
        <v>7003</v>
      </c>
      <c r="H64" s="81">
        <v>1487324</v>
      </c>
    </row>
    <row r="65" spans="2:8" x14ac:dyDescent="0.2">
      <c r="B65" s="37"/>
      <c r="C65" s="77"/>
      <c r="D65" s="78"/>
      <c r="E65" s="103">
        <v>323</v>
      </c>
      <c r="F65" s="52" t="s">
        <v>112</v>
      </c>
      <c r="G65" s="81">
        <v>0</v>
      </c>
      <c r="H65" s="81">
        <v>0</v>
      </c>
    </row>
    <row r="66" spans="2:8" x14ac:dyDescent="0.2">
      <c r="B66" s="37"/>
      <c r="C66" s="77"/>
      <c r="D66" s="78"/>
      <c r="E66" s="103">
        <v>324</v>
      </c>
      <c r="F66" s="52" t="s">
        <v>113</v>
      </c>
      <c r="G66" s="81">
        <v>0</v>
      </c>
      <c r="H66" s="81">
        <v>0</v>
      </c>
    </row>
    <row r="67" spans="2:8" x14ac:dyDescent="0.2">
      <c r="B67" s="37"/>
      <c r="C67" s="77"/>
      <c r="D67" s="78"/>
      <c r="E67" s="103">
        <v>325</v>
      </c>
      <c r="F67" s="52" t="s">
        <v>114</v>
      </c>
      <c r="G67" s="81">
        <v>36365883</v>
      </c>
      <c r="H67" s="81">
        <v>37648703</v>
      </c>
    </row>
    <row r="68" spans="2:8" ht="16.5" x14ac:dyDescent="0.2">
      <c r="B68" s="37"/>
      <c r="C68" s="77"/>
      <c r="D68" s="78"/>
      <c r="E68" s="103">
        <v>33</v>
      </c>
      <c r="F68" s="51" t="s">
        <v>115</v>
      </c>
      <c r="G68" s="98">
        <f>+G69+G70</f>
        <v>0</v>
      </c>
      <c r="H68" s="98">
        <f>+H69+H70</f>
        <v>0</v>
      </c>
    </row>
    <row r="69" spans="2:8" x14ac:dyDescent="0.2">
      <c r="B69" s="37"/>
      <c r="C69" s="77"/>
      <c r="D69" s="78"/>
      <c r="E69" s="103">
        <v>331</v>
      </c>
      <c r="F69" s="52" t="s">
        <v>116</v>
      </c>
      <c r="G69" s="81">
        <v>0</v>
      </c>
      <c r="H69" s="81">
        <v>0</v>
      </c>
    </row>
    <row r="70" spans="2:8" x14ac:dyDescent="0.2">
      <c r="B70" s="37"/>
      <c r="C70" s="77"/>
      <c r="D70" s="78"/>
      <c r="E70" s="103">
        <v>332</v>
      </c>
      <c r="F70" s="52" t="s">
        <v>117</v>
      </c>
      <c r="G70" s="81">
        <v>0</v>
      </c>
      <c r="H70" s="81">
        <v>0</v>
      </c>
    </row>
    <row r="71" spans="2:8" ht="16.5" x14ac:dyDescent="0.2">
      <c r="B71" s="37"/>
      <c r="C71" s="77"/>
      <c r="D71" s="78"/>
      <c r="E71" s="103"/>
      <c r="F71" s="51" t="s">
        <v>118</v>
      </c>
      <c r="G71" s="98">
        <f>+G58+G62+G68</f>
        <v>71996478</v>
      </c>
      <c r="H71" s="98">
        <f>+H58+H62+H68</f>
        <v>39136027</v>
      </c>
    </row>
    <row r="72" spans="2:8" ht="16.5" x14ac:dyDescent="0.2">
      <c r="B72" s="38"/>
      <c r="C72" s="79"/>
      <c r="D72" s="80"/>
      <c r="E72" s="104"/>
      <c r="F72" s="56" t="s">
        <v>119</v>
      </c>
      <c r="G72" s="99">
        <f>+G56+G71</f>
        <v>81247179</v>
      </c>
      <c r="H72" s="99">
        <f>+H56+H71</f>
        <v>39172027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 verticalCentered="1"/>
  <pageMargins left="1.1023622047244095" right="0.11811023622047245" top="0.15748031496062992" bottom="0.35433070866141736" header="0.31496062992125984" footer="0.31496062992125984"/>
  <pageSetup scale="81" orientation="landscape" r:id="rId4"/>
  <rowBreaks count="1" manualBreakCount="1">
    <brk id="45" max="7" man="1"/>
  </rowBreaks>
  <ignoredErrors>
    <ignoredError sqref="C8:H8 C12:H14 D9:H9 D10:H10 C52:H57 D49:H49 D50:H50 D51:H51 C26:H27 D25:H25 C29:H48 D28:H28 C11:F11 H11 C16:H24 C15:F15 H15 C64:H66 C63:F63 H63 C68:H72 C67:F67 H67 C59:H62 D58:H58" formulaRange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9"/>
  <sheetViews>
    <sheetView view="pageBreakPreview" topLeftCell="B25" zoomScale="130" zoomScaleNormal="150" zoomScaleSheetLayoutView="130" workbookViewId="0">
      <selection activeCell="D39" sqref="D39"/>
    </sheetView>
  </sheetViews>
  <sheetFormatPr baseColWidth="10" defaultColWidth="8.83203125" defaultRowHeight="12.75" x14ac:dyDescent="0.2"/>
  <cols>
    <col min="1" max="1" width="12" style="26" hidden="1" customWidth="1"/>
    <col min="2" max="2" width="22.83203125" customWidth="1"/>
    <col min="3" max="9" width="11.83203125" customWidth="1"/>
  </cols>
  <sheetData>
    <row r="1" spans="1:10" ht="13.9" customHeight="1" x14ac:dyDescent="0.2">
      <c r="B1" s="249" t="s">
        <v>460</v>
      </c>
      <c r="C1" s="250"/>
      <c r="D1" s="250"/>
      <c r="E1" s="250"/>
      <c r="F1" s="250"/>
      <c r="G1" s="250"/>
      <c r="H1" s="250"/>
      <c r="I1" s="251"/>
    </row>
    <row r="2" spans="1:10" ht="13.9" customHeight="1" x14ac:dyDescent="0.2">
      <c r="B2" s="249" t="s">
        <v>120</v>
      </c>
      <c r="C2" s="250"/>
      <c r="D2" s="250"/>
      <c r="E2" s="250"/>
      <c r="F2" s="250"/>
      <c r="G2" s="250"/>
      <c r="H2" s="250"/>
      <c r="I2" s="251"/>
    </row>
    <row r="3" spans="1:10" ht="13.9" customHeight="1" x14ac:dyDescent="0.2">
      <c r="B3" s="249" t="s">
        <v>493</v>
      </c>
      <c r="C3" s="250"/>
      <c r="D3" s="250"/>
      <c r="E3" s="250"/>
      <c r="F3" s="250"/>
      <c r="G3" s="250"/>
      <c r="H3" s="250"/>
      <c r="I3" s="251"/>
    </row>
    <row r="4" spans="1:10" ht="13.9" customHeight="1" x14ac:dyDescent="0.2">
      <c r="B4" s="249" t="s">
        <v>121</v>
      </c>
      <c r="C4" s="250"/>
      <c r="D4" s="250"/>
      <c r="E4" s="250"/>
      <c r="F4" s="250"/>
      <c r="G4" s="250"/>
      <c r="H4" s="250"/>
      <c r="I4" s="251"/>
    </row>
    <row r="5" spans="1:10" ht="36.75" customHeight="1" x14ac:dyDescent="0.2">
      <c r="A5" s="70" t="s">
        <v>441</v>
      </c>
      <c r="B5" s="4" t="s">
        <v>122</v>
      </c>
      <c r="C5" s="160" t="s">
        <v>447</v>
      </c>
      <c r="D5" s="160" t="s">
        <v>123</v>
      </c>
      <c r="E5" s="160" t="s">
        <v>124</v>
      </c>
      <c r="F5" s="160" t="s">
        <v>125</v>
      </c>
      <c r="G5" s="161" t="s">
        <v>126</v>
      </c>
      <c r="H5" s="160" t="s">
        <v>127</v>
      </c>
      <c r="I5" s="160" t="s">
        <v>128</v>
      </c>
    </row>
    <row r="6" spans="1:10" ht="28.9" customHeight="1" x14ac:dyDescent="0.2">
      <c r="B6" s="5" t="s">
        <v>129</v>
      </c>
      <c r="C6" s="106">
        <f t="shared" ref="C6:I6" si="0">+C7+C11</f>
        <v>0</v>
      </c>
      <c r="D6" s="106">
        <f t="shared" si="0"/>
        <v>0</v>
      </c>
      <c r="E6" s="106">
        <f t="shared" si="0"/>
        <v>0</v>
      </c>
      <c r="F6" s="106">
        <f t="shared" si="0"/>
        <v>0</v>
      </c>
      <c r="G6" s="106">
        <f t="shared" si="0"/>
        <v>0</v>
      </c>
      <c r="H6" s="106">
        <f t="shared" si="0"/>
        <v>0</v>
      </c>
      <c r="I6" s="106">
        <f t="shared" si="0"/>
        <v>0</v>
      </c>
    </row>
    <row r="7" spans="1:10" ht="13.15" customHeight="1" x14ac:dyDescent="0.2">
      <c r="B7" s="3" t="s">
        <v>130</v>
      </c>
      <c r="C7" s="107">
        <f t="shared" ref="C7:I7" si="1">+C8+C9+C10</f>
        <v>0</v>
      </c>
      <c r="D7" s="107">
        <f t="shared" si="1"/>
        <v>0</v>
      </c>
      <c r="E7" s="107">
        <f t="shared" si="1"/>
        <v>0</v>
      </c>
      <c r="F7" s="107">
        <f t="shared" si="1"/>
        <v>0</v>
      </c>
      <c r="G7" s="107">
        <f t="shared" si="1"/>
        <v>0</v>
      </c>
      <c r="H7" s="107">
        <f t="shared" si="1"/>
        <v>0</v>
      </c>
      <c r="I7" s="107">
        <f t="shared" si="1"/>
        <v>0</v>
      </c>
    </row>
    <row r="8" spans="1:10" ht="13.15" customHeight="1" x14ac:dyDescent="0.2">
      <c r="A8" s="26">
        <v>21312</v>
      </c>
      <c r="B8" s="6" t="s">
        <v>131</v>
      </c>
      <c r="C8" s="73">
        <v>0</v>
      </c>
      <c r="D8" s="73"/>
      <c r="E8" s="73"/>
      <c r="F8" s="73"/>
      <c r="G8" s="73"/>
      <c r="H8" s="73"/>
      <c r="I8" s="73"/>
    </row>
    <row r="9" spans="1:10" ht="13.9" customHeight="1" x14ac:dyDescent="0.2">
      <c r="A9" s="26">
        <v>21311</v>
      </c>
      <c r="B9" s="6" t="s">
        <v>132</v>
      </c>
      <c r="C9" s="73">
        <v>0</v>
      </c>
      <c r="D9" s="73"/>
      <c r="E9" s="73"/>
      <c r="F9" s="73"/>
      <c r="G9" s="73"/>
      <c r="H9" s="73"/>
      <c r="I9" s="73"/>
    </row>
    <row r="10" spans="1:10" ht="13.15" customHeight="1" x14ac:dyDescent="0.2">
      <c r="A10" s="26">
        <v>21331</v>
      </c>
      <c r="B10" s="6" t="s">
        <v>133</v>
      </c>
      <c r="C10" s="73">
        <v>0</v>
      </c>
      <c r="D10" s="73"/>
      <c r="E10" s="73"/>
      <c r="F10" s="73"/>
      <c r="G10" s="73"/>
      <c r="H10" s="73"/>
      <c r="I10" s="73"/>
    </row>
    <row r="11" spans="1:10" ht="13.15" customHeight="1" x14ac:dyDescent="0.2">
      <c r="B11" s="7" t="s">
        <v>134</v>
      </c>
      <c r="C11" s="107">
        <f t="shared" ref="C11:I11" si="2">+C12+C13+C14</f>
        <v>0</v>
      </c>
      <c r="D11" s="107">
        <f t="shared" si="2"/>
        <v>0</v>
      </c>
      <c r="E11" s="107">
        <f t="shared" si="2"/>
        <v>0</v>
      </c>
      <c r="F11" s="107">
        <f t="shared" si="2"/>
        <v>0</v>
      </c>
      <c r="G11" s="107">
        <f t="shared" si="2"/>
        <v>0</v>
      </c>
      <c r="H11" s="107">
        <f t="shared" si="2"/>
        <v>0</v>
      </c>
      <c r="I11" s="107">
        <f t="shared" si="2"/>
        <v>0</v>
      </c>
    </row>
    <row r="12" spans="1:10" ht="13.15" customHeight="1" x14ac:dyDescent="0.2">
      <c r="A12" s="26">
        <v>21321</v>
      </c>
      <c r="B12" s="6" t="s">
        <v>135</v>
      </c>
      <c r="C12" s="73">
        <v>0</v>
      </c>
      <c r="D12" s="73"/>
      <c r="E12" s="73"/>
      <c r="F12" s="73"/>
      <c r="G12" s="73"/>
      <c r="H12" s="73"/>
      <c r="I12" s="73"/>
    </row>
    <row r="13" spans="1:10" ht="13.15" customHeight="1" x14ac:dyDescent="0.2">
      <c r="A13" s="26">
        <v>21321</v>
      </c>
      <c r="B13" s="6" t="s">
        <v>136</v>
      </c>
      <c r="C13" s="73">
        <v>0</v>
      </c>
      <c r="D13" s="73"/>
      <c r="E13" s="73"/>
      <c r="F13" s="73"/>
      <c r="G13" s="73"/>
      <c r="H13" s="73"/>
      <c r="I13" s="73"/>
    </row>
    <row r="14" spans="1:10" ht="10.9" customHeight="1" x14ac:dyDescent="0.2">
      <c r="A14" s="26">
        <v>21332</v>
      </c>
      <c r="B14" s="6" t="s">
        <v>137</v>
      </c>
      <c r="C14" s="73">
        <v>0</v>
      </c>
      <c r="D14" s="73"/>
      <c r="E14" s="73"/>
      <c r="F14" s="73"/>
      <c r="G14" s="73"/>
      <c r="H14" s="73"/>
      <c r="I14" s="73"/>
    </row>
    <row r="15" spans="1:10" ht="12" customHeight="1" x14ac:dyDescent="0.2">
      <c r="A15" s="26" t="s">
        <v>434</v>
      </c>
      <c r="B15" s="7" t="s">
        <v>138</v>
      </c>
      <c r="C15" s="107">
        <v>36000</v>
      </c>
      <c r="D15" s="108">
        <v>0</v>
      </c>
      <c r="E15" s="108">
        <v>0</v>
      </c>
      <c r="F15" s="107">
        <v>0</v>
      </c>
      <c r="G15" s="107">
        <v>9250701</v>
      </c>
      <c r="H15" s="107">
        <v>0</v>
      </c>
      <c r="I15" s="107">
        <v>0</v>
      </c>
      <c r="J15" s="23" t="s">
        <v>400</v>
      </c>
    </row>
    <row r="16" spans="1:10" ht="40.9" customHeight="1" x14ac:dyDescent="0.2">
      <c r="B16" s="8" t="s">
        <v>139</v>
      </c>
      <c r="C16" s="109">
        <f>+C15+C6</f>
        <v>36000</v>
      </c>
      <c r="D16" s="109">
        <f>+D15+D6</f>
        <v>0</v>
      </c>
      <c r="E16" s="109">
        <f>+E15+E6</f>
        <v>0</v>
      </c>
      <c r="F16" s="109">
        <f>+F6+F15</f>
        <v>0</v>
      </c>
      <c r="G16" s="109">
        <f>+G15+G6</f>
        <v>9250701</v>
      </c>
      <c r="H16" s="109">
        <f>+H6+H15</f>
        <v>0</v>
      </c>
      <c r="I16" s="109">
        <f>+I6+I15</f>
        <v>0</v>
      </c>
    </row>
    <row r="17" spans="2:9" ht="19.899999999999999" customHeight="1" x14ac:dyDescent="0.2">
      <c r="B17" s="9" t="s">
        <v>140</v>
      </c>
      <c r="C17" s="73">
        <f t="shared" ref="C17:I17" si="3">+C18+C19+C20</f>
        <v>0</v>
      </c>
      <c r="D17" s="73">
        <f t="shared" si="3"/>
        <v>0</v>
      </c>
      <c r="E17" s="73">
        <f t="shared" si="3"/>
        <v>0</v>
      </c>
      <c r="F17" s="73">
        <f t="shared" si="3"/>
        <v>0</v>
      </c>
      <c r="G17" s="73">
        <f t="shared" si="3"/>
        <v>0</v>
      </c>
      <c r="H17" s="73">
        <f t="shared" si="3"/>
        <v>0</v>
      </c>
      <c r="I17" s="73">
        <f t="shared" si="3"/>
        <v>0</v>
      </c>
    </row>
    <row r="18" spans="2:9" ht="13.15" customHeight="1" x14ac:dyDescent="0.2">
      <c r="B18" s="2" t="s">
        <v>141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</row>
    <row r="19" spans="2:9" ht="12" customHeight="1" x14ac:dyDescent="0.2">
      <c r="B19" s="2" t="s">
        <v>142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</row>
    <row r="20" spans="2:9" ht="19.899999999999999" customHeight="1" x14ac:dyDescent="0.2">
      <c r="B20" s="2" t="s">
        <v>143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1" spans="2:9" ht="30" customHeight="1" x14ac:dyDescent="0.2">
      <c r="B21" s="1" t="s">
        <v>144</v>
      </c>
      <c r="C21" s="73">
        <f t="shared" ref="C21:I21" si="4">+C22+C23+C24</f>
        <v>0</v>
      </c>
      <c r="D21" s="73">
        <f t="shared" si="4"/>
        <v>0</v>
      </c>
      <c r="E21" s="73">
        <f t="shared" si="4"/>
        <v>0</v>
      </c>
      <c r="F21" s="73">
        <f t="shared" si="4"/>
        <v>0</v>
      </c>
      <c r="G21" s="73">
        <f t="shared" si="4"/>
        <v>0</v>
      </c>
      <c r="H21" s="73">
        <f t="shared" si="4"/>
        <v>0</v>
      </c>
      <c r="I21" s="73">
        <f t="shared" si="4"/>
        <v>0</v>
      </c>
    </row>
    <row r="22" spans="2:9" ht="13.15" customHeight="1" x14ac:dyDescent="0.2">
      <c r="B22" s="2" t="s">
        <v>145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</row>
    <row r="23" spans="2:9" ht="13.9" customHeight="1" x14ac:dyDescent="0.2">
      <c r="B23" s="2" t="s">
        <v>146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</row>
    <row r="24" spans="2:9" ht="25.9" customHeight="1" x14ac:dyDescent="0.2">
      <c r="B24" s="10" t="s">
        <v>147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</row>
    <row r="28" spans="2:9" ht="37.9" customHeight="1" x14ac:dyDescent="0.2">
      <c r="B28" s="165" t="s">
        <v>148</v>
      </c>
      <c r="C28" s="160" t="s">
        <v>149</v>
      </c>
      <c r="D28" s="160" t="s">
        <v>150</v>
      </c>
      <c r="E28" s="159" t="s">
        <v>151</v>
      </c>
      <c r="F28" s="160" t="s">
        <v>152</v>
      </c>
      <c r="G28" s="198" t="s">
        <v>153</v>
      </c>
    </row>
    <row r="29" spans="2:9" ht="25.15" customHeight="1" x14ac:dyDescent="0.2">
      <c r="B29" s="164" t="s">
        <v>154</v>
      </c>
      <c r="C29" s="21"/>
      <c r="D29" s="21"/>
      <c r="E29" s="21"/>
      <c r="F29" s="21"/>
      <c r="G29" s="22"/>
    </row>
    <row r="30" spans="2:9" ht="13.15" customHeight="1" x14ac:dyDescent="0.2">
      <c r="B30" s="163" t="s">
        <v>155</v>
      </c>
      <c r="C30" s="72">
        <v>0</v>
      </c>
      <c r="D30" s="72">
        <v>0</v>
      </c>
      <c r="E30" s="72">
        <v>0</v>
      </c>
      <c r="F30" s="72">
        <v>0</v>
      </c>
      <c r="G30" s="195">
        <v>0</v>
      </c>
    </row>
    <row r="31" spans="2:9" ht="13.15" customHeight="1" x14ac:dyDescent="0.2">
      <c r="B31" s="163" t="s">
        <v>156</v>
      </c>
      <c r="C31" s="72">
        <v>0</v>
      </c>
      <c r="D31" s="72">
        <v>0</v>
      </c>
      <c r="E31" s="72">
        <v>0</v>
      </c>
      <c r="F31" s="72">
        <v>0</v>
      </c>
      <c r="G31" s="195">
        <v>0</v>
      </c>
    </row>
    <row r="32" spans="2:9" ht="13.15" customHeight="1" x14ac:dyDescent="0.2">
      <c r="B32" s="162" t="s">
        <v>157</v>
      </c>
      <c r="C32" s="110">
        <v>0</v>
      </c>
      <c r="D32" s="110">
        <v>0</v>
      </c>
      <c r="E32" s="110">
        <v>0</v>
      </c>
      <c r="F32" s="110">
        <v>0</v>
      </c>
      <c r="G32" s="199">
        <v>0</v>
      </c>
    </row>
    <row r="34" spans="1:7" s="19" customFormat="1" ht="33.75" customHeight="1" x14ac:dyDescent="0.2">
      <c r="A34" s="26"/>
      <c r="B34" s="248" t="s">
        <v>470</v>
      </c>
      <c r="C34" s="248"/>
      <c r="D34" s="248"/>
      <c r="E34" s="248"/>
      <c r="F34" s="248"/>
      <c r="G34" s="248"/>
    </row>
    <row r="35" spans="1:7" s="19" customFormat="1" ht="5.25" customHeight="1" x14ac:dyDescent="0.2">
      <c r="A35" s="26"/>
      <c r="B35" s="20"/>
    </row>
    <row r="36" spans="1:7" s="19" customFormat="1" ht="12" customHeight="1" x14ac:dyDescent="0.2">
      <c r="A36" s="26"/>
      <c r="B36" s="19" t="s">
        <v>356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 verticalCentered="1"/>
  <pageMargins left="0.9055118110236221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6"/>
  <sheetViews>
    <sheetView view="pageBreakPreview" zoomScale="112" zoomScaleNormal="150" zoomScaleSheetLayoutView="112" workbookViewId="0">
      <selection activeCell="G12" sqref="G12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52" t="s">
        <v>459</v>
      </c>
      <c r="B1" s="253"/>
      <c r="C1" s="253"/>
      <c r="D1" s="253"/>
      <c r="E1" s="253"/>
      <c r="F1" s="253"/>
      <c r="G1" s="253"/>
      <c r="H1" s="253"/>
      <c r="I1" s="253"/>
      <c r="J1" s="253"/>
      <c r="K1" s="254"/>
    </row>
    <row r="2" spans="1:11" x14ac:dyDescent="0.2">
      <c r="A2" s="252" t="s">
        <v>158</v>
      </c>
      <c r="B2" s="253"/>
      <c r="C2" s="253"/>
      <c r="D2" s="253"/>
      <c r="E2" s="253"/>
      <c r="F2" s="253"/>
      <c r="G2" s="253"/>
      <c r="H2" s="253"/>
      <c r="I2" s="253"/>
      <c r="J2" s="253"/>
      <c r="K2" s="254"/>
    </row>
    <row r="3" spans="1:11" x14ac:dyDescent="0.2">
      <c r="A3" s="252" t="s">
        <v>494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</row>
    <row r="4" spans="1:11" x14ac:dyDescent="0.2">
      <c r="A4" s="252" t="s">
        <v>1</v>
      </c>
      <c r="B4" s="253"/>
      <c r="C4" s="253"/>
      <c r="D4" s="253"/>
      <c r="E4" s="253"/>
      <c r="F4" s="253"/>
      <c r="G4" s="253"/>
      <c r="H4" s="253"/>
      <c r="I4" s="253"/>
      <c r="J4" s="253"/>
      <c r="K4" s="254"/>
    </row>
    <row r="5" spans="1:11" ht="57.75" x14ac:dyDescent="0.2">
      <c r="A5" s="201" t="s">
        <v>159</v>
      </c>
      <c r="B5" s="200" t="s">
        <v>160</v>
      </c>
      <c r="C5" s="200" t="s">
        <v>161</v>
      </c>
      <c r="D5" s="200" t="s">
        <v>162</v>
      </c>
      <c r="E5" s="200" t="s">
        <v>163</v>
      </c>
      <c r="F5" s="200" t="s">
        <v>164</v>
      </c>
      <c r="G5" s="200" t="s">
        <v>165</v>
      </c>
      <c r="H5" s="200" t="s">
        <v>166</v>
      </c>
      <c r="I5" s="200" t="s">
        <v>442</v>
      </c>
      <c r="J5" s="200" t="s">
        <v>443</v>
      </c>
      <c r="K5" s="200" t="s">
        <v>444</v>
      </c>
    </row>
    <row r="6" spans="1:11" ht="19.5" customHeight="1" x14ac:dyDescent="0.2">
      <c r="A6" s="11" t="s">
        <v>167</v>
      </c>
      <c r="B6" s="111"/>
      <c r="C6" s="111"/>
      <c r="D6" s="111"/>
      <c r="E6" s="111">
        <f t="shared" ref="E6:K6" si="0">+SUM(E7:E10)</f>
        <v>0</v>
      </c>
      <c r="F6" s="111">
        <f t="shared" si="0"/>
        <v>0</v>
      </c>
      <c r="G6" s="111">
        <f t="shared" si="0"/>
        <v>0</v>
      </c>
      <c r="H6" s="111">
        <f t="shared" si="0"/>
        <v>0</v>
      </c>
      <c r="I6" s="111">
        <f t="shared" si="0"/>
        <v>0</v>
      </c>
      <c r="J6" s="111">
        <f t="shared" si="0"/>
        <v>0</v>
      </c>
      <c r="K6" s="111">
        <f t="shared" si="0"/>
        <v>0</v>
      </c>
    </row>
    <row r="7" spans="1:11" x14ac:dyDescent="0.2">
      <c r="A7" s="12" t="s">
        <v>168</v>
      </c>
      <c r="B7" s="112"/>
      <c r="C7" s="112"/>
      <c r="D7" s="112"/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</row>
    <row r="8" spans="1:11" x14ac:dyDescent="0.2">
      <c r="A8" s="12" t="s">
        <v>169</v>
      </c>
      <c r="B8" s="112"/>
      <c r="C8" s="112"/>
      <c r="D8" s="112"/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</row>
    <row r="9" spans="1:11" x14ac:dyDescent="0.2">
      <c r="A9" s="12" t="s">
        <v>170</v>
      </c>
      <c r="B9" s="112"/>
      <c r="C9" s="112"/>
      <c r="D9" s="112"/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</row>
    <row r="10" spans="1:11" x14ac:dyDescent="0.2">
      <c r="A10" s="12" t="s">
        <v>171</v>
      </c>
      <c r="B10" s="112"/>
      <c r="C10" s="112"/>
      <c r="D10" s="112"/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</row>
    <row r="11" spans="1:11" x14ac:dyDescent="0.2">
      <c r="A11" s="13" t="s">
        <v>172</v>
      </c>
      <c r="B11" s="113"/>
      <c r="C11" s="113"/>
      <c r="D11" s="113"/>
      <c r="E11" s="113">
        <f t="shared" ref="E11:K11" si="1">+SUM(E12:E15)</f>
        <v>0</v>
      </c>
      <c r="F11" s="113">
        <f t="shared" si="1"/>
        <v>0</v>
      </c>
      <c r="G11" s="113">
        <f t="shared" si="1"/>
        <v>0</v>
      </c>
      <c r="H11" s="113">
        <f t="shared" si="1"/>
        <v>0</v>
      </c>
      <c r="I11" s="113">
        <f t="shared" si="1"/>
        <v>0</v>
      </c>
      <c r="J11" s="113">
        <f t="shared" si="1"/>
        <v>0</v>
      </c>
      <c r="K11" s="113">
        <f t="shared" si="1"/>
        <v>0</v>
      </c>
    </row>
    <row r="12" spans="1:11" x14ac:dyDescent="0.2">
      <c r="A12" s="12" t="s">
        <v>173</v>
      </c>
      <c r="B12" s="112"/>
      <c r="C12" s="112"/>
      <c r="D12" s="112"/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</row>
    <row r="13" spans="1:11" x14ac:dyDescent="0.2">
      <c r="A13" s="12" t="s">
        <v>174</v>
      </c>
      <c r="B13" s="112"/>
      <c r="C13" s="112"/>
      <c r="D13" s="112"/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</row>
    <row r="14" spans="1:11" x14ac:dyDescent="0.2">
      <c r="A14" s="12" t="s">
        <v>175</v>
      </c>
      <c r="B14" s="112"/>
      <c r="C14" s="112"/>
      <c r="D14" s="112"/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</row>
    <row r="15" spans="1:11" x14ac:dyDescent="0.2">
      <c r="A15" s="12" t="s">
        <v>176</v>
      </c>
      <c r="B15" s="112"/>
      <c r="C15" s="112"/>
      <c r="D15" s="112"/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</row>
    <row r="16" spans="1:11" ht="16.5" x14ac:dyDescent="0.2">
      <c r="A16" s="14" t="s">
        <v>177</v>
      </c>
      <c r="B16" s="114"/>
      <c r="C16" s="114"/>
      <c r="D16" s="114"/>
      <c r="E16" s="114">
        <f t="shared" ref="E16:K16" si="2">+E6+E11</f>
        <v>0</v>
      </c>
      <c r="F16" s="114">
        <f t="shared" si="2"/>
        <v>0</v>
      </c>
      <c r="G16" s="114">
        <f t="shared" si="2"/>
        <v>0</v>
      </c>
      <c r="H16" s="114">
        <f t="shared" si="2"/>
        <v>0</v>
      </c>
      <c r="I16" s="114">
        <f t="shared" si="2"/>
        <v>0</v>
      </c>
      <c r="J16" s="114">
        <f t="shared" si="2"/>
        <v>0</v>
      </c>
      <c r="K16" s="114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ageMargins left="1.1023622047244095" right="0.11811023622047245" top="0.74803149606299213" bottom="0.74803149606299213" header="0.31496062992125984" footer="0.31496062992125984"/>
  <pageSetup scale="80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view="pageBreakPreview" topLeftCell="A34" zoomScale="150" zoomScaleNormal="150" zoomScaleSheetLayoutView="150" workbookViewId="0">
      <selection activeCell="A13" sqref="A13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7" width="12.6640625" bestFit="1" customWidth="1"/>
    <col min="8" max="8" width="11" bestFit="1" customWidth="1"/>
    <col min="9" max="9" width="11.33203125" customWidth="1"/>
    <col min="10" max="10" width="12.6640625" bestFit="1" customWidth="1"/>
  </cols>
  <sheetData>
    <row r="1" spans="1:11" ht="9" customHeight="1" x14ac:dyDescent="0.2">
      <c r="A1" s="242" t="s">
        <v>459</v>
      </c>
      <c r="B1" s="243"/>
      <c r="C1" s="243"/>
      <c r="D1" s="244"/>
    </row>
    <row r="2" spans="1:11" ht="7.9" customHeight="1" x14ac:dyDescent="0.2">
      <c r="A2" s="177" t="s">
        <v>178</v>
      </c>
      <c r="B2" s="178"/>
      <c r="C2" s="181"/>
      <c r="D2" s="236"/>
    </row>
    <row r="3" spans="1:11" ht="7.9" customHeight="1" x14ac:dyDescent="0.2">
      <c r="A3" s="245" t="s">
        <v>494</v>
      </c>
      <c r="B3" s="246"/>
      <c r="C3" s="246"/>
      <c r="D3" s="247"/>
    </row>
    <row r="4" spans="1:11" ht="7.9" customHeight="1" x14ac:dyDescent="0.2">
      <c r="A4" s="175" t="s">
        <v>1</v>
      </c>
      <c r="B4" s="176"/>
      <c r="C4" s="182"/>
      <c r="D4" s="237"/>
    </row>
    <row r="5" spans="1:11" ht="6.75" customHeight="1" x14ac:dyDescent="0.2">
      <c r="A5" s="255"/>
      <c r="B5" s="255"/>
      <c r="C5" s="255"/>
      <c r="D5" s="255"/>
      <c r="E5" s="220">
        <v>108400688</v>
      </c>
      <c r="F5" s="116"/>
    </row>
    <row r="6" spans="1:11" ht="16.899999999999999" customHeight="1" x14ac:dyDescent="0.2">
      <c r="A6" s="169" t="s">
        <v>2</v>
      </c>
      <c r="B6" s="241" t="s">
        <v>484</v>
      </c>
      <c r="C6" s="185" t="s">
        <v>179</v>
      </c>
      <c r="D6" s="240" t="s">
        <v>180</v>
      </c>
    </row>
    <row r="7" spans="1:11" ht="19.149999999999999" customHeight="1" x14ac:dyDescent="0.2">
      <c r="A7" s="170" t="s">
        <v>181</v>
      </c>
      <c r="B7" s="190">
        <f>+B8+B9+B10</f>
        <v>20287700</v>
      </c>
      <c r="C7" s="106">
        <f>+C8+C9+C10</f>
        <v>92998137</v>
      </c>
      <c r="D7" s="106">
        <f>+D8+D9+D10</f>
        <v>92998137</v>
      </c>
      <c r="E7">
        <v>54068236</v>
      </c>
      <c r="F7" s="116">
        <f>E5-B9-B8</f>
        <v>88112988</v>
      </c>
    </row>
    <row r="8" spans="1:11" ht="9" customHeight="1" x14ac:dyDescent="0.2">
      <c r="A8" s="171" t="s">
        <v>182</v>
      </c>
      <c r="B8" s="191">
        <v>20287700</v>
      </c>
      <c r="C8" s="73">
        <f>+B8+910800+256500+6+30000+44766</f>
        <v>21529772</v>
      </c>
      <c r="D8" s="73">
        <f>+C8</f>
        <v>21529772</v>
      </c>
      <c r="J8" s="234"/>
      <c r="K8" s="239"/>
    </row>
    <row r="9" spans="1:11" ht="9" customHeight="1" x14ac:dyDescent="0.2">
      <c r="A9" s="171" t="s">
        <v>183</v>
      </c>
      <c r="B9" s="191">
        <v>0</v>
      </c>
      <c r="C9" s="73">
        <f>22500000+10000000+29594296+3600000+5924069-150000</f>
        <v>71468365</v>
      </c>
      <c r="D9" s="73">
        <f>+C9</f>
        <v>71468365</v>
      </c>
    </row>
    <row r="10" spans="1:11" ht="13.15" customHeight="1" x14ac:dyDescent="0.2">
      <c r="A10" s="171" t="s">
        <v>184</v>
      </c>
      <c r="B10" s="191">
        <v>0</v>
      </c>
      <c r="C10" s="73">
        <v>0</v>
      </c>
      <c r="D10" s="73">
        <v>0</v>
      </c>
      <c r="E10" s="73">
        <v>20735616.100000001</v>
      </c>
      <c r="F10" s="73">
        <v>30564973.27</v>
      </c>
      <c r="G10" s="73">
        <f>+E10+F10</f>
        <v>51300589.370000005</v>
      </c>
      <c r="H10" s="116">
        <f>+G10-22500000</f>
        <v>28800589.370000005</v>
      </c>
    </row>
    <row r="11" spans="1:11" ht="13.9" customHeight="1" x14ac:dyDescent="0.2">
      <c r="A11" s="167" t="s">
        <v>185</v>
      </c>
      <c r="B11" s="192">
        <f>+B12+B13</f>
        <v>20287700</v>
      </c>
      <c r="C11" s="107">
        <f>+C12+C13</f>
        <v>90079746</v>
      </c>
      <c r="D11" s="107">
        <f>+D12+D13</f>
        <v>57371801</v>
      </c>
      <c r="E11" s="73">
        <v>5796632.1000000006</v>
      </c>
      <c r="F11" s="73"/>
      <c r="G11" s="73"/>
    </row>
    <row r="12" spans="1:11" ht="9" customHeight="1" x14ac:dyDescent="0.2">
      <c r="A12" s="171" t="s">
        <v>186</v>
      </c>
      <c r="B12" s="191">
        <v>20287700</v>
      </c>
      <c r="C12" s="73">
        <f>57371391+410-25824285-3450000-5924070</f>
        <v>22173446</v>
      </c>
      <c r="D12" s="73">
        <f>+C12</f>
        <v>22173446</v>
      </c>
      <c r="E12" s="73">
        <v>26209418</v>
      </c>
      <c r="F12" s="73"/>
      <c r="G12" s="73"/>
      <c r="I12" s="238"/>
      <c r="J12" s="116"/>
    </row>
    <row r="13" spans="1:11" ht="18" customHeight="1" x14ac:dyDescent="0.2">
      <c r="A13" s="171" t="s">
        <v>187</v>
      </c>
      <c r="B13" s="191">
        <v>0</v>
      </c>
      <c r="C13" s="73">
        <f>3450000+5924070+32707945+25824285</f>
        <v>67906300</v>
      </c>
      <c r="D13" s="73">
        <f>3450000+5924070+25824285</f>
        <v>35198355</v>
      </c>
      <c r="E13" s="73">
        <v>3450000</v>
      </c>
      <c r="F13" s="73">
        <v>86549581</v>
      </c>
      <c r="G13" s="73">
        <f>+F13-C11</f>
        <v>-3530165</v>
      </c>
    </row>
    <row r="14" spans="1:11" ht="9" customHeight="1" x14ac:dyDescent="0.2">
      <c r="A14" s="174" t="s">
        <v>188</v>
      </c>
      <c r="B14" s="192">
        <f t="shared" ref="B14:D14" si="0">+B15+B16</f>
        <v>0</v>
      </c>
      <c r="C14" s="107">
        <f t="shared" si="0"/>
        <v>0</v>
      </c>
      <c r="D14" s="107">
        <f t="shared" si="0"/>
        <v>0</v>
      </c>
      <c r="E14" s="73">
        <v>2833251</v>
      </c>
      <c r="F14" s="73">
        <f>+F13-D11</f>
        <v>29177780</v>
      </c>
    </row>
    <row r="15" spans="1:11" ht="9" customHeight="1" x14ac:dyDescent="0.2">
      <c r="A15" s="171" t="s">
        <v>189</v>
      </c>
      <c r="B15" s="191">
        <v>0</v>
      </c>
      <c r="C15" s="73">
        <v>0</v>
      </c>
      <c r="D15" s="73">
        <v>0</v>
      </c>
      <c r="E15" s="73">
        <f>+E12-E13-E14</f>
        <v>19926167</v>
      </c>
      <c r="F15" s="115"/>
    </row>
    <row r="16" spans="1:11" ht="15" customHeight="1" x14ac:dyDescent="0.2">
      <c r="A16" s="171" t="s">
        <v>190</v>
      </c>
      <c r="B16" s="191">
        <v>0</v>
      </c>
      <c r="C16" s="73">
        <v>0</v>
      </c>
      <c r="D16" s="73">
        <v>0</v>
      </c>
      <c r="E16" s="73">
        <v>13160701.23</v>
      </c>
      <c r="F16" s="115"/>
      <c r="G16">
        <v>64544705.060000002</v>
      </c>
    </row>
    <row r="17" spans="1:9" ht="12.75" customHeight="1" x14ac:dyDescent="0.2">
      <c r="A17" s="85" t="s">
        <v>449</v>
      </c>
      <c r="B17" s="192">
        <f>+B7-B11+B14</f>
        <v>0</v>
      </c>
      <c r="C17" s="107">
        <f>+C7-C11+C14</f>
        <v>2918391</v>
      </c>
      <c r="D17" s="107">
        <f>+D7-D11+D14</f>
        <v>35626336</v>
      </c>
      <c r="E17" s="73">
        <v>83306639</v>
      </c>
      <c r="F17" s="73">
        <f>+C11-E17</f>
        <v>6773107</v>
      </c>
    </row>
    <row r="18" spans="1:9" ht="17.25" customHeight="1" x14ac:dyDescent="0.2">
      <c r="A18" s="174" t="s">
        <v>448</v>
      </c>
      <c r="B18" s="100">
        <f>B17-B10</f>
        <v>0</v>
      </c>
      <c r="C18" s="107">
        <f>C17-C10</f>
        <v>2918391</v>
      </c>
      <c r="D18" s="107">
        <f>D17-D10</f>
        <v>35626336</v>
      </c>
      <c r="E18" s="73"/>
      <c r="F18" s="115"/>
    </row>
    <row r="19" spans="1:9" ht="21.75" customHeight="1" x14ac:dyDescent="0.2">
      <c r="A19" s="172" t="s">
        <v>191</v>
      </c>
      <c r="B19" s="218">
        <f>B18-B14</f>
        <v>0</v>
      </c>
      <c r="C19" s="217">
        <f>C18-C14</f>
        <v>2918391</v>
      </c>
      <c r="D19" s="217">
        <f>D18-D14</f>
        <v>35626336</v>
      </c>
      <c r="E19" s="115"/>
      <c r="F19" s="216">
        <f>92*64392.06</f>
        <v>5924069.5199999996</v>
      </c>
    </row>
    <row r="20" spans="1:9" ht="9" customHeight="1" x14ac:dyDescent="0.2">
      <c r="A20" s="255"/>
      <c r="B20" s="256"/>
      <c r="C20" s="255"/>
      <c r="D20" s="255"/>
      <c r="E20" s="115"/>
      <c r="F20" s="73"/>
    </row>
    <row r="21" spans="1:9" ht="9" customHeight="1" x14ac:dyDescent="0.2">
      <c r="A21" s="169" t="s">
        <v>192</v>
      </c>
      <c r="B21" s="185" t="s">
        <v>193</v>
      </c>
      <c r="C21" s="185" t="s">
        <v>179</v>
      </c>
      <c r="D21" s="185" t="s">
        <v>194</v>
      </c>
      <c r="E21" s="115"/>
      <c r="F21" s="73"/>
    </row>
    <row r="22" spans="1:9" ht="30" customHeight="1" x14ac:dyDescent="0.2">
      <c r="A22" s="173" t="s">
        <v>195</v>
      </c>
      <c r="B22" s="194">
        <v>0</v>
      </c>
      <c r="C22" s="197">
        <v>0</v>
      </c>
      <c r="D22" s="197">
        <v>0</v>
      </c>
      <c r="E22">
        <v>25824285</v>
      </c>
      <c r="F22" s="73"/>
    </row>
    <row r="23" spans="1:9" ht="13.5" customHeight="1" x14ac:dyDescent="0.2">
      <c r="A23" s="172" t="s">
        <v>196</v>
      </c>
      <c r="B23" s="196">
        <v>0</v>
      </c>
      <c r="C23" s="74">
        <f>+C19+C22</f>
        <v>2918391</v>
      </c>
      <c r="D23" s="74">
        <f>+D19+D22</f>
        <v>35626336</v>
      </c>
      <c r="F23" s="116"/>
    </row>
    <row r="24" spans="1:9" ht="16.899999999999999" customHeight="1" x14ac:dyDescent="0.2">
      <c r="A24" s="169" t="s">
        <v>192</v>
      </c>
      <c r="B24" s="185" t="s">
        <v>197</v>
      </c>
      <c r="C24" s="185" t="s">
        <v>179</v>
      </c>
      <c r="D24" s="185" t="s">
        <v>180</v>
      </c>
      <c r="F24" s="116"/>
      <c r="G24">
        <v>90079746</v>
      </c>
      <c r="H24">
        <v>57371801</v>
      </c>
      <c r="I24">
        <v>18320942</v>
      </c>
    </row>
    <row r="25" spans="1:9" ht="18" customHeight="1" x14ac:dyDescent="0.2">
      <c r="A25" s="170" t="s">
        <v>198</v>
      </c>
      <c r="B25" s="194">
        <v>0</v>
      </c>
      <c r="C25" s="197">
        <v>0</v>
      </c>
      <c r="D25" s="197">
        <v>0</v>
      </c>
      <c r="F25" s="116"/>
      <c r="G25" s="116">
        <f>+C11-G24</f>
        <v>0</v>
      </c>
    </row>
    <row r="26" spans="1:9" ht="24" customHeight="1" x14ac:dyDescent="0.2">
      <c r="A26" s="171" t="s">
        <v>199</v>
      </c>
      <c r="B26" s="195"/>
      <c r="C26" s="71"/>
      <c r="D26" s="71"/>
    </row>
    <row r="27" spans="1:9" ht="30" customHeight="1" x14ac:dyDescent="0.2">
      <c r="A27" s="167" t="s">
        <v>200</v>
      </c>
      <c r="B27" s="195">
        <v>0</v>
      </c>
      <c r="C27" s="71">
        <v>0</v>
      </c>
      <c r="D27" s="71">
        <v>0</v>
      </c>
      <c r="F27" s="116"/>
    </row>
    <row r="28" spans="1:9" ht="15" customHeight="1" x14ac:dyDescent="0.2">
      <c r="A28" s="172" t="s">
        <v>201</v>
      </c>
      <c r="B28" s="196">
        <v>0</v>
      </c>
      <c r="C28" s="189">
        <v>0</v>
      </c>
      <c r="D28" s="189">
        <v>0</v>
      </c>
    </row>
    <row r="29" spans="1:9" ht="16.899999999999999" customHeight="1" x14ac:dyDescent="0.2">
      <c r="A29" s="185" t="s">
        <v>192</v>
      </c>
      <c r="B29" s="183" t="s">
        <v>197</v>
      </c>
      <c r="C29" s="235" t="s">
        <v>179</v>
      </c>
      <c r="D29" s="16" t="s">
        <v>180</v>
      </c>
    </row>
    <row r="30" spans="1:9" ht="15.75" customHeight="1" x14ac:dyDescent="0.2">
      <c r="A30" s="186" t="s">
        <v>182</v>
      </c>
      <c r="B30" s="190">
        <f>+B8</f>
        <v>20287700</v>
      </c>
      <c r="C30" s="106">
        <f>+C8</f>
        <v>21529772</v>
      </c>
      <c r="D30" s="106">
        <f>+D8</f>
        <v>21529772</v>
      </c>
    </row>
    <row r="31" spans="1:9" ht="33" customHeight="1" x14ac:dyDescent="0.2">
      <c r="A31" s="180" t="s">
        <v>202</v>
      </c>
      <c r="B31" s="195">
        <v>0</v>
      </c>
      <c r="C31" s="71">
        <v>0</v>
      </c>
      <c r="D31" s="71">
        <v>0</v>
      </c>
    </row>
    <row r="32" spans="1:9" ht="15.75" customHeight="1" x14ac:dyDescent="0.2">
      <c r="A32" s="187" t="s">
        <v>186</v>
      </c>
      <c r="B32" s="192">
        <f>+B12</f>
        <v>20287700</v>
      </c>
      <c r="C32" s="107">
        <f>+C12</f>
        <v>22173446</v>
      </c>
      <c r="D32" s="107">
        <f>+D12</f>
        <v>22173446</v>
      </c>
    </row>
    <row r="33" spans="1:4" ht="9" customHeight="1" x14ac:dyDescent="0.2">
      <c r="A33" s="187" t="s">
        <v>189</v>
      </c>
      <c r="B33" s="195">
        <v>0</v>
      </c>
      <c r="C33" s="71">
        <v>0</v>
      </c>
      <c r="D33" s="71">
        <v>0</v>
      </c>
    </row>
    <row r="34" spans="1:4" ht="9" customHeight="1" x14ac:dyDescent="0.2">
      <c r="A34" s="188" t="s">
        <v>467</v>
      </c>
      <c r="B34" s="192">
        <f>+B30+B31-B32+B33</f>
        <v>0</v>
      </c>
      <c r="C34" s="192">
        <f>+C30+C31-C32+C33</f>
        <v>-643674</v>
      </c>
      <c r="D34" s="192">
        <f>+D30+D31-D32+D33</f>
        <v>-643674</v>
      </c>
    </row>
    <row r="35" spans="1:4" ht="24.75" customHeight="1" x14ac:dyDescent="0.2">
      <c r="A35" s="179" t="s">
        <v>466</v>
      </c>
      <c r="B35" s="192">
        <f>B34-B31</f>
        <v>0</v>
      </c>
      <c r="C35" s="192">
        <f>C34-C31</f>
        <v>-643674</v>
      </c>
      <c r="D35" s="192">
        <f>D34-D31</f>
        <v>-643674</v>
      </c>
    </row>
    <row r="36" spans="1:4" ht="25.9" customHeight="1" x14ac:dyDescent="0.2">
      <c r="A36" s="166" t="s">
        <v>183</v>
      </c>
      <c r="B36" s="192">
        <v>0</v>
      </c>
      <c r="C36" s="107">
        <f>+C13</f>
        <v>67906300</v>
      </c>
      <c r="D36" s="107">
        <f>+D13</f>
        <v>35198355</v>
      </c>
    </row>
    <row r="37" spans="1:4" ht="39" customHeight="1" x14ac:dyDescent="0.2">
      <c r="A37" s="167" t="s">
        <v>203</v>
      </c>
      <c r="B37" s="195">
        <v>0</v>
      </c>
      <c r="C37" s="71">
        <v>0</v>
      </c>
      <c r="D37" s="71">
        <v>0</v>
      </c>
    </row>
    <row r="38" spans="1:4" ht="15.75" customHeight="1" x14ac:dyDescent="0.2">
      <c r="A38" s="168" t="s">
        <v>187</v>
      </c>
      <c r="B38" s="191">
        <f>+B13</f>
        <v>0</v>
      </c>
      <c r="C38" s="73">
        <f>+C13</f>
        <v>67906300</v>
      </c>
      <c r="D38" s="73">
        <f>+D13</f>
        <v>35198355</v>
      </c>
    </row>
    <row r="39" spans="1:4" ht="10.15" customHeight="1" x14ac:dyDescent="0.2">
      <c r="A39" s="168" t="s">
        <v>190</v>
      </c>
      <c r="B39" s="195">
        <v>0</v>
      </c>
      <c r="C39" s="71">
        <v>0</v>
      </c>
      <c r="D39" s="71">
        <v>0</v>
      </c>
    </row>
    <row r="40" spans="1:4" ht="10.15" customHeight="1" x14ac:dyDescent="0.2">
      <c r="A40" s="193" t="s">
        <v>468</v>
      </c>
      <c r="B40" s="192">
        <f>+B36+B37-B38+B39</f>
        <v>0</v>
      </c>
      <c r="C40" s="192">
        <f>+C36+C37-C38+C39</f>
        <v>0</v>
      </c>
      <c r="D40" s="192">
        <f>+D36+D37-D38+D39</f>
        <v>0</v>
      </c>
    </row>
    <row r="41" spans="1:4" ht="17.25" customHeight="1" x14ac:dyDescent="0.2">
      <c r="A41" s="24" t="s">
        <v>469</v>
      </c>
      <c r="B41" s="219">
        <f>B40-B37</f>
        <v>0</v>
      </c>
      <c r="C41" s="219">
        <f>C40-C37</f>
        <v>0</v>
      </c>
      <c r="D41" s="219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1"/>
  <sheetViews>
    <sheetView view="pageBreakPreview" topLeftCell="D1" zoomScale="120" zoomScaleNormal="160" zoomScaleSheetLayoutView="120" workbookViewId="0">
      <selection activeCell="D30" sqref="D30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49" hidden="1" customWidth="1"/>
    <col min="3" max="3" width="12.83203125" style="25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1640625" bestFit="1" customWidth="1"/>
  </cols>
  <sheetData>
    <row r="1" spans="1:12" ht="10.9" customHeight="1" x14ac:dyDescent="0.2">
      <c r="D1" s="242" t="s">
        <v>459</v>
      </c>
      <c r="E1" s="243"/>
      <c r="F1" s="243"/>
      <c r="G1" s="243"/>
      <c r="H1" s="243"/>
      <c r="I1" s="243"/>
      <c r="J1" s="244"/>
    </row>
    <row r="2" spans="1:12" ht="10.15" customHeight="1" x14ac:dyDescent="0.2">
      <c r="D2" s="245" t="s">
        <v>204</v>
      </c>
      <c r="E2" s="246"/>
      <c r="F2" s="246"/>
      <c r="G2" s="246"/>
      <c r="H2" s="246"/>
      <c r="I2" s="246"/>
      <c r="J2" s="247"/>
    </row>
    <row r="3" spans="1:12" ht="10.15" customHeight="1" x14ac:dyDescent="0.2">
      <c r="D3" s="245" t="s">
        <v>493</v>
      </c>
      <c r="E3" s="246"/>
      <c r="F3" s="246"/>
      <c r="G3" s="246"/>
      <c r="H3" s="246"/>
      <c r="I3" s="246"/>
      <c r="J3" s="247"/>
    </row>
    <row r="4" spans="1:12" ht="9" customHeight="1" x14ac:dyDescent="0.2">
      <c r="D4" s="17"/>
      <c r="E4" s="15"/>
      <c r="F4" s="18" t="s">
        <v>1</v>
      </c>
      <c r="G4" s="15"/>
      <c r="H4" s="15"/>
      <c r="I4" s="15"/>
      <c r="J4" s="50"/>
    </row>
    <row r="5" spans="1:12" ht="10.9" customHeight="1" x14ac:dyDescent="0.2">
      <c r="D5" s="257" t="s">
        <v>2</v>
      </c>
      <c r="E5" s="242" t="s">
        <v>205</v>
      </c>
      <c r="F5" s="253"/>
      <c r="G5" s="253"/>
      <c r="H5" s="253"/>
      <c r="I5" s="253"/>
      <c r="J5" s="259" t="s">
        <v>206</v>
      </c>
    </row>
    <row r="6" spans="1:12" ht="25.5" customHeight="1" x14ac:dyDescent="0.2">
      <c r="D6" s="258"/>
      <c r="E6" s="47" t="s">
        <v>207</v>
      </c>
      <c r="F6" s="47" t="s">
        <v>208</v>
      </c>
      <c r="G6" s="47" t="s">
        <v>209</v>
      </c>
      <c r="H6" s="47" t="s">
        <v>179</v>
      </c>
      <c r="I6" s="65" t="s">
        <v>210</v>
      </c>
      <c r="J6" s="260"/>
    </row>
    <row r="7" spans="1:12" ht="16.5" hidden="1" x14ac:dyDescent="0.15">
      <c r="D7" s="48"/>
      <c r="E7" s="47">
        <v>811</v>
      </c>
      <c r="F7" s="47" t="s">
        <v>433</v>
      </c>
      <c r="G7" s="47" t="s">
        <v>435</v>
      </c>
      <c r="H7" s="47">
        <v>814</v>
      </c>
      <c r="I7" s="65">
        <v>815</v>
      </c>
      <c r="J7" s="66" t="s">
        <v>432</v>
      </c>
    </row>
    <row r="8" spans="1:12" ht="9.75" customHeight="1" x14ac:dyDescent="0.2">
      <c r="A8" s="64" t="s">
        <v>437</v>
      </c>
      <c r="B8" s="64" t="s">
        <v>436</v>
      </c>
      <c r="C8" s="64" t="s">
        <v>440</v>
      </c>
      <c r="D8" s="29" t="s">
        <v>211</v>
      </c>
      <c r="E8" s="146"/>
      <c r="F8" s="146" t="s">
        <v>400</v>
      </c>
      <c r="G8" s="146"/>
      <c r="H8" s="146"/>
      <c r="I8" s="147"/>
      <c r="J8" s="146"/>
    </row>
    <row r="9" spans="1:12" ht="9.75" customHeight="1" x14ac:dyDescent="0.2">
      <c r="A9" s="64"/>
      <c r="B9" s="60"/>
      <c r="C9" s="60">
        <v>1000</v>
      </c>
      <c r="D9" s="27" t="s">
        <v>212</v>
      </c>
      <c r="E9" s="117">
        <v>0</v>
      </c>
      <c r="F9" s="117">
        <v>0</v>
      </c>
      <c r="G9" s="117">
        <v>0</v>
      </c>
      <c r="H9" s="117">
        <v>0</v>
      </c>
      <c r="I9" s="135">
        <v>0</v>
      </c>
      <c r="J9" s="117">
        <f>+E9-I9</f>
        <v>0</v>
      </c>
    </row>
    <row r="10" spans="1:12" ht="9.75" customHeight="1" x14ac:dyDescent="0.2">
      <c r="A10" s="64"/>
      <c r="B10" s="60"/>
      <c r="C10" s="60">
        <v>2000</v>
      </c>
      <c r="D10" s="46" t="s">
        <v>410</v>
      </c>
      <c r="E10" s="117">
        <v>0</v>
      </c>
      <c r="F10" s="117">
        <v>0</v>
      </c>
      <c r="G10" s="117">
        <v>0</v>
      </c>
      <c r="H10" s="117">
        <v>0</v>
      </c>
      <c r="I10" s="135">
        <v>0</v>
      </c>
      <c r="J10" s="117">
        <f t="shared" ref="J10:J15" si="0">+E10-I10</f>
        <v>0</v>
      </c>
    </row>
    <row r="11" spans="1:12" ht="9.75" customHeight="1" x14ac:dyDescent="0.2">
      <c r="A11" s="64"/>
      <c r="B11" s="60"/>
      <c r="C11" s="60">
        <v>3000</v>
      </c>
      <c r="D11" s="27" t="s">
        <v>213</v>
      </c>
      <c r="E11" s="117">
        <v>0</v>
      </c>
      <c r="F11" s="117">
        <v>0</v>
      </c>
      <c r="G11" s="117">
        <v>0</v>
      </c>
      <c r="H11" s="117">
        <v>0</v>
      </c>
      <c r="I11" s="135">
        <v>0</v>
      </c>
      <c r="J11" s="117">
        <f t="shared" si="0"/>
        <v>0</v>
      </c>
    </row>
    <row r="12" spans="1:12" ht="9.75" customHeight="1" x14ac:dyDescent="0.2">
      <c r="A12" s="64"/>
      <c r="B12" s="60"/>
      <c r="C12" s="60">
        <v>4000</v>
      </c>
      <c r="D12" s="27" t="s">
        <v>214</v>
      </c>
      <c r="E12" s="117">
        <v>0</v>
      </c>
      <c r="F12" s="117">
        <v>30000</v>
      </c>
      <c r="G12" s="117">
        <f>+E12+F12</f>
        <v>30000</v>
      </c>
      <c r="H12" s="117">
        <v>30000</v>
      </c>
      <c r="I12" s="135">
        <v>30000</v>
      </c>
      <c r="J12" s="117">
        <f>+E12-I12</f>
        <v>-30000</v>
      </c>
    </row>
    <row r="13" spans="1:12" ht="9.75" customHeight="1" x14ac:dyDescent="0.2">
      <c r="A13" s="64"/>
      <c r="B13" s="60"/>
      <c r="C13" s="60">
        <v>5000</v>
      </c>
      <c r="D13" s="27" t="s">
        <v>215</v>
      </c>
      <c r="E13" s="117">
        <v>0</v>
      </c>
      <c r="F13" s="117">
        <v>44766</v>
      </c>
      <c r="G13" s="117">
        <f>+E13+F13</f>
        <v>44766</v>
      </c>
      <c r="H13" s="117">
        <f>+G13</f>
        <v>44766</v>
      </c>
      <c r="I13" s="135">
        <f>+H13</f>
        <v>44766</v>
      </c>
      <c r="J13" s="117">
        <f t="shared" si="0"/>
        <v>-44766</v>
      </c>
    </row>
    <row r="14" spans="1:12" ht="9.75" customHeight="1" x14ac:dyDescent="0.2">
      <c r="A14" s="64"/>
      <c r="B14" s="60"/>
      <c r="C14" s="60">
        <v>6000</v>
      </c>
      <c r="D14" s="27" t="s">
        <v>216</v>
      </c>
      <c r="E14" s="117">
        <v>0</v>
      </c>
      <c r="F14" s="117">
        <v>0</v>
      </c>
      <c r="G14" s="117">
        <v>0</v>
      </c>
      <c r="H14" s="117">
        <v>0</v>
      </c>
      <c r="I14" s="135">
        <v>0</v>
      </c>
      <c r="J14" s="117">
        <v>0</v>
      </c>
    </row>
    <row r="15" spans="1:12" ht="9.75" customHeight="1" x14ac:dyDescent="0.2">
      <c r="A15" s="64"/>
      <c r="B15" s="60"/>
      <c r="C15" s="60">
        <v>7000</v>
      </c>
      <c r="D15" s="46" t="s">
        <v>411</v>
      </c>
      <c r="E15" s="117">
        <v>721700</v>
      </c>
      <c r="F15" s="117">
        <v>256506</v>
      </c>
      <c r="G15" s="117">
        <f>+E15+F15</f>
        <v>978206</v>
      </c>
      <c r="H15" s="117">
        <f>+G15</f>
        <v>978206</v>
      </c>
      <c r="I15" s="135">
        <f>+H15</f>
        <v>978206</v>
      </c>
      <c r="J15" s="117">
        <f t="shared" si="0"/>
        <v>-256506</v>
      </c>
      <c r="L15" s="116"/>
    </row>
    <row r="16" spans="1:12" ht="9.75" customHeight="1" x14ac:dyDescent="0.2">
      <c r="A16" s="64"/>
      <c r="B16" s="60"/>
      <c r="C16" s="60"/>
      <c r="D16" s="27" t="s">
        <v>217</v>
      </c>
      <c r="E16" s="117">
        <f>SUM(E17:E27)</f>
        <v>19566000</v>
      </c>
      <c r="F16" s="117">
        <f t="shared" ref="F16:H16" si="1">SUM(F17:F27)</f>
        <v>910800</v>
      </c>
      <c r="G16" s="117">
        <f>SUM(G17:G27)</f>
        <v>20476800</v>
      </c>
      <c r="H16" s="117">
        <f t="shared" si="1"/>
        <v>20476800</v>
      </c>
      <c r="I16" s="117">
        <f>SUM(I17:I27)</f>
        <v>20476800</v>
      </c>
      <c r="J16" s="117">
        <f>+E16-I16</f>
        <v>-910800</v>
      </c>
    </row>
    <row r="17" spans="1:10" ht="9.75" customHeight="1" x14ac:dyDescent="0.2">
      <c r="A17" s="64"/>
      <c r="B17" s="61"/>
      <c r="C17" s="61" t="s">
        <v>406</v>
      </c>
      <c r="D17" s="28" t="s">
        <v>218</v>
      </c>
      <c r="E17" s="117">
        <v>19566000</v>
      </c>
      <c r="F17" s="117">
        <v>910800</v>
      </c>
      <c r="G17" s="117">
        <f>+E17+F17</f>
        <v>20476800</v>
      </c>
      <c r="H17" s="117">
        <f>+G17</f>
        <v>20476800</v>
      </c>
      <c r="I17" s="135">
        <f>+H17</f>
        <v>20476800</v>
      </c>
      <c r="J17" s="117">
        <f>+E17-I17</f>
        <v>-910800</v>
      </c>
    </row>
    <row r="18" spans="1:10" ht="9.75" customHeight="1" x14ac:dyDescent="0.2">
      <c r="A18" s="64"/>
      <c r="B18" s="61"/>
      <c r="C18" s="61" t="s">
        <v>407</v>
      </c>
      <c r="D18" s="28" t="s">
        <v>366</v>
      </c>
      <c r="E18" s="117">
        <v>0</v>
      </c>
      <c r="F18" s="117">
        <v>0</v>
      </c>
      <c r="G18" s="117">
        <v>0</v>
      </c>
      <c r="H18" s="117">
        <v>0</v>
      </c>
      <c r="I18" s="135">
        <v>0</v>
      </c>
      <c r="J18" s="117">
        <v>0</v>
      </c>
    </row>
    <row r="19" spans="1:10" ht="9.75" customHeight="1" x14ac:dyDescent="0.2">
      <c r="A19" s="64"/>
      <c r="B19" s="61"/>
      <c r="C19" s="61" t="s">
        <v>408</v>
      </c>
      <c r="D19" s="28" t="s">
        <v>358</v>
      </c>
      <c r="E19" s="117">
        <v>0</v>
      </c>
      <c r="F19" s="117">
        <v>0</v>
      </c>
      <c r="G19" s="117">
        <v>0</v>
      </c>
      <c r="H19" s="117">
        <v>0</v>
      </c>
      <c r="I19" s="135">
        <v>0</v>
      </c>
      <c r="J19" s="117">
        <v>0</v>
      </c>
    </row>
    <row r="20" spans="1:10" ht="9.75" customHeight="1" x14ac:dyDescent="0.2">
      <c r="A20" s="64"/>
      <c r="B20" s="60"/>
      <c r="C20" s="60">
        <v>8112</v>
      </c>
      <c r="D20" s="28" t="s">
        <v>367</v>
      </c>
      <c r="E20" s="117">
        <v>0</v>
      </c>
      <c r="F20" s="117">
        <v>0</v>
      </c>
      <c r="G20" s="117">
        <v>0</v>
      </c>
      <c r="H20" s="117">
        <v>0</v>
      </c>
      <c r="I20" s="135">
        <v>0</v>
      </c>
      <c r="J20" s="117">
        <v>0</v>
      </c>
    </row>
    <row r="21" spans="1:10" ht="9.75" customHeight="1" x14ac:dyDescent="0.2">
      <c r="A21" s="64"/>
      <c r="B21" s="60"/>
      <c r="C21" s="60"/>
      <c r="D21" s="28" t="s">
        <v>219</v>
      </c>
      <c r="E21" s="117">
        <v>0</v>
      </c>
      <c r="F21" s="117">
        <v>0</v>
      </c>
      <c r="G21" s="117">
        <v>0</v>
      </c>
      <c r="H21" s="117">
        <v>0</v>
      </c>
      <c r="I21" s="135">
        <v>0</v>
      </c>
      <c r="J21" s="117">
        <v>0</v>
      </c>
    </row>
    <row r="22" spans="1:10" ht="9.75" customHeight="1" x14ac:dyDescent="0.2">
      <c r="A22" s="64"/>
      <c r="B22" s="61"/>
      <c r="C22" s="61" t="s">
        <v>405</v>
      </c>
      <c r="D22" s="28" t="s">
        <v>359</v>
      </c>
      <c r="E22" s="117">
        <v>0</v>
      </c>
      <c r="F22" s="117">
        <v>0</v>
      </c>
      <c r="G22" s="117">
        <v>0</v>
      </c>
      <c r="H22" s="117">
        <v>0</v>
      </c>
      <c r="I22" s="135">
        <v>0</v>
      </c>
      <c r="J22" s="117">
        <v>0</v>
      </c>
    </row>
    <row r="23" spans="1:10" ht="9.75" customHeight="1" x14ac:dyDescent="0.2">
      <c r="A23" s="64"/>
      <c r="B23" s="60"/>
      <c r="C23" s="60"/>
      <c r="D23" s="28" t="s">
        <v>220</v>
      </c>
      <c r="E23" s="117">
        <v>0</v>
      </c>
      <c r="F23" s="117">
        <v>0</v>
      </c>
      <c r="G23" s="117">
        <v>0</v>
      </c>
      <c r="H23" s="117">
        <v>0</v>
      </c>
      <c r="I23" s="135">
        <v>0</v>
      </c>
      <c r="J23" s="117">
        <v>0</v>
      </c>
    </row>
    <row r="24" spans="1:10" ht="9.75" customHeight="1" x14ac:dyDescent="0.2">
      <c r="A24" s="64"/>
      <c r="B24" s="60"/>
      <c r="C24" s="60"/>
      <c r="D24" s="28" t="s">
        <v>221</v>
      </c>
      <c r="E24" s="117">
        <v>0</v>
      </c>
      <c r="F24" s="117">
        <v>0</v>
      </c>
      <c r="G24" s="117">
        <v>0</v>
      </c>
      <c r="H24" s="117">
        <v>0</v>
      </c>
      <c r="I24" s="135">
        <v>0</v>
      </c>
      <c r="J24" s="117">
        <v>0</v>
      </c>
    </row>
    <row r="25" spans="1:10" ht="9.75" customHeight="1" x14ac:dyDescent="0.2">
      <c r="A25" s="64"/>
      <c r="B25" s="60"/>
      <c r="C25" s="60" t="s">
        <v>401</v>
      </c>
      <c r="D25" s="28" t="s">
        <v>360</v>
      </c>
      <c r="E25" s="117">
        <v>0</v>
      </c>
      <c r="F25" s="117">
        <v>0</v>
      </c>
      <c r="G25" s="117">
        <v>0</v>
      </c>
      <c r="H25" s="117">
        <v>0</v>
      </c>
      <c r="I25" s="135">
        <v>0</v>
      </c>
      <c r="J25" s="117">
        <v>0</v>
      </c>
    </row>
    <row r="26" spans="1:10" ht="9.75" customHeight="1" x14ac:dyDescent="0.2">
      <c r="A26" s="64"/>
      <c r="B26" s="60"/>
      <c r="C26" s="60" t="s">
        <v>402</v>
      </c>
      <c r="D26" s="28" t="s">
        <v>361</v>
      </c>
      <c r="E26" s="117">
        <v>0</v>
      </c>
      <c r="F26" s="117">
        <v>0</v>
      </c>
      <c r="G26" s="117">
        <v>0</v>
      </c>
      <c r="H26" s="117">
        <v>0</v>
      </c>
      <c r="I26" s="135">
        <v>0</v>
      </c>
      <c r="J26" s="117">
        <v>0</v>
      </c>
    </row>
    <row r="27" spans="1:10" ht="15.75" customHeight="1" x14ac:dyDescent="0.2">
      <c r="A27" s="64"/>
      <c r="B27" s="60"/>
      <c r="C27" s="60" t="s">
        <v>409</v>
      </c>
      <c r="D27" s="28" t="s">
        <v>222</v>
      </c>
      <c r="E27" s="117">
        <v>0</v>
      </c>
      <c r="F27" s="117">
        <v>0</v>
      </c>
      <c r="G27" s="117">
        <v>0</v>
      </c>
      <c r="H27" s="117">
        <v>0</v>
      </c>
      <c r="I27" s="135">
        <v>0</v>
      </c>
      <c r="J27" s="117">
        <v>0</v>
      </c>
    </row>
    <row r="28" spans="1:10" ht="9.75" customHeight="1" x14ac:dyDescent="0.2">
      <c r="A28" s="64"/>
      <c r="B28" s="60"/>
      <c r="C28" s="60"/>
      <c r="D28" s="27" t="s">
        <v>223</v>
      </c>
      <c r="E28" s="117">
        <f>SUM(E29:E33)</f>
        <v>0</v>
      </c>
      <c r="F28" s="117">
        <f>SUM(F29:F33)</f>
        <v>0</v>
      </c>
      <c r="G28" s="117">
        <f t="shared" ref="G28:I28" si="2">SUM(G29:G33)</f>
        <v>0</v>
      </c>
      <c r="H28" s="117">
        <f t="shared" si="2"/>
        <v>0</v>
      </c>
      <c r="I28" s="117">
        <f t="shared" si="2"/>
        <v>0</v>
      </c>
      <c r="J28" s="117">
        <v>0</v>
      </c>
    </row>
    <row r="29" spans="1:10" ht="9.75" customHeight="1" x14ac:dyDescent="0.2">
      <c r="A29" s="64"/>
      <c r="B29" s="60"/>
      <c r="C29" s="60" t="s">
        <v>362</v>
      </c>
      <c r="D29" s="28" t="s">
        <v>368</v>
      </c>
      <c r="E29" s="117">
        <v>0</v>
      </c>
      <c r="F29" s="117">
        <v>0</v>
      </c>
      <c r="G29" s="117">
        <v>0</v>
      </c>
      <c r="H29" s="117">
        <v>0</v>
      </c>
      <c r="I29" s="135">
        <v>0</v>
      </c>
      <c r="J29" s="117">
        <v>0</v>
      </c>
    </row>
    <row r="30" spans="1:10" ht="9.75" customHeight="1" x14ac:dyDescent="0.2">
      <c r="A30" s="64"/>
      <c r="B30" s="60"/>
      <c r="C30" s="60">
        <v>8113</v>
      </c>
      <c r="D30" s="28" t="s">
        <v>363</v>
      </c>
      <c r="E30" s="117">
        <v>0</v>
      </c>
      <c r="F30" s="117">
        <v>0</v>
      </c>
      <c r="G30" s="117">
        <v>0</v>
      </c>
      <c r="H30" s="117">
        <v>0</v>
      </c>
      <c r="I30" s="135">
        <v>0</v>
      </c>
      <c r="J30" s="117">
        <v>0</v>
      </c>
    </row>
    <row r="31" spans="1:10" ht="9.75" customHeight="1" x14ac:dyDescent="0.2">
      <c r="A31" s="64"/>
      <c r="B31" s="60"/>
      <c r="C31" s="60" t="s">
        <v>403</v>
      </c>
      <c r="D31" s="28" t="s">
        <v>365</v>
      </c>
      <c r="E31" s="117">
        <v>0</v>
      </c>
      <c r="F31" s="117">
        <v>0</v>
      </c>
      <c r="G31" s="117">
        <v>0</v>
      </c>
      <c r="H31" s="117">
        <v>0</v>
      </c>
      <c r="I31" s="135">
        <v>0</v>
      </c>
      <c r="J31" s="117">
        <v>0</v>
      </c>
    </row>
    <row r="32" spans="1:10" ht="9.75" customHeight="1" x14ac:dyDescent="0.2">
      <c r="A32" s="60"/>
      <c r="B32" s="60"/>
      <c r="C32" s="60" t="s">
        <v>364</v>
      </c>
      <c r="D32" s="28" t="s">
        <v>224</v>
      </c>
      <c r="E32" s="117">
        <v>0</v>
      </c>
      <c r="F32" s="117">
        <v>0</v>
      </c>
      <c r="G32" s="117">
        <v>0</v>
      </c>
      <c r="H32" s="117">
        <v>0</v>
      </c>
      <c r="I32" s="135">
        <v>0</v>
      </c>
      <c r="J32" s="117">
        <v>0</v>
      </c>
    </row>
    <row r="33" spans="1:10" ht="9.75" customHeight="1" x14ac:dyDescent="0.2">
      <c r="A33" s="64"/>
      <c r="B33" s="61"/>
      <c r="C33" s="61" t="s">
        <v>404</v>
      </c>
      <c r="D33" s="28" t="s">
        <v>369</v>
      </c>
      <c r="E33" s="117">
        <v>0</v>
      </c>
      <c r="F33" s="117">
        <v>0</v>
      </c>
      <c r="G33" s="117">
        <v>0</v>
      </c>
      <c r="H33" s="117">
        <v>0</v>
      </c>
      <c r="I33" s="135">
        <v>0</v>
      </c>
      <c r="J33" s="117">
        <v>0</v>
      </c>
    </row>
    <row r="34" spans="1:10" ht="9.75" customHeight="1" x14ac:dyDescent="0.2">
      <c r="A34" s="64"/>
      <c r="B34" s="60"/>
      <c r="C34" s="60">
        <v>9000</v>
      </c>
      <c r="D34" s="27" t="s">
        <v>421</v>
      </c>
      <c r="E34" s="117">
        <v>0</v>
      </c>
      <c r="F34" s="117">
        <v>0</v>
      </c>
      <c r="G34" s="117">
        <v>0</v>
      </c>
      <c r="H34" s="117">
        <v>0</v>
      </c>
      <c r="I34" s="135">
        <v>0</v>
      </c>
      <c r="J34" s="117">
        <v>0</v>
      </c>
    </row>
    <row r="35" spans="1:10" ht="9.75" customHeight="1" x14ac:dyDescent="0.2">
      <c r="A35" s="64"/>
      <c r="B35" s="60"/>
      <c r="C35" s="60" t="s">
        <v>400</v>
      </c>
      <c r="D35" s="45" t="s">
        <v>422</v>
      </c>
      <c r="E35" s="152">
        <f>+E36</f>
        <v>0</v>
      </c>
      <c r="F35" s="152">
        <f t="shared" ref="F35:I35" si="3">+F36</f>
        <v>0</v>
      </c>
      <c r="G35" s="152">
        <f t="shared" si="3"/>
        <v>0</v>
      </c>
      <c r="H35" s="152">
        <f t="shared" si="3"/>
        <v>0</v>
      </c>
      <c r="I35" s="152">
        <f t="shared" si="3"/>
        <v>0</v>
      </c>
      <c r="J35" s="127">
        <v>0</v>
      </c>
    </row>
    <row r="36" spans="1:10" ht="9.75" customHeight="1" x14ac:dyDescent="0.2">
      <c r="A36" s="64"/>
      <c r="B36" s="232"/>
      <c r="C36" s="232"/>
      <c r="D36" s="46" t="s">
        <v>420</v>
      </c>
      <c r="E36" s="152">
        <v>0</v>
      </c>
      <c r="F36" s="152">
        <v>0</v>
      </c>
      <c r="G36" s="152">
        <v>0</v>
      </c>
      <c r="H36" s="152">
        <v>0</v>
      </c>
      <c r="I36" s="153">
        <v>0</v>
      </c>
      <c r="J36" s="127">
        <v>0</v>
      </c>
    </row>
    <row r="37" spans="1:10" ht="9.75" customHeight="1" x14ac:dyDescent="0.2">
      <c r="A37" s="223"/>
      <c r="B37" s="224"/>
      <c r="C37" s="224"/>
      <c r="D37" s="46" t="s">
        <v>463</v>
      </c>
      <c r="E37" s="152">
        <f>+E38+E39</f>
        <v>0</v>
      </c>
      <c r="F37" s="152">
        <f t="shared" ref="F37:I37" si="4">+F38+F39</f>
        <v>0</v>
      </c>
      <c r="G37" s="152">
        <f t="shared" si="4"/>
        <v>0</v>
      </c>
      <c r="H37" s="152">
        <f t="shared" si="4"/>
        <v>0</v>
      </c>
      <c r="I37" s="152">
        <f t="shared" si="4"/>
        <v>0</v>
      </c>
      <c r="J37" s="127">
        <v>0</v>
      </c>
    </row>
    <row r="38" spans="1:10" ht="9.75" customHeight="1" x14ac:dyDescent="0.2">
      <c r="A38" s="64"/>
      <c r="B38" s="60"/>
      <c r="C38" s="60"/>
      <c r="D38" s="28" t="s">
        <v>461</v>
      </c>
      <c r="E38" s="152">
        <v>0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</row>
    <row r="39" spans="1:10" ht="9.75" customHeight="1" x14ac:dyDescent="0.2">
      <c r="A39" s="64"/>
      <c r="B39" s="60"/>
      <c r="C39" s="60"/>
      <c r="D39" s="28" t="s">
        <v>462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</row>
    <row r="40" spans="1:10" ht="9.75" customHeight="1" x14ac:dyDescent="0.2">
      <c r="A40" s="64"/>
      <c r="B40" s="60"/>
      <c r="C40" s="60"/>
      <c r="D40" s="148" t="s">
        <v>465</v>
      </c>
      <c r="E40" s="155">
        <f>+E9+E12+E13+E14+E15+E16+E28+E34+E35+E37</f>
        <v>20287700</v>
      </c>
      <c r="F40" s="155">
        <f>+F9+F12+F13+F14+F15+F16+F28+F34+F35+F37</f>
        <v>1242072</v>
      </c>
      <c r="G40" s="155">
        <f>+G9+G12+G13+G14+G15+G16+G28+G34+G35+G37</f>
        <v>21529772</v>
      </c>
      <c r="H40" s="155">
        <f>+H9+H12+H13+H14+H15+H16+H28+H34+H35+H37</f>
        <v>21529772</v>
      </c>
      <c r="I40" s="155">
        <f>+I9+I12+I13+I14+I15+I16+I28+I34+I35+I37</f>
        <v>21529772</v>
      </c>
      <c r="J40" s="156">
        <f>+E40-I40</f>
        <v>-1242072</v>
      </c>
    </row>
    <row r="41" spans="1:10" ht="9.75" customHeight="1" x14ac:dyDescent="0.2">
      <c r="A41" s="64"/>
      <c r="B41" s="60"/>
      <c r="C41" s="60"/>
      <c r="D41" s="148" t="s">
        <v>370</v>
      </c>
      <c r="E41" s="152"/>
      <c r="F41" s="152"/>
      <c r="G41" s="152"/>
      <c r="H41" s="152"/>
      <c r="I41" s="153"/>
      <c r="J41" s="117"/>
    </row>
    <row r="42" spans="1:10" ht="9.75" customHeight="1" x14ac:dyDescent="0.2">
      <c r="A42" s="64"/>
      <c r="B42" s="60"/>
      <c r="C42" s="60"/>
      <c r="D42" s="148" t="s">
        <v>371</v>
      </c>
      <c r="E42" s="152"/>
      <c r="F42" s="152"/>
      <c r="G42" s="152"/>
      <c r="H42" s="152"/>
      <c r="I42" s="153"/>
      <c r="J42" s="123"/>
    </row>
    <row r="43" spans="1:10" ht="9.75" customHeight="1" x14ac:dyDescent="0.2">
      <c r="A43" s="64"/>
      <c r="B43" s="60"/>
      <c r="C43" s="60"/>
      <c r="D43" s="46" t="s">
        <v>423</v>
      </c>
      <c r="E43" s="152">
        <v>0</v>
      </c>
      <c r="F43" s="152">
        <f t="shared" ref="F43:I43" si="5">SUM(F44:F51)</f>
        <v>0</v>
      </c>
      <c r="G43" s="152">
        <v>0</v>
      </c>
      <c r="H43" s="152">
        <f t="shared" si="5"/>
        <v>0</v>
      </c>
      <c r="I43" s="152">
        <f t="shared" si="5"/>
        <v>0</v>
      </c>
      <c r="J43" s="117">
        <f>+E43-I43</f>
        <v>0</v>
      </c>
    </row>
    <row r="44" spans="1:10" ht="18" customHeight="1" x14ac:dyDescent="0.2">
      <c r="A44" s="64"/>
      <c r="B44" s="60" t="s">
        <v>412</v>
      </c>
      <c r="C44" s="60" t="s">
        <v>400</v>
      </c>
      <c r="D44" s="28" t="s">
        <v>372</v>
      </c>
      <c r="E44" s="152">
        <v>0</v>
      </c>
      <c r="F44" s="152">
        <v>0</v>
      </c>
      <c r="G44" s="152">
        <v>0</v>
      </c>
      <c r="H44" s="152">
        <v>0</v>
      </c>
      <c r="I44" s="153">
        <v>0</v>
      </c>
      <c r="J44" s="127">
        <v>0</v>
      </c>
    </row>
    <row r="45" spans="1:10" ht="9.75" customHeight="1" x14ac:dyDescent="0.2">
      <c r="A45" s="64"/>
      <c r="B45" s="60" t="s">
        <v>413</v>
      </c>
      <c r="C45" s="60" t="s">
        <v>400</v>
      </c>
      <c r="D45" s="28" t="s">
        <v>373</v>
      </c>
      <c r="E45" s="152">
        <v>0</v>
      </c>
      <c r="F45" s="152">
        <v>0</v>
      </c>
      <c r="G45" s="152">
        <v>0</v>
      </c>
      <c r="H45" s="152">
        <v>0</v>
      </c>
      <c r="I45" s="153">
        <v>0</v>
      </c>
      <c r="J45" s="127">
        <v>0</v>
      </c>
    </row>
    <row r="46" spans="1:10" ht="9.75" customHeight="1" x14ac:dyDescent="0.2">
      <c r="A46" s="64"/>
      <c r="B46" s="60" t="s">
        <v>414</v>
      </c>
      <c r="C46" s="60" t="s">
        <v>400</v>
      </c>
      <c r="D46" s="28" t="s">
        <v>489</v>
      </c>
      <c r="E46" s="152">
        <v>0</v>
      </c>
      <c r="F46" s="152">
        <v>0</v>
      </c>
      <c r="G46" s="152">
        <v>0</v>
      </c>
      <c r="H46" s="152">
        <v>0</v>
      </c>
      <c r="I46" s="153">
        <v>0</v>
      </c>
      <c r="J46" s="127">
        <v>0</v>
      </c>
    </row>
    <row r="47" spans="1:10" ht="26.25" customHeight="1" x14ac:dyDescent="0.2">
      <c r="A47" s="64"/>
      <c r="B47" s="60" t="s">
        <v>415</v>
      </c>
      <c r="C47" s="60" t="s">
        <v>400</v>
      </c>
      <c r="D47" s="28" t="s">
        <v>374</v>
      </c>
      <c r="E47" s="152">
        <v>0</v>
      </c>
      <c r="F47" s="152">
        <v>0</v>
      </c>
      <c r="G47" s="152">
        <v>0</v>
      </c>
      <c r="H47" s="152">
        <v>0</v>
      </c>
      <c r="I47" s="153">
        <v>0</v>
      </c>
      <c r="J47" s="127">
        <v>0</v>
      </c>
    </row>
    <row r="48" spans="1:10" ht="9.75" customHeight="1" x14ac:dyDescent="0.2">
      <c r="A48" s="64"/>
      <c r="B48" s="60" t="s">
        <v>417</v>
      </c>
      <c r="C48" s="60" t="s">
        <v>400</v>
      </c>
      <c r="D48" s="28" t="s">
        <v>375</v>
      </c>
      <c r="E48" s="152">
        <v>0</v>
      </c>
      <c r="F48" s="152">
        <v>0</v>
      </c>
      <c r="G48" s="152">
        <v>0</v>
      </c>
      <c r="H48" s="152">
        <v>0</v>
      </c>
      <c r="I48" s="153">
        <v>0</v>
      </c>
      <c r="J48" s="127">
        <v>0</v>
      </c>
    </row>
    <row r="49" spans="1:12" ht="15.75" customHeight="1" x14ac:dyDescent="0.2">
      <c r="A49" s="64"/>
      <c r="B49" s="60" t="s">
        <v>418</v>
      </c>
      <c r="C49" s="60" t="s">
        <v>400</v>
      </c>
      <c r="D49" s="28" t="s">
        <v>376</v>
      </c>
      <c r="E49" s="152">
        <v>0</v>
      </c>
      <c r="F49" s="152">
        <v>0</v>
      </c>
      <c r="G49" s="152">
        <v>0</v>
      </c>
      <c r="H49" s="152">
        <v>0</v>
      </c>
      <c r="I49" s="153">
        <v>0</v>
      </c>
      <c r="J49" s="127">
        <v>0</v>
      </c>
    </row>
    <row r="50" spans="1:12" ht="18.75" customHeight="1" x14ac:dyDescent="0.2">
      <c r="A50" s="64"/>
      <c r="B50" s="60" t="s">
        <v>419</v>
      </c>
      <c r="C50" s="60" t="s">
        <v>400</v>
      </c>
      <c r="D50" s="28" t="s">
        <v>377</v>
      </c>
      <c r="E50" s="152">
        <v>0</v>
      </c>
      <c r="F50" s="152">
        <v>0</v>
      </c>
      <c r="G50" s="152">
        <v>0</v>
      </c>
      <c r="H50" s="152">
        <v>0</v>
      </c>
      <c r="I50" s="153">
        <v>0</v>
      </c>
      <c r="J50" s="127">
        <v>0</v>
      </c>
    </row>
    <row r="51" spans="1:12" ht="18" customHeight="1" x14ac:dyDescent="0.2">
      <c r="A51" s="64"/>
      <c r="B51" s="60" t="s">
        <v>416</v>
      </c>
      <c r="C51" s="60" t="s">
        <v>400</v>
      </c>
      <c r="D51" s="28" t="s">
        <v>378</v>
      </c>
      <c r="E51" s="152">
        <v>0</v>
      </c>
      <c r="F51" s="152">
        <v>0</v>
      </c>
      <c r="G51" s="152">
        <v>0</v>
      </c>
      <c r="H51" s="152">
        <v>0</v>
      </c>
      <c r="I51" s="153">
        <v>0</v>
      </c>
      <c r="J51" s="127">
        <v>0</v>
      </c>
    </row>
    <row r="52" spans="1:12" ht="9.75" customHeight="1" x14ac:dyDescent="0.2">
      <c r="A52" s="64"/>
      <c r="B52" s="60"/>
      <c r="C52" s="60"/>
      <c r="D52" s="46" t="s">
        <v>424</v>
      </c>
      <c r="E52" s="152">
        <f>SUM(E53:E56)</f>
        <v>0</v>
      </c>
      <c r="F52" s="152">
        <f t="shared" ref="F52:I52" si="6">SUM(F53:F56)</f>
        <v>86874070</v>
      </c>
      <c r="G52" s="152">
        <f t="shared" si="6"/>
        <v>86874070</v>
      </c>
      <c r="H52" s="152">
        <f t="shared" si="6"/>
        <v>71468365</v>
      </c>
      <c r="I52" s="152">
        <f t="shared" si="6"/>
        <v>71468365</v>
      </c>
      <c r="J52" s="117">
        <f>+E52-I52</f>
        <v>-71468365</v>
      </c>
    </row>
    <row r="53" spans="1:12" ht="9.75" customHeight="1" x14ac:dyDescent="0.2">
      <c r="A53" s="68">
        <v>12</v>
      </c>
      <c r="B53" s="62" t="s">
        <v>400</v>
      </c>
      <c r="C53" s="68">
        <v>8000</v>
      </c>
      <c r="D53" s="28" t="s">
        <v>428</v>
      </c>
      <c r="E53" s="152">
        <v>0</v>
      </c>
      <c r="F53" s="152">
        <v>0</v>
      </c>
      <c r="G53" s="152">
        <v>0</v>
      </c>
      <c r="H53" s="152">
        <v>0</v>
      </c>
      <c r="I53" s="153">
        <v>0</v>
      </c>
      <c r="J53" s="123">
        <v>0</v>
      </c>
    </row>
    <row r="54" spans="1:12" ht="9.75" customHeight="1" x14ac:dyDescent="0.2">
      <c r="A54" s="69" t="s">
        <v>439</v>
      </c>
      <c r="B54" s="63" t="s">
        <v>400</v>
      </c>
      <c r="C54" s="68">
        <v>8000</v>
      </c>
      <c r="D54" s="28" t="s">
        <v>427</v>
      </c>
      <c r="E54" s="152">
        <v>0</v>
      </c>
      <c r="F54" s="152">
        <v>0</v>
      </c>
      <c r="G54" s="152">
        <v>0</v>
      </c>
      <c r="H54" s="152">
        <v>0</v>
      </c>
      <c r="I54" s="153">
        <v>0</v>
      </c>
      <c r="J54" s="123">
        <v>0</v>
      </c>
    </row>
    <row r="55" spans="1:12" ht="9.75" customHeight="1" x14ac:dyDescent="0.2">
      <c r="A55" s="60" t="s">
        <v>400</v>
      </c>
      <c r="B55" s="60" t="s">
        <v>400</v>
      </c>
      <c r="C55" s="60"/>
      <c r="D55" s="28" t="s">
        <v>426</v>
      </c>
      <c r="E55" s="152">
        <v>0</v>
      </c>
      <c r="F55" s="152">
        <v>0</v>
      </c>
      <c r="G55" s="152">
        <v>0</v>
      </c>
      <c r="H55" s="152">
        <v>0</v>
      </c>
      <c r="I55" s="153">
        <v>0</v>
      </c>
      <c r="J55" s="123">
        <v>0</v>
      </c>
    </row>
    <row r="56" spans="1:12" ht="9.75" customHeight="1" x14ac:dyDescent="0.2">
      <c r="A56" s="68" t="s">
        <v>438</v>
      </c>
      <c r="B56" s="62" t="s">
        <v>400</v>
      </c>
      <c r="C56" s="68">
        <v>8000</v>
      </c>
      <c r="D56" s="28" t="s">
        <v>425</v>
      </c>
      <c r="E56" s="152"/>
      <c r="F56" s="152">
        <f>3600000-150000+5924070+67500000+10000000</f>
        <v>86874070</v>
      </c>
      <c r="G56" s="152">
        <f>+F56</f>
        <v>86874070</v>
      </c>
      <c r="H56" s="153">
        <f>3600000-150000+5924069+22500000+13500000+13817901+2276395+10000000</f>
        <v>71468365</v>
      </c>
      <c r="I56" s="153">
        <f>3600000-150000+5924069+22500000+13500000+13817901+2276395+10000000</f>
        <v>71468365</v>
      </c>
      <c r="J56" s="152">
        <f>+E56-I56</f>
        <v>-71468365</v>
      </c>
      <c r="L56" s="153"/>
    </row>
    <row r="57" spans="1:12" ht="9.75" customHeight="1" x14ac:dyDescent="0.2">
      <c r="A57" s="64"/>
      <c r="B57" s="60"/>
      <c r="C57" s="60"/>
      <c r="D57" s="46" t="s">
        <v>429</v>
      </c>
      <c r="E57" s="152">
        <f>SUM(E58:E59)</f>
        <v>0</v>
      </c>
      <c r="F57" s="152">
        <f t="shared" ref="F57:I57" si="7">SUM(F58:F59)</f>
        <v>0</v>
      </c>
      <c r="G57" s="152">
        <f t="shared" si="7"/>
        <v>0</v>
      </c>
      <c r="H57" s="152">
        <f t="shared" si="7"/>
        <v>0</v>
      </c>
      <c r="I57" s="152">
        <f t="shared" si="7"/>
        <v>0</v>
      </c>
      <c r="J57" s="117">
        <f>+E57-I57</f>
        <v>0</v>
      </c>
    </row>
    <row r="58" spans="1:12" ht="18.75" customHeight="1" x14ac:dyDescent="0.2">
      <c r="A58" s="64"/>
      <c r="B58" s="60"/>
      <c r="C58" s="60"/>
      <c r="D58" s="28" t="s">
        <v>379</v>
      </c>
      <c r="E58" s="152">
        <v>0</v>
      </c>
      <c r="F58" s="152">
        <v>0</v>
      </c>
      <c r="G58" s="152">
        <v>0</v>
      </c>
      <c r="H58" s="152">
        <v>0</v>
      </c>
      <c r="I58" s="152">
        <v>0</v>
      </c>
      <c r="J58" s="152">
        <v>0</v>
      </c>
    </row>
    <row r="59" spans="1:12" ht="9.75" customHeight="1" x14ac:dyDescent="0.2">
      <c r="A59" s="64"/>
      <c r="B59" s="60"/>
      <c r="C59" s="60"/>
      <c r="D59" s="28" t="s">
        <v>380</v>
      </c>
      <c r="E59" s="152">
        <v>0</v>
      </c>
      <c r="F59" s="152">
        <v>0</v>
      </c>
      <c r="G59" s="152">
        <v>0</v>
      </c>
      <c r="H59" s="152">
        <v>0</v>
      </c>
      <c r="I59" s="152">
        <v>0</v>
      </c>
      <c r="J59" s="152">
        <v>0</v>
      </c>
    </row>
    <row r="60" spans="1:12" ht="9.75" customHeight="1" x14ac:dyDescent="0.2">
      <c r="A60" s="64"/>
      <c r="B60" s="60"/>
      <c r="C60" s="60"/>
      <c r="D60" s="46" t="s">
        <v>430</v>
      </c>
      <c r="E60" s="152"/>
      <c r="F60" s="152"/>
      <c r="G60" s="152"/>
      <c r="H60" s="152"/>
      <c r="I60" s="153"/>
      <c r="J60" s="117">
        <f>+E60-I60</f>
        <v>0</v>
      </c>
    </row>
    <row r="61" spans="1:12" ht="9.75" customHeight="1" x14ac:dyDescent="0.2">
      <c r="A61" s="64"/>
      <c r="B61" s="60"/>
      <c r="C61" s="60"/>
      <c r="D61" s="46" t="s">
        <v>431</v>
      </c>
      <c r="E61" s="152"/>
      <c r="F61" s="152"/>
      <c r="G61" s="152"/>
      <c r="H61" s="152"/>
      <c r="I61" s="153"/>
      <c r="J61" s="123"/>
    </row>
    <row r="62" spans="1:12" ht="9.75" customHeight="1" x14ac:dyDescent="0.2">
      <c r="A62" s="64"/>
      <c r="B62" s="60"/>
      <c r="C62" s="60"/>
      <c r="D62" s="150" t="s">
        <v>464</v>
      </c>
      <c r="E62" s="155">
        <f>+E43+E52+E57+E60+E61</f>
        <v>0</v>
      </c>
      <c r="F62" s="155">
        <f t="shared" ref="F62:I62" si="8">+F43+F52+F57+F60+F61</f>
        <v>86874070</v>
      </c>
      <c r="G62" s="155">
        <f t="shared" si="8"/>
        <v>86874070</v>
      </c>
      <c r="H62" s="155">
        <f t="shared" si="8"/>
        <v>71468365</v>
      </c>
      <c r="I62" s="155">
        <f t="shared" si="8"/>
        <v>71468365</v>
      </c>
      <c r="J62" s="157">
        <f>+E62-I62</f>
        <v>-71468365</v>
      </c>
    </row>
    <row r="63" spans="1:12" ht="9.75" customHeight="1" x14ac:dyDescent="0.2">
      <c r="A63" s="64"/>
      <c r="B63" s="60"/>
      <c r="C63" s="60"/>
      <c r="D63" s="149" t="s">
        <v>381</v>
      </c>
      <c r="E63" s="155">
        <f>+E64</f>
        <v>0</v>
      </c>
      <c r="F63" s="155">
        <f t="shared" ref="F63:I63" si="9">+F64</f>
        <v>0</v>
      </c>
      <c r="G63" s="155">
        <f t="shared" si="9"/>
        <v>0</v>
      </c>
      <c r="H63" s="155">
        <f t="shared" si="9"/>
        <v>0</v>
      </c>
      <c r="I63" s="155">
        <f t="shared" si="9"/>
        <v>0</v>
      </c>
      <c r="J63" s="157">
        <f>+E63-I63</f>
        <v>0</v>
      </c>
    </row>
    <row r="64" spans="1:12" ht="9.75" customHeight="1" x14ac:dyDescent="0.2">
      <c r="A64" s="64"/>
      <c r="B64" s="232"/>
      <c r="C64" s="232"/>
      <c r="D64" s="28" t="s">
        <v>382</v>
      </c>
      <c r="E64" s="152"/>
      <c r="F64" s="152"/>
      <c r="G64" s="152"/>
      <c r="H64" s="152"/>
      <c r="I64" s="153"/>
      <c r="J64" s="117"/>
    </row>
    <row r="65" spans="1:13" ht="9.75" customHeight="1" x14ac:dyDescent="0.2">
      <c r="A65" s="223"/>
      <c r="B65" s="224"/>
      <c r="C65" s="224"/>
      <c r="D65" s="149" t="s">
        <v>383</v>
      </c>
      <c r="E65" s="155">
        <f>+E40+E62+E63</f>
        <v>20287700</v>
      </c>
      <c r="F65" s="155">
        <f t="shared" ref="F65:I65" si="10">+F40+F62+F63</f>
        <v>88116142</v>
      </c>
      <c r="G65" s="155">
        <f t="shared" si="10"/>
        <v>108403842</v>
      </c>
      <c r="H65" s="155">
        <f t="shared" si="10"/>
        <v>92998137</v>
      </c>
      <c r="I65" s="155">
        <f t="shared" si="10"/>
        <v>92998137</v>
      </c>
      <c r="J65" s="157">
        <f>+E65-I65</f>
        <v>-72710437</v>
      </c>
    </row>
    <row r="66" spans="1:13" ht="9.75" customHeight="1" x14ac:dyDescent="0.2">
      <c r="A66" s="64"/>
      <c r="B66" s="60"/>
      <c r="C66" s="60"/>
      <c r="D66" s="28" t="s">
        <v>384</v>
      </c>
      <c r="E66" s="152"/>
      <c r="F66" s="152"/>
      <c r="G66" s="152"/>
      <c r="H66" s="152"/>
      <c r="I66" s="153"/>
      <c r="J66" s="123"/>
    </row>
    <row r="67" spans="1:13" ht="16.5" customHeight="1" x14ac:dyDescent="0.2">
      <c r="A67" s="64"/>
      <c r="B67" s="60"/>
      <c r="C67" s="60"/>
      <c r="D67" s="28" t="s">
        <v>385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</row>
    <row r="68" spans="1:13" ht="17.25" customHeight="1" x14ac:dyDescent="0.2">
      <c r="A68" s="64"/>
      <c r="B68" s="60"/>
      <c r="C68" s="60"/>
      <c r="D68" s="28" t="s">
        <v>386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</row>
    <row r="69" spans="1:13" ht="9.75" customHeight="1" x14ac:dyDescent="0.2">
      <c r="A69" s="64"/>
      <c r="B69" s="60"/>
      <c r="C69" s="60"/>
      <c r="D69" s="151" t="s">
        <v>387</v>
      </c>
      <c r="E69" s="158">
        <f>+E40+E62</f>
        <v>20287700</v>
      </c>
      <c r="F69" s="158">
        <f>+F40+F62</f>
        <v>88116142</v>
      </c>
      <c r="G69" s="158">
        <f t="shared" ref="G69:I69" si="11">+G40+G62</f>
        <v>108403842</v>
      </c>
      <c r="H69" s="158">
        <f t="shared" si="11"/>
        <v>92998137</v>
      </c>
      <c r="I69" s="158">
        <f t="shared" si="11"/>
        <v>92998137</v>
      </c>
      <c r="J69" s="119">
        <f>+E69-I69</f>
        <v>-72710437</v>
      </c>
    </row>
    <row r="70" spans="1:13" x14ac:dyDescent="0.2">
      <c r="L70" s="233">
        <v>92994983</v>
      </c>
    </row>
    <row r="71" spans="1:13" x14ac:dyDescent="0.2">
      <c r="E71" s="154"/>
      <c r="F71" s="154"/>
      <c r="G71" s="154"/>
      <c r="H71" s="154"/>
      <c r="I71" s="154"/>
      <c r="J71" s="154"/>
      <c r="L71" s="116">
        <f>+L70-H69</f>
        <v>-3154</v>
      </c>
      <c r="M71" s="116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verticalCentered="1"/>
  <pageMargins left="1.299212598425197" right="0.11811023622047245" top="0.35433070866141736" bottom="0.35433070866141736" header="0.31496062992125984" footer="0.31496062992125984"/>
  <pageSetup scale="78" orientation="portrait" r:id="rId4"/>
  <ignoredErrors>
    <ignoredError sqref="E28:I28" formulaRange="1"/>
    <ignoredError sqref="G16:I16" formula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161"/>
  <sheetViews>
    <sheetView view="pageBreakPreview" topLeftCell="A76" zoomScale="120" zoomScaleNormal="120" zoomScaleSheetLayoutView="120" workbookViewId="0">
      <selection activeCell="E150" sqref="E150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9" width="8.83203125" style="120"/>
    <col min="10" max="10" width="12" style="120" customWidth="1"/>
    <col min="11" max="11" width="11.6640625" style="120" customWidth="1"/>
    <col min="12" max="12" width="10.33203125" style="120" bestFit="1" customWidth="1"/>
    <col min="13" max="13" width="11.33203125" style="120" customWidth="1"/>
    <col min="14" max="24" width="8.83203125" style="120"/>
    <col min="25" max="30" width="8.83203125" style="116"/>
  </cols>
  <sheetData>
    <row r="1" spans="1:10" x14ac:dyDescent="0.2">
      <c r="A1" s="242" t="s">
        <v>459</v>
      </c>
      <c r="B1" s="243"/>
      <c r="C1" s="243"/>
      <c r="D1" s="243"/>
      <c r="E1" s="243"/>
      <c r="F1" s="243"/>
      <c r="G1" s="244"/>
    </row>
    <row r="2" spans="1:10" x14ac:dyDescent="0.2">
      <c r="A2" s="261" t="s">
        <v>225</v>
      </c>
      <c r="B2" s="262"/>
      <c r="C2" s="262"/>
      <c r="D2" s="262"/>
      <c r="E2" s="262"/>
      <c r="F2" s="262"/>
      <c r="G2" s="263"/>
    </row>
    <row r="3" spans="1:10" x14ac:dyDescent="0.2">
      <c r="A3" s="264" t="s">
        <v>226</v>
      </c>
      <c r="B3" s="265"/>
      <c r="C3" s="265"/>
      <c r="D3" s="265"/>
      <c r="E3" s="265"/>
      <c r="F3" s="265"/>
      <c r="G3" s="266"/>
    </row>
    <row r="4" spans="1:10" x14ac:dyDescent="0.2">
      <c r="A4" s="245" t="s">
        <v>493</v>
      </c>
      <c r="B4" s="246"/>
      <c r="C4" s="246"/>
      <c r="D4" s="246"/>
      <c r="E4" s="246"/>
      <c r="F4" s="246"/>
      <c r="G4" s="247"/>
    </row>
    <row r="5" spans="1:10" x14ac:dyDescent="0.2">
      <c r="A5" s="267" t="s">
        <v>471</v>
      </c>
      <c r="B5" s="268"/>
      <c r="C5" s="268"/>
      <c r="D5" s="268"/>
      <c r="E5" s="268"/>
      <c r="F5" s="268"/>
      <c r="G5" s="269"/>
    </row>
    <row r="6" spans="1:10" ht="16.5" x14ac:dyDescent="0.2">
      <c r="A6" s="39" t="s">
        <v>357</v>
      </c>
      <c r="B6" s="39" t="s">
        <v>229</v>
      </c>
      <c r="C6" s="39" t="s">
        <v>208</v>
      </c>
      <c r="D6" s="39" t="s">
        <v>209</v>
      </c>
      <c r="E6" s="39" t="s">
        <v>179</v>
      </c>
      <c r="F6" s="39" t="s">
        <v>194</v>
      </c>
      <c r="G6" s="39" t="s">
        <v>228</v>
      </c>
    </row>
    <row r="7" spans="1:10" x14ac:dyDescent="0.2">
      <c r="A7" s="32" t="s">
        <v>230</v>
      </c>
      <c r="B7" s="208">
        <f t="shared" ref="B7:F7" si="0">+B8+B16+B26+B36+B46+B56+B60+B68+B72</f>
        <v>20287700</v>
      </c>
      <c r="C7" s="208">
        <f t="shared" si="0"/>
        <v>1891493</v>
      </c>
      <c r="D7" s="208">
        <f t="shared" si="0"/>
        <v>22179193</v>
      </c>
      <c r="E7" s="208">
        <f t="shared" si="0"/>
        <v>22176190</v>
      </c>
      <c r="F7" s="208">
        <f t="shared" si="0"/>
        <v>22176190</v>
      </c>
      <c r="G7" s="209">
        <f>+G8+G16+G26+G36+G46+G56+G60+G68+G72</f>
        <v>3003</v>
      </c>
      <c r="I7" s="73">
        <f>31547105-3450000-5924070</f>
        <v>22173035</v>
      </c>
      <c r="J7" s="120">
        <f>+I7-E7</f>
        <v>-3155</v>
      </c>
    </row>
    <row r="8" spans="1:10" x14ac:dyDescent="0.2">
      <c r="A8" s="33" t="s">
        <v>231</v>
      </c>
      <c r="B8" s="202">
        <f>ROUND(SUM(B9:B15),0)</f>
        <v>4235300</v>
      </c>
      <c r="C8" s="202">
        <f>SUM(C9:C15)</f>
        <v>-394272</v>
      </c>
      <c r="D8" s="202">
        <f>ROUND(+B8+C8,0)</f>
        <v>3841028</v>
      </c>
      <c r="E8" s="202">
        <f>ROUND(SUM(E9:E15),0)</f>
        <v>3841028</v>
      </c>
      <c r="F8" s="202">
        <f>ROUND(SUM(F9:F15),0)</f>
        <v>3841028</v>
      </c>
      <c r="G8" s="205">
        <f>+D8-E8</f>
        <v>0</v>
      </c>
      <c r="I8" s="73">
        <f>3450000+5924070+74323321</f>
        <v>83697391</v>
      </c>
    </row>
    <row r="9" spans="1:10" ht="18" customHeight="1" x14ac:dyDescent="0.2">
      <c r="A9" s="30" t="s">
        <v>232</v>
      </c>
      <c r="B9" s="202">
        <f>677600+1004400</f>
        <v>1682000</v>
      </c>
      <c r="C9" s="202">
        <f>-51872-79742-12193</f>
        <v>-143807</v>
      </c>
      <c r="D9" s="202">
        <f>+B9+C9</f>
        <v>1538193</v>
      </c>
      <c r="E9" s="202">
        <v>1538193</v>
      </c>
      <c r="F9" s="202">
        <f>E9</f>
        <v>1538193</v>
      </c>
      <c r="G9" s="205">
        <f t="shared" ref="G9:G15" si="1">+D9-E9</f>
        <v>0</v>
      </c>
    </row>
    <row r="10" spans="1:10" x14ac:dyDescent="0.2">
      <c r="A10" s="30" t="s">
        <v>233</v>
      </c>
      <c r="B10" s="202"/>
      <c r="C10" s="202"/>
      <c r="D10" s="202">
        <f t="shared" ref="D10:D13" si="2">+B10+C10</f>
        <v>0</v>
      </c>
      <c r="E10" s="202">
        <f t="shared" ref="E10" si="3">B10+C10</f>
        <v>0</v>
      </c>
      <c r="F10" s="202">
        <v>0</v>
      </c>
      <c r="G10" s="205">
        <f t="shared" si="1"/>
        <v>0</v>
      </c>
    </row>
    <row r="11" spans="1:10" x14ac:dyDescent="0.2">
      <c r="A11" s="30" t="s">
        <v>234</v>
      </c>
      <c r="B11" s="202">
        <f>67900+50200+150500+111600+903200+467500</f>
        <v>1750900</v>
      </c>
      <c r="C11" s="202">
        <f>-68987-13114-126707</f>
        <v>-208808</v>
      </c>
      <c r="D11" s="202">
        <f t="shared" si="2"/>
        <v>1542092</v>
      </c>
      <c r="E11" s="202">
        <v>1544513</v>
      </c>
      <c r="F11" s="202">
        <f>E11</f>
        <v>1544513</v>
      </c>
      <c r="G11" s="205">
        <f t="shared" si="1"/>
        <v>-2421</v>
      </c>
    </row>
    <row r="12" spans="1:10" x14ac:dyDescent="0.2">
      <c r="A12" s="30" t="s">
        <v>235</v>
      </c>
      <c r="B12" s="202">
        <f>187800+97800</f>
        <v>285600</v>
      </c>
      <c r="C12" s="202">
        <f>-13137-17516</f>
        <v>-30653</v>
      </c>
      <c r="D12" s="202">
        <f t="shared" si="2"/>
        <v>254947</v>
      </c>
      <c r="E12" s="202">
        <v>230563</v>
      </c>
      <c r="F12" s="202">
        <f>E12</f>
        <v>230563</v>
      </c>
      <c r="G12" s="205">
        <f t="shared" si="1"/>
        <v>24384</v>
      </c>
    </row>
    <row r="13" spans="1:10" x14ac:dyDescent="0.2">
      <c r="A13" s="30" t="s">
        <v>236</v>
      </c>
      <c r="B13" s="202">
        <f>50400+92400+132000+242000</f>
        <v>516800</v>
      </c>
      <c r="C13" s="202">
        <v>-11004</v>
      </c>
      <c r="D13" s="202">
        <f t="shared" si="2"/>
        <v>505796</v>
      </c>
      <c r="E13" s="202">
        <v>527759</v>
      </c>
      <c r="F13" s="202">
        <f>E13</f>
        <v>527759</v>
      </c>
      <c r="G13" s="205">
        <f t="shared" si="1"/>
        <v>-21963</v>
      </c>
    </row>
    <row r="14" spans="1:10" x14ac:dyDescent="0.2">
      <c r="A14" s="30" t="s">
        <v>237</v>
      </c>
      <c r="B14" s="202"/>
      <c r="C14" s="202"/>
      <c r="D14" s="202"/>
      <c r="E14" s="202"/>
      <c r="F14" s="202"/>
      <c r="G14" s="205">
        <f t="shared" si="1"/>
        <v>0</v>
      </c>
    </row>
    <row r="15" spans="1:10" x14ac:dyDescent="0.2">
      <c r="A15" s="30" t="s">
        <v>238</v>
      </c>
      <c r="B15" s="202">
        <v>0</v>
      </c>
      <c r="C15" s="202">
        <v>0</v>
      </c>
      <c r="D15" s="202">
        <v>0</v>
      </c>
      <c r="E15" s="202">
        <v>0</v>
      </c>
      <c r="F15" s="202">
        <v>0</v>
      </c>
      <c r="G15" s="205">
        <f t="shared" si="1"/>
        <v>0</v>
      </c>
    </row>
    <row r="16" spans="1:10" x14ac:dyDescent="0.2">
      <c r="A16" s="33" t="s">
        <v>239</v>
      </c>
      <c r="B16" s="202">
        <f>+B17+B18+B19+B20+B21+B22+B23+B24+B25</f>
        <v>415200</v>
      </c>
      <c r="C16" s="202">
        <f t="shared" ref="C16:F16" si="4">+C17+C18+C19+C20+C21+C22+C23+C24+C25</f>
        <v>-37762</v>
      </c>
      <c r="D16" s="202">
        <f t="shared" si="4"/>
        <v>377438</v>
      </c>
      <c r="E16" s="202">
        <f>ROUND(SUM(E17:E25),0)</f>
        <v>377438</v>
      </c>
      <c r="F16" s="202">
        <f t="shared" si="4"/>
        <v>377438</v>
      </c>
      <c r="G16" s="205">
        <f>+G17+G18+G19+G20+G21+G22+G23+G24+G25</f>
        <v>0</v>
      </c>
    </row>
    <row r="17" spans="1:7" ht="16.5" x14ac:dyDescent="0.2">
      <c r="A17" s="30" t="s">
        <v>240</v>
      </c>
      <c r="B17" s="202">
        <f>24000+6000+62400+4000+9000</f>
        <v>105400</v>
      </c>
      <c r="C17" s="202">
        <v>0</v>
      </c>
      <c r="D17" s="202">
        <f>+B17+C17</f>
        <v>105400</v>
      </c>
      <c r="E17" s="202">
        <v>105302</v>
      </c>
      <c r="F17" s="202">
        <f>+E17</f>
        <v>105302</v>
      </c>
      <c r="G17" s="205">
        <f>+D17-E17</f>
        <v>98</v>
      </c>
    </row>
    <row r="18" spans="1:7" x14ac:dyDescent="0.2">
      <c r="A18" s="30" t="s">
        <v>241</v>
      </c>
      <c r="B18" s="202">
        <f>42000+1000</f>
        <v>43000</v>
      </c>
      <c r="C18" s="202">
        <v>0</v>
      </c>
      <c r="D18" s="202">
        <f t="shared" ref="D18:D25" si="5">+B18+C18</f>
        <v>43000</v>
      </c>
      <c r="E18" s="202">
        <v>44280</v>
      </c>
      <c r="F18" s="202">
        <f>E18</f>
        <v>44280</v>
      </c>
      <c r="G18" s="205">
        <f t="shared" ref="G18:G24" si="6">+D18-E18</f>
        <v>-1280</v>
      </c>
    </row>
    <row r="19" spans="1:7" ht="16.5" x14ac:dyDescent="0.2">
      <c r="A19" s="30" t="s">
        <v>242</v>
      </c>
      <c r="B19" s="202">
        <v>0</v>
      </c>
      <c r="C19" s="202">
        <v>0</v>
      </c>
      <c r="D19" s="202">
        <f t="shared" si="5"/>
        <v>0</v>
      </c>
      <c r="E19" s="202">
        <f t="shared" ref="E19" si="7">B19+C19</f>
        <v>0</v>
      </c>
      <c r="F19" s="202">
        <v>0</v>
      </c>
      <c r="G19" s="205">
        <f t="shared" si="6"/>
        <v>0</v>
      </c>
    </row>
    <row r="20" spans="1:7" x14ac:dyDescent="0.2">
      <c r="A20" s="30" t="s">
        <v>243</v>
      </c>
      <c r="B20" s="202">
        <v>5000</v>
      </c>
      <c r="C20" s="202">
        <v>0</v>
      </c>
      <c r="D20" s="202">
        <f t="shared" si="5"/>
        <v>5000</v>
      </c>
      <c r="E20" s="202">
        <v>4955</v>
      </c>
      <c r="F20" s="202">
        <f t="shared" ref="F20:F25" si="8">E20</f>
        <v>4955</v>
      </c>
      <c r="G20" s="205">
        <f t="shared" si="6"/>
        <v>45</v>
      </c>
    </row>
    <row r="21" spans="1:7" x14ac:dyDescent="0.2">
      <c r="A21" s="30" t="s">
        <v>244</v>
      </c>
      <c r="B21" s="202">
        <v>2000</v>
      </c>
      <c r="C21" s="202">
        <v>0</v>
      </c>
      <c r="D21" s="202">
        <f t="shared" si="5"/>
        <v>2000</v>
      </c>
      <c r="E21" s="202">
        <v>1991</v>
      </c>
      <c r="F21" s="202">
        <f t="shared" si="8"/>
        <v>1991</v>
      </c>
      <c r="G21" s="205">
        <f t="shared" si="6"/>
        <v>9</v>
      </c>
    </row>
    <row r="22" spans="1:7" x14ac:dyDescent="0.2">
      <c r="A22" s="30" t="s">
        <v>245</v>
      </c>
      <c r="B22" s="202">
        <v>184000</v>
      </c>
      <c r="C22" s="202">
        <f>-19000-16762</f>
        <v>-35762</v>
      </c>
      <c r="D22" s="202">
        <f t="shared" si="5"/>
        <v>148238</v>
      </c>
      <c r="E22" s="202">
        <v>142210</v>
      </c>
      <c r="F22" s="202">
        <f t="shared" si="8"/>
        <v>142210</v>
      </c>
      <c r="G22" s="205">
        <f t="shared" si="6"/>
        <v>6028</v>
      </c>
    </row>
    <row r="23" spans="1:7" ht="16.5" x14ac:dyDescent="0.2">
      <c r="A23" s="34" t="s">
        <v>246</v>
      </c>
      <c r="B23" s="202">
        <v>20000</v>
      </c>
      <c r="C23" s="202">
        <v>-2000</v>
      </c>
      <c r="D23" s="202">
        <f t="shared" si="5"/>
        <v>18000</v>
      </c>
      <c r="E23" s="202">
        <v>17825</v>
      </c>
      <c r="F23" s="202">
        <f t="shared" si="8"/>
        <v>17825</v>
      </c>
      <c r="G23" s="205">
        <f t="shared" si="6"/>
        <v>175</v>
      </c>
    </row>
    <row r="24" spans="1:7" x14ac:dyDescent="0.2">
      <c r="A24" s="30" t="s">
        <v>247</v>
      </c>
      <c r="B24" s="202">
        <v>0</v>
      </c>
      <c r="C24" s="202"/>
      <c r="D24" s="202">
        <f t="shared" si="5"/>
        <v>0</v>
      </c>
      <c r="E24" s="202">
        <v>0</v>
      </c>
      <c r="F24" s="202">
        <f t="shared" si="8"/>
        <v>0</v>
      </c>
      <c r="G24" s="205">
        <f t="shared" si="6"/>
        <v>0</v>
      </c>
    </row>
    <row r="25" spans="1:7" x14ac:dyDescent="0.2">
      <c r="A25" s="30" t="s">
        <v>248</v>
      </c>
      <c r="B25" s="202">
        <f>1000+6000+7000+41800</f>
        <v>55800</v>
      </c>
      <c r="C25" s="202">
        <v>0</v>
      </c>
      <c r="D25" s="202">
        <f t="shared" si="5"/>
        <v>55800</v>
      </c>
      <c r="E25" s="202">
        <v>60875</v>
      </c>
      <c r="F25" s="202">
        <f t="shared" si="8"/>
        <v>60875</v>
      </c>
      <c r="G25" s="205">
        <f>+D25-E25</f>
        <v>-5075</v>
      </c>
    </row>
    <row r="26" spans="1:7" ht="20.25" customHeight="1" x14ac:dyDescent="0.2">
      <c r="A26" s="33" t="s">
        <v>249</v>
      </c>
      <c r="B26" s="202">
        <f>+B27+B28+B29+B30+B31+B32+B33+B34+B35</f>
        <v>701500</v>
      </c>
      <c r="C26" s="202">
        <f t="shared" ref="C26:F26" si="9">+C27+C28+C29+C30+C31+C32+C33+C34+C35</f>
        <v>-88303</v>
      </c>
      <c r="D26" s="202">
        <f t="shared" si="9"/>
        <v>613197</v>
      </c>
      <c r="E26" s="202">
        <f t="shared" si="9"/>
        <v>610194</v>
      </c>
      <c r="F26" s="202">
        <f t="shared" si="9"/>
        <v>610194</v>
      </c>
      <c r="G26" s="205">
        <f>+G27+G28+G29+G30+G31+G32+G33+G34+G35</f>
        <v>3003</v>
      </c>
    </row>
    <row r="27" spans="1:7" x14ac:dyDescent="0.2">
      <c r="A27" s="30" t="s">
        <v>250</v>
      </c>
      <c r="B27" s="202">
        <f>24000+3600+43500+2400+4800</f>
        <v>78300</v>
      </c>
      <c r="C27" s="202">
        <v>-8000</v>
      </c>
      <c r="D27" s="202">
        <f>+B27+C27</f>
        <v>70300</v>
      </c>
      <c r="E27" s="202">
        <v>65550</v>
      </c>
      <c r="F27" s="202">
        <f>E27</f>
        <v>65550</v>
      </c>
      <c r="G27" s="205">
        <f>+D27-E27</f>
        <v>4750</v>
      </c>
    </row>
    <row r="28" spans="1:7" x14ac:dyDescent="0.2">
      <c r="A28" s="30" t="s">
        <v>251</v>
      </c>
      <c r="B28" s="202">
        <f>279800+5000</f>
        <v>284800</v>
      </c>
      <c r="C28" s="202">
        <v>-5000</v>
      </c>
      <c r="D28" s="202">
        <f>+B28+C28</f>
        <v>279800</v>
      </c>
      <c r="E28" s="202">
        <v>279778</v>
      </c>
      <c r="F28" s="202">
        <f>E28</f>
        <v>279778</v>
      </c>
      <c r="G28" s="205">
        <f t="shared" ref="G28:G34" si="10">+D28-E28</f>
        <v>22</v>
      </c>
    </row>
    <row r="29" spans="1:7" ht="16.5" x14ac:dyDescent="0.2">
      <c r="A29" s="30" t="s">
        <v>252</v>
      </c>
      <c r="B29" s="202">
        <v>0</v>
      </c>
      <c r="C29" s="202">
        <v>0</v>
      </c>
      <c r="D29" s="202">
        <f t="shared" ref="D29:D35" si="11">+B29+C29</f>
        <v>0</v>
      </c>
      <c r="E29" s="202">
        <v>0</v>
      </c>
      <c r="F29" s="202">
        <v>0</v>
      </c>
      <c r="G29" s="205">
        <f t="shared" si="10"/>
        <v>0</v>
      </c>
    </row>
    <row r="30" spans="1:7" x14ac:dyDescent="0.2">
      <c r="A30" s="30" t="s">
        <v>253</v>
      </c>
      <c r="B30" s="202">
        <f>36000+57000</f>
        <v>93000</v>
      </c>
      <c r="C30" s="202">
        <f>-7000+48930-39074+3154</f>
        <v>6010</v>
      </c>
      <c r="D30" s="202">
        <f t="shared" si="11"/>
        <v>99010</v>
      </c>
      <c r="E30" s="202">
        <f>95641+3154</f>
        <v>98795</v>
      </c>
      <c r="F30" s="202">
        <f>+E30</f>
        <v>98795</v>
      </c>
      <c r="G30" s="205">
        <f t="shared" si="10"/>
        <v>215</v>
      </c>
    </row>
    <row r="31" spans="1:7" ht="16.5" x14ac:dyDescent="0.2">
      <c r="A31" s="30" t="s">
        <v>254</v>
      </c>
      <c r="B31" s="202">
        <f>3000+47700</f>
        <v>50700</v>
      </c>
      <c r="C31" s="202">
        <f>-3300-4313</f>
        <v>-7613</v>
      </c>
      <c r="D31" s="202">
        <f t="shared" si="11"/>
        <v>43087</v>
      </c>
      <c r="E31" s="202">
        <v>35843</v>
      </c>
      <c r="F31" s="202">
        <f t="shared" ref="F31:F35" si="12">E31</f>
        <v>35843</v>
      </c>
      <c r="G31" s="205">
        <f t="shared" si="10"/>
        <v>7244</v>
      </c>
    </row>
    <row r="32" spans="1:7" x14ac:dyDescent="0.2">
      <c r="A32" s="30" t="s">
        <v>255</v>
      </c>
      <c r="B32" s="202">
        <v>5000</v>
      </c>
      <c r="C32" s="202">
        <v>0</v>
      </c>
      <c r="D32" s="202">
        <f t="shared" si="11"/>
        <v>5000</v>
      </c>
      <c r="E32" s="202">
        <v>4999</v>
      </c>
      <c r="F32" s="202">
        <f t="shared" si="12"/>
        <v>4999</v>
      </c>
      <c r="G32" s="205">
        <f t="shared" si="10"/>
        <v>1</v>
      </c>
    </row>
    <row r="33" spans="1:14" x14ac:dyDescent="0.2">
      <c r="A33" s="30" t="s">
        <v>256</v>
      </c>
      <c r="B33" s="202">
        <f>1200+6000</f>
        <v>7200</v>
      </c>
      <c r="C33" s="202">
        <v>0</v>
      </c>
      <c r="D33" s="202">
        <f t="shared" si="11"/>
        <v>7200</v>
      </c>
      <c r="E33" s="202">
        <v>4913</v>
      </c>
      <c r="F33" s="202">
        <f t="shared" si="12"/>
        <v>4913</v>
      </c>
      <c r="G33" s="205">
        <f>+D33-E33</f>
        <v>2287</v>
      </c>
      <c r="J33" s="120">
        <v>910800</v>
      </c>
      <c r="M33" s="120">
        <v>14935700</v>
      </c>
    </row>
    <row r="34" spans="1:14" x14ac:dyDescent="0.2">
      <c r="A34" s="30" t="s">
        <v>257</v>
      </c>
      <c r="B34" s="202">
        <v>0</v>
      </c>
      <c r="C34" s="202">
        <v>0</v>
      </c>
      <c r="D34" s="202">
        <f t="shared" si="11"/>
        <v>0</v>
      </c>
      <c r="E34" s="202">
        <v>15909</v>
      </c>
      <c r="F34" s="202">
        <f t="shared" si="12"/>
        <v>15909</v>
      </c>
      <c r="G34" s="205">
        <f t="shared" si="10"/>
        <v>-15909</v>
      </c>
      <c r="I34" s="121"/>
      <c r="J34" s="120">
        <v>10000000</v>
      </c>
      <c r="M34" s="120">
        <f>+K44+M33</f>
        <v>17347528.52</v>
      </c>
    </row>
    <row r="35" spans="1:14" x14ac:dyDescent="0.2">
      <c r="A35" s="30" t="s">
        <v>258</v>
      </c>
      <c r="B35" s="202">
        <f>109500+73000</f>
        <v>182500</v>
      </c>
      <c r="C35" s="202">
        <v>-73700</v>
      </c>
      <c r="D35" s="202">
        <f t="shared" si="11"/>
        <v>108800</v>
      </c>
      <c r="E35" s="202">
        <v>104407</v>
      </c>
      <c r="F35" s="202">
        <f t="shared" si="12"/>
        <v>104407</v>
      </c>
      <c r="G35" s="205">
        <f>+D35-E35</f>
        <v>4393</v>
      </c>
      <c r="I35" s="121"/>
      <c r="J35" s="120">
        <f>978200-721700+30000</f>
        <v>286500</v>
      </c>
      <c r="M35" s="120">
        <v>17347529</v>
      </c>
    </row>
    <row r="36" spans="1:14" ht="16.5" x14ac:dyDescent="0.2">
      <c r="A36" s="33" t="s">
        <v>259</v>
      </c>
      <c r="B36" s="202">
        <f>+B37+B38+B39+B40+B41+B42+B43+B45</f>
        <v>14935700</v>
      </c>
      <c r="C36" s="202">
        <f t="shared" ref="C36:D36" si="13">+C37+C38+C39+C40+C41+C42+C43+C45</f>
        <v>2411830</v>
      </c>
      <c r="D36" s="202">
        <f t="shared" si="13"/>
        <v>17347530</v>
      </c>
      <c r="E36" s="202">
        <f>+E37+E38+E39+E40+E41+E42+E43+E45</f>
        <v>17347530</v>
      </c>
      <c r="F36" s="202">
        <f>+F37+F38+F39+F40+F41+F42+F43+F45</f>
        <v>17347530</v>
      </c>
      <c r="G36" s="205">
        <f>+G37+G38+G39+G40+G41+G42+G43+G45</f>
        <v>0</v>
      </c>
      <c r="J36" s="120">
        <v>-7833176</v>
      </c>
      <c r="M36" s="120">
        <f>+M34-M35</f>
        <v>-0.48000000044703484</v>
      </c>
      <c r="N36" s="120">
        <f>910800+1</f>
        <v>910801</v>
      </c>
    </row>
    <row r="37" spans="1:14" x14ac:dyDescent="0.2">
      <c r="A37" s="30" t="s">
        <v>260</v>
      </c>
      <c r="B37" s="202">
        <v>0</v>
      </c>
      <c r="C37" s="202">
        <v>0</v>
      </c>
      <c r="D37" s="202">
        <f t="shared" ref="D37:D38" si="14">+B37+C37</f>
        <v>0</v>
      </c>
      <c r="E37" s="202">
        <f t="shared" ref="E37:E38" si="15">B37+C37</f>
        <v>0</v>
      </c>
      <c r="F37" s="202">
        <v>0</v>
      </c>
      <c r="G37" s="205">
        <f>+D37-E37</f>
        <v>0</v>
      </c>
      <c r="J37" s="120">
        <v>-1499200</v>
      </c>
    </row>
    <row r="38" spans="1:14" x14ac:dyDescent="0.2">
      <c r="A38" s="30" t="s">
        <v>261</v>
      </c>
      <c r="B38" s="202">
        <v>0</v>
      </c>
      <c r="C38" s="202">
        <v>0</v>
      </c>
      <c r="D38" s="202">
        <f t="shared" si="14"/>
        <v>0</v>
      </c>
      <c r="E38" s="202">
        <f t="shared" si="15"/>
        <v>0</v>
      </c>
      <c r="F38" s="202">
        <v>0</v>
      </c>
      <c r="G38" s="205">
        <f>+D38-E38</f>
        <v>0</v>
      </c>
      <c r="J38" s="120">
        <v>-25944</v>
      </c>
    </row>
    <row r="39" spans="1:14" x14ac:dyDescent="0.2">
      <c r="A39" s="30" t="s">
        <v>262</v>
      </c>
      <c r="B39" s="202">
        <f>14214000+721700</f>
        <v>14935700</v>
      </c>
      <c r="C39" s="202">
        <f>910800+256500+30000+41612+155434+1017483+1</f>
        <v>2411830</v>
      </c>
      <c r="D39" s="202">
        <f>+B39+C39</f>
        <v>17347530</v>
      </c>
      <c r="E39" s="202">
        <f>+D39</f>
        <v>17347530</v>
      </c>
      <c r="F39" s="202">
        <f>E39</f>
        <v>17347530</v>
      </c>
      <c r="G39" s="205">
        <f>+D39-E39</f>
        <v>0</v>
      </c>
      <c r="J39" s="120">
        <v>-120200</v>
      </c>
    </row>
    <row r="40" spans="1:14" x14ac:dyDescent="0.2">
      <c r="A40" s="30" t="s">
        <v>263</v>
      </c>
      <c r="B40" s="202">
        <v>0</v>
      </c>
      <c r="C40" s="202">
        <v>0</v>
      </c>
      <c r="D40" s="202">
        <f t="shared" ref="D40:D45" si="16">+B40+C40</f>
        <v>0</v>
      </c>
      <c r="E40" s="202">
        <f t="shared" ref="E40:E45" si="17">B40+C40</f>
        <v>0</v>
      </c>
      <c r="F40" s="202">
        <v>0</v>
      </c>
      <c r="G40" s="205">
        <f t="shared" ref="G40:G44" si="18">+D40-E40</f>
        <v>0</v>
      </c>
      <c r="J40" s="120">
        <v>263000</v>
      </c>
      <c r="K40" s="221">
        <f>SUM(J33:J40)</f>
        <v>1981780</v>
      </c>
    </row>
    <row r="41" spans="1:14" x14ac:dyDescent="0.2">
      <c r="A41" s="30" t="s">
        <v>264</v>
      </c>
      <c r="B41" s="202">
        <v>0</v>
      </c>
      <c r="C41" s="202">
        <v>0</v>
      </c>
      <c r="D41" s="202">
        <f t="shared" si="16"/>
        <v>0</v>
      </c>
      <c r="E41" s="202">
        <f t="shared" si="17"/>
        <v>0</v>
      </c>
      <c r="F41" s="202">
        <v>0</v>
      </c>
      <c r="G41" s="205">
        <f t="shared" si="18"/>
        <v>0</v>
      </c>
      <c r="J41" s="120">
        <v>305108</v>
      </c>
    </row>
    <row r="42" spans="1:14" x14ac:dyDescent="0.2">
      <c r="A42" s="30" t="s">
        <v>265</v>
      </c>
      <c r="B42" s="202">
        <v>0</v>
      </c>
      <c r="C42" s="202">
        <v>0</v>
      </c>
      <c r="D42" s="202">
        <f t="shared" si="16"/>
        <v>0</v>
      </c>
      <c r="E42" s="202">
        <f t="shared" si="17"/>
        <v>0</v>
      </c>
      <c r="F42" s="202">
        <v>0</v>
      </c>
      <c r="G42" s="205">
        <f t="shared" si="18"/>
        <v>0</v>
      </c>
      <c r="J42" s="120">
        <v>-27493.48</v>
      </c>
    </row>
    <row r="43" spans="1:14" x14ac:dyDescent="0.2">
      <c r="A43" s="30" t="s">
        <v>266</v>
      </c>
      <c r="B43" s="202">
        <v>0</v>
      </c>
      <c r="C43" s="202">
        <v>0</v>
      </c>
      <c r="D43" s="202">
        <f t="shared" si="16"/>
        <v>0</v>
      </c>
      <c r="E43" s="202">
        <f t="shared" si="17"/>
        <v>0</v>
      </c>
      <c r="F43" s="202">
        <v>0</v>
      </c>
      <c r="G43" s="205">
        <f t="shared" si="18"/>
        <v>0</v>
      </c>
      <c r="J43" s="120">
        <v>-3000</v>
      </c>
    </row>
    <row r="44" spans="1:14" x14ac:dyDescent="0.2">
      <c r="A44" s="30" t="s">
        <v>267</v>
      </c>
      <c r="B44" s="202">
        <v>0</v>
      </c>
      <c r="C44" s="202">
        <v>0</v>
      </c>
      <c r="D44" s="202">
        <f t="shared" si="16"/>
        <v>0</v>
      </c>
      <c r="E44" s="202">
        <f t="shared" si="17"/>
        <v>0</v>
      </c>
      <c r="F44" s="202">
        <v>0</v>
      </c>
      <c r="G44" s="205">
        <f t="shared" si="18"/>
        <v>0</v>
      </c>
      <c r="J44" s="221">
        <v>155434</v>
      </c>
      <c r="K44" s="221">
        <f>SUM(J33:J44)</f>
        <v>2411828.52</v>
      </c>
      <c r="L44" s="120">
        <f>3600000+5924070-150000</f>
        <v>9374070</v>
      </c>
      <c r="M44" s="120">
        <f>+K44+L44</f>
        <v>11785898.52</v>
      </c>
    </row>
    <row r="45" spans="1:14" x14ac:dyDescent="0.2">
      <c r="A45" s="30" t="s">
        <v>268</v>
      </c>
      <c r="B45" s="202">
        <v>0</v>
      </c>
      <c r="C45" s="202">
        <v>0</v>
      </c>
      <c r="D45" s="202">
        <f t="shared" si="16"/>
        <v>0</v>
      </c>
      <c r="E45" s="202">
        <f t="shared" si="17"/>
        <v>0</v>
      </c>
      <c r="F45" s="202">
        <v>0</v>
      </c>
      <c r="G45" s="205">
        <f>+D45-E45</f>
        <v>0</v>
      </c>
    </row>
    <row r="46" spans="1:14" ht="16.5" x14ac:dyDescent="0.2">
      <c r="A46" s="33" t="s">
        <v>269</v>
      </c>
      <c r="B46" s="202">
        <f>+B47+B48+B49+B50+B51+B52+B54+B55</f>
        <v>0</v>
      </c>
      <c r="C46" s="202">
        <f t="shared" ref="C46:F46" si="19">+C47+C48+C49+C50+C51+C52+C54+C55</f>
        <v>0</v>
      </c>
      <c r="D46" s="202">
        <f t="shared" si="19"/>
        <v>0</v>
      </c>
      <c r="E46" s="202">
        <f t="shared" si="19"/>
        <v>0</v>
      </c>
      <c r="F46" s="202">
        <f t="shared" si="19"/>
        <v>0</v>
      </c>
      <c r="G46" s="205">
        <f>+G47+G48+G49+G50+G51+G52+G54+G55</f>
        <v>0</v>
      </c>
    </row>
    <row r="47" spans="1:14" x14ac:dyDescent="0.2">
      <c r="A47" s="30" t="s">
        <v>270</v>
      </c>
      <c r="B47" s="202">
        <v>0</v>
      </c>
      <c r="C47" s="202">
        <v>0</v>
      </c>
      <c r="D47" s="202">
        <f t="shared" ref="D47:D55" si="20">+B47+C47</f>
        <v>0</v>
      </c>
      <c r="E47" s="202">
        <f t="shared" ref="E47:E55" si="21">B47+C47</f>
        <v>0</v>
      </c>
      <c r="F47" s="202">
        <v>0</v>
      </c>
      <c r="G47" s="205">
        <f>+D47-E47</f>
        <v>0</v>
      </c>
      <c r="I47" s="120" t="s">
        <v>487</v>
      </c>
      <c r="J47" s="120">
        <v>26721599.379999999</v>
      </c>
    </row>
    <row r="48" spans="1:14" x14ac:dyDescent="0.2">
      <c r="A48" s="30" t="s">
        <v>271</v>
      </c>
      <c r="B48" s="202">
        <v>0</v>
      </c>
      <c r="C48" s="202">
        <v>0</v>
      </c>
      <c r="D48" s="202">
        <f t="shared" si="20"/>
        <v>0</v>
      </c>
      <c r="E48" s="202">
        <f t="shared" si="21"/>
        <v>0</v>
      </c>
      <c r="F48" s="202">
        <v>0</v>
      </c>
      <c r="G48" s="205">
        <f t="shared" ref="G48:G54" si="22">+D48-E48</f>
        <v>0</v>
      </c>
      <c r="I48" s="120" t="s">
        <v>485</v>
      </c>
      <c r="J48" s="120">
        <v>-3450000</v>
      </c>
    </row>
    <row r="49" spans="1:10" x14ac:dyDescent="0.2">
      <c r="A49" s="30" t="s">
        <v>272</v>
      </c>
      <c r="B49" s="202">
        <v>0</v>
      </c>
      <c r="C49" s="202">
        <v>0</v>
      </c>
      <c r="D49" s="202">
        <f t="shared" si="20"/>
        <v>0</v>
      </c>
      <c r="E49" s="202">
        <f t="shared" si="21"/>
        <v>0</v>
      </c>
      <c r="F49" s="202">
        <v>0</v>
      </c>
      <c r="G49" s="205">
        <f t="shared" si="22"/>
        <v>0</v>
      </c>
      <c r="I49" s="120" t="s">
        <v>486</v>
      </c>
      <c r="J49" s="222">
        <v>-5924069.5199999996</v>
      </c>
    </row>
    <row r="50" spans="1:10" x14ac:dyDescent="0.2">
      <c r="A50" s="30" t="s">
        <v>273</v>
      </c>
      <c r="B50" s="202">
        <v>0</v>
      </c>
      <c r="C50" s="202">
        <v>0</v>
      </c>
      <c r="D50" s="202">
        <f t="shared" si="20"/>
        <v>0</v>
      </c>
      <c r="E50" s="202">
        <f t="shared" si="21"/>
        <v>0</v>
      </c>
      <c r="F50" s="202">
        <v>0</v>
      </c>
      <c r="G50" s="205">
        <f t="shared" si="22"/>
        <v>0</v>
      </c>
      <c r="I50" s="120" t="s">
        <v>488</v>
      </c>
      <c r="J50" s="120">
        <f>+J47+J48+J49</f>
        <v>17347529.859999999</v>
      </c>
    </row>
    <row r="51" spans="1:10" x14ac:dyDescent="0.2">
      <c r="A51" s="30" t="s">
        <v>274</v>
      </c>
      <c r="B51" s="202">
        <v>0</v>
      </c>
      <c r="C51" s="202">
        <v>0</v>
      </c>
      <c r="D51" s="202">
        <f t="shared" si="20"/>
        <v>0</v>
      </c>
      <c r="E51" s="202">
        <f t="shared" si="21"/>
        <v>0</v>
      </c>
      <c r="F51" s="202">
        <v>0</v>
      </c>
      <c r="G51" s="205">
        <f t="shared" si="22"/>
        <v>0</v>
      </c>
      <c r="I51" s="120" t="s">
        <v>400</v>
      </c>
      <c r="J51" s="120">
        <f>+J50-E39</f>
        <v>-0.14000000059604645</v>
      </c>
    </row>
    <row r="52" spans="1:10" x14ac:dyDescent="0.2">
      <c r="A52" s="30" t="s">
        <v>275</v>
      </c>
      <c r="B52" s="202">
        <v>0</v>
      </c>
      <c r="C52" s="202">
        <v>0</v>
      </c>
      <c r="D52" s="202">
        <f t="shared" si="20"/>
        <v>0</v>
      </c>
      <c r="E52" s="202">
        <f t="shared" si="21"/>
        <v>0</v>
      </c>
      <c r="F52" s="202">
        <v>0</v>
      </c>
      <c r="G52" s="205">
        <f t="shared" si="22"/>
        <v>0</v>
      </c>
    </row>
    <row r="53" spans="1:10" x14ac:dyDescent="0.2">
      <c r="A53" s="30" t="s">
        <v>276</v>
      </c>
      <c r="B53" s="202">
        <v>0</v>
      </c>
      <c r="C53" s="202">
        <v>0</v>
      </c>
      <c r="D53" s="202">
        <f t="shared" si="20"/>
        <v>0</v>
      </c>
      <c r="E53" s="202">
        <f t="shared" si="21"/>
        <v>0</v>
      </c>
      <c r="F53" s="202">
        <v>0</v>
      </c>
      <c r="G53" s="205">
        <f t="shared" si="22"/>
        <v>0</v>
      </c>
    </row>
    <row r="54" spans="1:10" x14ac:dyDescent="0.2">
      <c r="A54" s="30" t="s">
        <v>277</v>
      </c>
      <c r="B54" s="202">
        <v>0</v>
      </c>
      <c r="C54" s="202">
        <v>0</v>
      </c>
      <c r="D54" s="202">
        <f t="shared" si="20"/>
        <v>0</v>
      </c>
      <c r="E54" s="202">
        <f t="shared" si="21"/>
        <v>0</v>
      </c>
      <c r="F54" s="202">
        <v>0</v>
      </c>
      <c r="G54" s="205">
        <f t="shared" si="22"/>
        <v>0</v>
      </c>
    </row>
    <row r="55" spans="1:10" x14ac:dyDescent="0.2">
      <c r="A55" s="30" t="s">
        <v>278</v>
      </c>
      <c r="B55" s="202">
        <v>0</v>
      </c>
      <c r="C55" s="202">
        <v>0</v>
      </c>
      <c r="D55" s="202">
        <f t="shared" si="20"/>
        <v>0</v>
      </c>
      <c r="E55" s="202">
        <f t="shared" si="21"/>
        <v>0</v>
      </c>
      <c r="F55" s="202">
        <v>0</v>
      </c>
      <c r="G55" s="205">
        <f>+D55-E55</f>
        <v>0</v>
      </c>
    </row>
    <row r="56" spans="1:10" x14ac:dyDescent="0.2">
      <c r="A56" s="33" t="s">
        <v>279</v>
      </c>
      <c r="B56" s="202">
        <f>+B57+B58+B59</f>
        <v>0</v>
      </c>
      <c r="C56" s="202">
        <f t="shared" ref="C56:F56" si="23">+C57+C58+C59</f>
        <v>0</v>
      </c>
      <c r="D56" s="202">
        <f t="shared" si="23"/>
        <v>0</v>
      </c>
      <c r="E56" s="202">
        <f t="shared" si="23"/>
        <v>0</v>
      </c>
      <c r="F56" s="202">
        <f t="shared" si="23"/>
        <v>0</v>
      </c>
      <c r="G56" s="205">
        <f>+G57+G58+G59</f>
        <v>0</v>
      </c>
      <c r="I56" s="120">
        <v>5796632.1000000006</v>
      </c>
    </row>
    <row r="57" spans="1:10" x14ac:dyDescent="0.2">
      <c r="A57" s="30" t="s">
        <v>280</v>
      </c>
      <c r="B57" s="202">
        <v>0</v>
      </c>
      <c r="C57" s="202">
        <v>0</v>
      </c>
      <c r="D57" s="202">
        <f t="shared" ref="D57" si="24">+B57+C57</f>
        <v>0</v>
      </c>
      <c r="E57" s="202">
        <f t="shared" ref="E57" si="25">B57+C57</f>
        <v>0</v>
      </c>
      <c r="F57" s="202">
        <v>0</v>
      </c>
      <c r="G57" s="205">
        <f>+D57-E57</f>
        <v>0</v>
      </c>
    </row>
    <row r="58" spans="1:10" x14ac:dyDescent="0.2">
      <c r="A58" s="30" t="s">
        <v>281</v>
      </c>
      <c r="B58" s="202">
        <v>0</v>
      </c>
      <c r="C58" s="202"/>
      <c r="D58" s="202">
        <f>+B58+C58</f>
        <v>0</v>
      </c>
      <c r="E58" s="202"/>
      <c r="F58" s="202">
        <v>0</v>
      </c>
      <c r="G58" s="205">
        <f>+D58-E58</f>
        <v>0</v>
      </c>
    </row>
    <row r="59" spans="1:10" x14ac:dyDescent="0.2">
      <c r="A59" s="30" t="s">
        <v>282</v>
      </c>
      <c r="B59" s="202">
        <v>0</v>
      </c>
      <c r="C59" s="202">
        <v>0</v>
      </c>
      <c r="D59" s="202">
        <f t="shared" ref="D59" si="26">+B59+C59</f>
        <v>0</v>
      </c>
      <c r="E59" s="202">
        <f t="shared" ref="E59" si="27">B59+C59</f>
        <v>0</v>
      </c>
      <c r="F59" s="202">
        <v>0</v>
      </c>
      <c r="G59" s="205">
        <f>+D59-E59</f>
        <v>0</v>
      </c>
    </row>
    <row r="60" spans="1:10" ht="16.5" x14ac:dyDescent="0.2">
      <c r="A60" s="33" t="s">
        <v>283</v>
      </c>
      <c r="B60" s="202">
        <f>+B61+B62+B63+B65+B66</f>
        <v>0</v>
      </c>
      <c r="C60" s="202">
        <f t="shared" ref="C60:F60" si="28">+C61+C62+C63+C65+C66</f>
        <v>0</v>
      </c>
      <c r="D60" s="202">
        <f t="shared" si="28"/>
        <v>0</v>
      </c>
      <c r="E60" s="202">
        <f t="shared" si="28"/>
        <v>0</v>
      </c>
      <c r="F60" s="202">
        <f t="shared" si="28"/>
        <v>0</v>
      </c>
      <c r="G60" s="205">
        <f>+G61+G62+G63+G65+G66</f>
        <v>0</v>
      </c>
    </row>
    <row r="61" spans="1:10" x14ac:dyDescent="0.2">
      <c r="A61" s="30" t="s">
        <v>284</v>
      </c>
      <c r="B61" s="202">
        <v>0</v>
      </c>
      <c r="C61" s="202">
        <v>0</v>
      </c>
      <c r="D61" s="202">
        <f t="shared" ref="D61:D67" si="29">+B61+C61</f>
        <v>0</v>
      </c>
      <c r="E61" s="202">
        <f t="shared" ref="E61:E67" si="30">B61+C61</f>
        <v>0</v>
      </c>
      <c r="F61" s="202">
        <v>0</v>
      </c>
      <c r="G61" s="205">
        <f>+D61-E61</f>
        <v>0</v>
      </c>
    </row>
    <row r="62" spans="1:10" x14ac:dyDescent="0.2">
      <c r="A62" s="30" t="s">
        <v>285</v>
      </c>
      <c r="B62" s="202">
        <v>0</v>
      </c>
      <c r="C62" s="202">
        <v>0</v>
      </c>
      <c r="D62" s="202">
        <f t="shared" si="29"/>
        <v>0</v>
      </c>
      <c r="E62" s="202">
        <f t="shared" si="30"/>
        <v>0</v>
      </c>
      <c r="F62" s="202">
        <v>0</v>
      </c>
      <c r="G62" s="205">
        <f t="shared" ref="G62:G66" si="31">+D62-E62</f>
        <v>0</v>
      </c>
    </row>
    <row r="63" spans="1:10" x14ac:dyDescent="0.2">
      <c r="A63" s="30" t="s">
        <v>286</v>
      </c>
      <c r="B63" s="202">
        <v>0</v>
      </c>
      <c r="C63" s="202">
        <v>0</v>
      </c>
      <c r="D63" s="202">
        <f t="shared" si="29"/>
        <v>0</v>
      </c>
      <c r="E63" s="202">
        <f t="shared" si="30"/>
        <v>0</v>
      </c>
      <c r="F63" s="202">
        <v>0</v>
      </c>
      <c r="G63" s="205">
        <f t="shared" si="31"/>
        <v>0</v>
      </c>
    </row>
    <row r="64" spans="1:10" x14ac:dyDescent="0.2">
      <c r="A64" s="30" t="s">
        <v>287</v>
      </c>
      <c r="B64" s="202">
        <v>0</v>
      </c>
      <c r="C64" s="202">
        <v>0</v>
      </c>
      <c r="D64" s="202">
        <f t="shared" si="29"/>
        <v>0</v>
      </c>
      <c r="E64" s="202">
        <f t="shared" si="30"/>
        <v>0</v>
      </c>
      <c r="F64" s="202">
        <v>0</v>
      </c>
      <c r="G64" s="205">
        <f t="shared" si="31"/>
        <v>0</v>
      </c>
    </row>
    <row r="65" spans="1:30" ht="16.5" x14ac:dyDescent="0.2">
      <c r="A65" s="30" t="s">
        <v>450</v>
      </c>
      <c r="B65" s="202">
        <v>0</v>
      </c>
      <c r="C65" s="202">
        <v>0</v>
      </c>
      <c r="D65" s="202">
        <f t="shared" si="29"/>
        <v>0</v>
      </c>
      <c r="E65" s="202">
        <f t="shared" si="30"/>
        <v>0</v>
      </c>
      <c r="F65" s="202">
        <v>0</v>
      </c>
      <c r="G65" s="205">
        <f t="shared" si="31"/>
        <v>0</v>
      </c>
    </row>
    <row r="66" spans="1:30" x14ac:dyDescent="0.2">
      <c r="A66" s="30" t="s">
        <v>288</v>
      </c>
      <c r="B66" s="202">
        <v>0</v>
      </c>
      <c r="C66" s="202">
        <v>0</v>
      </c>
      <c r="D66" s="202">
        <f t="shared" si="29"/>
        <v>0</v>
      </c>
      <c r="E66" s="202">
        <f t="shared" si="30"/>
        <v>0</v>
      </c>
      <c r="F66" s="202">
        <v>0</v>
      </c>
      <c r="G66" s="205">
        <f t="shared" si="31"/>
        <v>0</v>
      </c>
    </row>
    <row r="67" spans="1:30" ht="16.5" x14ac:dyDescent="0.2">
      <c r="A67" s="30" t="s">
        <v>289</v>
      </c>
      <c r="B67" s="202">
        <v>0</v>
      </c>
      <c r="C67" s="202">
        <v>0</v>
      </c>
      <c r="D67" s="202">
        <f t="shared" si="29"/>
        <v>0</v>
      </c>
      <c r="E67" s="202">
        <f t="shared" si="30"/>
        <v>0</v>
      </c>
      <c r="F67" s="202">
        <v>0</v>
      </c>
      <c r="G67" s="205">
        <f>+D67-E67</f>
        <v>0</v>
      </c>
    </row>
    <row r="68" spans="1:30" x14ac:dyDescent="0.2">
      <c r="A68" s="33" t="s">
        <v>290</v>
      </c>
      <c r="B68" s="202">
        <f>+B69+B70+B71</f>
        <v>0</v>
      </c>
      <c r="C68" s="202">
        <f t="shared" ref="C68:F68" si="32">+C69+C70+C71</f>
        <v>0</v>
      </c>
      <c r="D68" s="202">
        <f t="shared" si="32"/>
        <v>0</v>
      </c>
      <c r="E68" s="202">
        <f t="shared" si="32"/>
        <v>0</v>
      </c>
      <c r="F68" s="202">
        <f t="shared" si="32"/>
        <v>0</v>
      </c>
      <c r="G68" s="205">
        <f>+G69+G70+G71</f>
        <v>0</v>
      </c>
    </row>
    <row r="69" spans="1:30" x14ac:dyDescent="0.2">
      <c r="A69" s="30" t="s">
        <v>291</v>
      </c>
      <c r="B69" s="202">
        <v>0</v>
      </c>
      <c r="C69" s="202">
        <v>0</v>
      </c>
      <c r="D69" s="202">
        <f t="shared" ref="D69:D71" si="33">+B69+C69</f>
        <v>0</v>
      </c>
      <c r="E69" s="202">
        <f t="shared" ref="E69:E71" si="34">B69+C69</f>
        <v>0</v>
      </c>
      <c r="F69" s="202">
        <v>0</v>
      </c>
      <c r="G69" s="205">
        <f>+D69-E69</f>
        <v>0</v>
      </c>
    </row>
    <row r="70" spans="1:30" x14ac:dyDescent="0.2">
      <c r="A70" s="30" t="s">
        <v>292</v>
      </c>
      <c r="B70" s="202">
        <v>0</v>
      </c>
      <c r="C70" s="202">
        <v>0</v>
      </c>
      <c r="D70" s="202">
        <f t="shared" si="33"/>
        <v>0</v>
      </c>
      <c r="E70" s="202">
        <f t="shared" si="34"/>
        <v>0</v>
      </c>
      <c r="F70" s="202">
        <v>0</v>
      </c>
      <c r="G70" s="205">
        <f t="shared" ref="G70" si="35">+D70-E70</f>
        <v>0</v>
      </c>
    </row>
    <row r="71" spans="1:30" x14ac:dyDescent="0.2">
      <c r="A71" s="30" t="s">
        <v>293</v>
      </c>
      <c r="B71" s="202">
        <v>0</v>
      </c>
      <c r="C71" s="202">
        <v>0</v>
      </c>
      <c r="D71" s="202">
        <f t="shared" si="33"/>
        <v>0</v>
      </c>
      <c r="E71" s="202">
        <f t="shared" si="34"/>
        <v>0</v>
      </c>
      <c r="F71" s="202">
        <v>0</v>
      </c>
      <c r="G71" s="205">
        <f>+D71-E71</f>
        <v>0</v>
      </c>
    </row>
    <row r="72" spans="1:30" x14ac:dyDescent="0.2">
      <c r="A72" s="33" t="s">
        <v>294</v>
      </c>
      <c r="B72" s="202">
        <f>+B73+B74+B75+B76+B77+B78+B79</f>
        <v>0</v>
      </c>
      <c r="C72" s="202">
        <f t="shared" ref="C72:F72" si="36">+C73+C74+C75+C76+C77+C78+C79</f>
        <v>0</v>
      </c>
      <c r="D72" s="202">
        <f t="shared" si="36"/>
        <v>0</v>
      </c>
      <c r="E72" s="202">
        <f t="shared" si="36"/>
        <v>0</v>
      </c>
      <c r="F72" s="202">
        <f t="shared" si="36"/>
        <v>0</v>
      </c>
      <c r="G72" s="205">
        <f>+G73+G74+G75+G76+G77+G78+G79</f>
        <v>0</v>
      </c>
    </row>
    <row r="73" spans="1:30" x14ac:dyDescent="0.2">
      <c r="A73" s="30" t="s">
        <v>295</v>
      </c>
      <c r="B73" s="202">
        <v>0</v>
      </c>
      <c r="C73" s="202">
        <v>0</v>
      </c>
      <c r="D73" s="202">
        <f t="shared" ref="D73:D79" si="37">+B73+C73</f>
        <v>0</v>
      </c>
      <c r="E73" s="202">
        <f t="shared" ref="E73:E79" si="38">B73+C73</f>
        <v>0</v>
      </c>
      <c r="F73" s="202">
        <v>0</v>
      </c>
      <c r="G73" s="205">
        <f>+D73-E73</f>
        <v>0</v>
      </c>
    </row>
    <row r="74" spans="1:30" x14ac:dyDescent="0.2">
      <c r="A74" s="30" t="s">
        <v>296</v>
      </c>
      <c r="B74" s="202">
        <v>0</v>
      </c>
      <c r="C74" s="202">
        <v>0</v>
      </c>
      <c r="D74" s="202">
        <f t="shared" si="37"/>
        <v>0</v>
      </c>
      <c r="E74" s="202">
        <f t="shared" si="38"/>
        <v>0</v>
      </c>
      <c r="F74" s="202">
        <v>0</v>
      </c>
      <c r="G74" s="205">
        <f t="shared" ref="G74:G77" si="39">+D74-E74</f>
        <v>0</v>
      </c>
    </row>
    <row r="75" spans="1:30" x14ac:dyDescent="0.2">
      <c r="A75" s="30" t="s">
        <v>297</v>
      </c>
      <c r="B75" s="202">
        <v>0</v>
      </c>
      <c r="C75" s="202">
        <v>0</v>
      </c>
      <c r="D75" s="202">
        <f t="shared" si="37"/>
        <v>0</v>
      </c>
      <c r="E75" s="202">
        <f t="shared" si="38"/>
        <v>0</v>
      </c>
      <c r="F75" s="202">
        <v>0</v>
      </c>
      <c r="G75" s="205">
        <f t="shared" si="39"/>
        <v>0</v>
      </c>
    </row>
    <row r="76" spans="1:30" x14ac:dyDescent="0.2">
      <c r="A76" s="30" t="s">
        <v>298</v>
      </c>
      <c r="B76" s="202">
        <v>0</v>
      </c>
      <c r="C76" s="202">
        <v>0</v>
      </c>
      <c r="D76" s="202">
        <f t="shared" si="37"/>
        <v>0</v>
      </c>
      <c r="E76" s="202">
        <f t="shared" si="38"/>
        <v>0</v>
      </c>
      <c r="F76" s="202">
        <v>0</v>
      </c>
      <c r="G76" s="205">
        <f t="shared" si="39"/>
        <v>0</v>
      </c>
    </row>
    <row r="77" spans="1:30" x14ac:dyDescent="0.2">
      <c r="A77" s="30" t="s">
        <v>299</v>
      </c>
      <c r="B77" s="202">
        <v>0</v>
      </c>
      <c r="C77" s="202">
        <v>0</v>
      </c>
      <c r="D77" s="202">
        <f t="shared" si="37"/>
        <v>0</v>
      </c>
      <c r="E77" s="202">
        <f t="shared" si="38"/>
        <v>0</v>
      </c>
      <c r="F77" s="202">
        <v>0</v>
      </c>
      <c r="G77" s="205">
        <f t="shared" si="39"/>
        <v>0</v>
      </c>
    </row>
    <row r="78" spans="1:30" x14ac:dyDescent="0.2">
      <c r="A78" s="30" t="s">
        <v>300</v>
      </c>
      <c r="B78" s="202">
        <v>0</v>
      </c>
      <c r="C78" s="202">
        <v>0</v>
      </c>
      <c r="D78" s="202">
        <f t="shared" si="37"/>
        <v>0</v>
      </c>
      <c r="E78" s="202">
        <f t="shared" si="38"/>
        <v>0</v>
      </c>
      <c r="F78" s="202">
        <v>0</v>
      </c>
      <c r="G78" s="205">
        <f>+D78-E78</f>
        <v>0</v>
      </c>
    </row>
    <row r="79" spans="1:30" s="225" customFormat="1" x14ac:dyDescent="0.2">
      <c r="A79" s="31" t="s">
        <v>301</v>
      </c>
      <c r="B79" s="226">
        <v>0</v>
      </c>
      <c r="C79" s="226">
        <v>0</v>
      </c>
      <c r="D79" s="226">
        <f t="shared" si="37"/>
        <v>0</v>
      </c>
      <c r="E79" s="226">
        <f t="shared" si="38"/>
        <v>0</v>
      </c>
      <c r="F79" s="226">
        <v>0</v>
      </c>
      <c r="G79" s="227">
        <f>+D79-E79</f>
        <v>0</v>
      </c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8"/>
      <c r="Z79" s="228"/>
      <c r="AA79" s="228"/>
      <c r="AB79" s="228"/>
      <c r="AC79" s="228"/>
      <c r="AD79" s="228"/>
    </row>
    <row r="80" spans="1:30" x14ac:dyDescent="0.2">
      <c r="A80" s="35" t="s">
        <v>388</v>
      </c>
      <c r="B80" s="210">
        <f>+B81+B88+B98+B108+B118+B128+B132+B140+B144</f>
        <v>0</v>
      </c>
      <c r="C80" s="210">
        <f>+C81+C88+C98+C108+C118+C128+C132+C140+C144</f>
        <v>86224649</v>
      </c>
      <c r="D80" s="210">
        <f>+D81+D88+D98+D108+D118+D128+D132+D140+D144</f>
        <v>86224649</v>
      </c>
      <c r="E80" s="210">
        <f>+E81+E88+E98+E108+E118+E128+E132+E140+E144</f>
        <v>67906300</v>
      </c>
      <c r="F80" s="210">
        <f>+F81+F88+F98+F108+F118+F128+F132+F140+F144</f>
        <v>35198355</v>
      </c>
      <c r="G80" s="211">
        <f>+D80-E80</f>
        <v>18318349</v>
      </c>
    </row>
    <row r="81" spans="1:7" x14ac:dyDescent="0.2">
      <c r="A81" s="33" t="s">
        <v>389</v>
      </c>
      <c r="B81" s="202">
        <f>+B84+B85+B86+B87</f>
        <v>0</v>
      </c>
      <c r="C81" s="202">
        <f t="shared" ref="C81:F81" si="40">+C84+C85+C86+C87</f>
        <v>0</v>
      </c>
      <c r="D81" s="202">
        <f t="shared" si="40"/>
        <v>0</v>
      </c>
      <c r="E81" s="202">
        <f t="shared" si="40"/>
        <v>0</v>
      </c>
      <c r="F81" s="202">
        <f t="shared" si="40"/>
        <v>0</v>
      </c>
      <c r="G81" s="205">
        <f>SUM(G82:G87)</f>
        <v>0</v>
      </c>
    </row>
    <row r="82" spans="1:7" ht="18" customHeight="1" x14ac:dyDescent="0.2">
      <c r="A82" s="30" t="s">
        <v>472</v>
      </c>
      <c r="B82" s="202">
        <v>0</v>
      </c>
      <c r="C82" s="202">
        <v>0</v>
      </c>
      <c r="D82" s="202">
        <f t="shared" ref="D82:D89" si="41">+B82+C82</f>
        <v>0</v>
      </c>
      <c r="E82" s="202">
        <f t="shared" ref="E82:E89" si="42">B82+C82</f>
        <v>0</v>
      </c>
      <c r="F82" s="202">
        <v>0</v>
      </c>
      <c r="G82" s="205">
        <f>+D82-E82</f>
        <v>0</v>
      </c>
    </row>
    <row r="83" spans="1:7" x14ac:dyDescent="0.2">
      <c r="A83" s="30" t="s">
        <v>473</v>
      </c>
      <c r="B83" s="202">
        <v>0</v>
      </c>
      <c r="C83" s="202">
        <v>0</v>
      </c>
      <c r="D83" s="202">
        <f t="shared" si="41"/>
        <v>0</v>
      </c>
      <c r="E83" s="202">
        <f t="shared" si="42"/>
        <v>0</v>
      </c>
      <c r="F83" s="202">
        <v>0</v>
      </c>
      <c r="G83" s="205">
        <f>+D83-E83</f>
        <v>0</v>
      </c>
    </row>
    <row r="84" spans="1:7" x14ac:dyDescent="0.2">
      <c r="A84" s="30" t="s">
        <v>474</v>
      </c>
      <c r="B84" s="202">
        <v>0</v>
      </c>
      <c r="C84" s="202">
        <v>0</v>
      </c>
      <c r="D84" s="202">
        <f t="shared" si="41"/>
        <v>0</v>
      </c>
      <c r="E84" s="202">
        <f t="shared" si="42"/>
        <v>0</v>
      </c>
      <c r="F84" s="202">
        <v>0</v>
      </c>
      <c r="G84" s="205">
        <f>+D84-E84</f>
        <v>0</v>
      </c>
    </row>
    <row r="85" spans="1:7" x14ac:dyDescent="0.2">
      <c r="A85" s="30" t="s">
        <v>390</v>
      </c>
      <c r="B85" s="202">
        <v>0</v>
      </c>
      <c r="C85" s="202">
        <v>0</v>
      </c>
      <c r="D85" s="202">
        <f t="shared" si="41"/>
        <v>0</v>
      </c>
      <c r="E85" s="202">
        <f t="shared" si="42"/>
        <v>0</v>
      </c>
      <c r="F85" s="202">
        <v>0</v>
      </c>
      <c r="G85" s="205">
        <f t="shared" ref="G85:G96" si="43">+D85-E85</f>
        <v>0</v>
      </c>
    </row>
    <row r="86" spans="1:7" x14ac:dyDescent="0.2">
      <c r="A86" s="30" t="s">
        <v>391</v>
      </c>
      <c r="B86" s="202">
        <v>0</v>
      </c>
      <c r="C86" s="202">
        <v>0</v>
      </c>
      <c r="D86" s="202">
        <f t="shared" si="41"/>
        <v>0</v>
      </c>
      <c r="E86" s="202">
        <f t="shared" si="42"/>
        <v>0</v>
      </c>
      <c r="F86" s="202">
        <v>0</v>
      </c>
      <c r="G86" s="205">
        <f t="shared" si="43"/>
        <v>0</v>
      </c>
    </row>
    <row r="87" spans="1:7" x14ac:dyDescent="0.2">
      <c r="A87" s="30" t="s">
        <v>392</v>
      </c>
      <c r="B87" s="202">
        <v>0</v>
      </c>
      <c r="C87" s="202">
        <v>0</v>
      </c>
      <c r="D87" s="202">
        <f t="shared" si="41"/>
        <v>0</v>
      </c>
      <c r="E87" s="202">
        <f t="shared" si="42"/>
        <v>0</v>
      </c>
      <c r="F87" s="202">
        <v>0</v>
      </c>
      <c r="G87" s="205">
        <f t="shared" si="43"/>
        <v>0</v>
      </c>
    </row>
    <row r="88" spans="1:7" x14ac:dyDescent="0.2">
      <c r="A88" s="33" t="s">
        <v>239</v>
      </c>
      <c r="B88" s="202">
        <f>+B89+B90+B91+B92+B93+B94+B95+B96+B97</f>
        <v>0</v>
      </c>
      <c r="C88" s="202">
        <f t="shared" ref="C88:F88" si="44">+C89+C90+C91+C92+C93+C94+C95+C96+C97</f>
        <v>0</v>
      </c>
      <c r="D88" s="202">
        <f t="shared" si="44"/>
        <v>0</v>
      </c>
      <c r="E88" s="202">
        <f t="shared" si="44"/>
        <v>0</v>
      </c>
      <c r="F88" s="202">
        <f t="shared" si="44"/>
        <v>0</v>
      </c>
      <c r="G88" s="205">
        <f>SUM(G89:G97)</f>
        <v>0</v>
      </c>
    </row>
    <row r="89" spans="1:7" ht="16.5" x14ac:dyDescent="0.2">
      <c r="A89" s="30" t="s">
        <v>240</v>
      </c>
      <c r="B89" s="202">
        <v>0</v>
      </c>
      <c r="C89" s="202">
        <v>0</v>
      </c>
      <c r="D89" s="202">
        <f t="shared" si="41"/>
        <v>0</v>
      </c>
      <c r="E89" s="202">
        <f t="shared" si="42"/>
        <v>0</v>
      </c>
      <c r="F89" s="202">
        <v>0</v>
      </c>
      <c r="G89" s="205">
        <f t="shared" si="43"/>
        <v>0</v>
      </c>
    </row>
    <row r="90" spans="1:7" x14ac:dyDescent="0.2">
      <c r="A90" s="207" t="s">
        <v>475</v>
      </c>
      <c r="B90" s="202"/>
      <c r="C90" s="202"/>
      <c r="D90" s="202"/>
      <c r="E90" s="202"/>
      <c r="F90" s="202"/>
      <c r="G90" s="205">
        <f t="shared" si="43"/>
        <v>0</v>
      </c>
    </row>
    <row r="91" spans="1:7" ht="16.5" x14ac:dyDescent="0.2">
      <c r="A91" s="30" t="s">
        <v>242</v>
      </c>
      <c r="B91" s="202">
        <v>0</v>
      </c>
      <c r="C91" s="202">
        <v>0</v>
      </c>
      <c r="D91" s="202">
        <f t="shared" ref="D91:D97" si="45">+B91+C91</f>
        <v>0</v>
      </c>
      <c r="E91" s="202">
        <f t="shared" ref="E91:E97" si="46">B91+C91</f>
        <v>0</v>
      </c>
      <c r="F91" s="202">
        <v>0</v>
      </c>
      <c r="G91" s="205">
        <f t="shared" si="43"/>
        <v>0</v>
      </c>
    </row>
    <row r="92" spans="1:7" x14ac:dyDescent="0.2">
      <c r="A92" s="30" t="s">
        <v>243</v>
      </c>
      <c r="B92" s="202">
        <v>0</v>
      </c>
      <c r="C92" s="202">
        <v>0</v>
      </c>
      <c r="D92" s="202">
        <f t="shared" si="45"/>
        <v>0</v>
      </c>
      <c r="E92" s="202">
        <f t="shared" si="46"/>
        <v>0</v>
      </c>
      <c r="F92" s="202">
        <v>0</v>
      </c>
      <c r="G92" s="205">
        <f>+D92-E92</f>
        <v>0</v>
      </c>
    </row>
    <row r="93" spans="1:7" x14ac:dyDescent="0.2">
      <c r="A93" s="30" t="s">
        <v>244</v>
      </c>
      <c r="B93" s="202">
        <v>0</v>
      </c>
      <c r="C93" s="202">
        <v>0</v>
      </c>
      <c r="D93" s="202">
        <f t="shared" si="45"/>
        <v>0</v>
      </c>
      <c r="E93" s="202">
        <f t="shared" si="46"/>
        <v>0</v>
      </c>
      <c r="F93" s="202">
        <v>0</v>
      </c>
      <c r="G93" s="205">
        <f t="shared" si="43"/>
        <v>0</v>
      </c>
    </row>
    <row r="94" spans="1:7" x14ac:dyDescent="0.2">
      <c r="A94" s="30" t="s">
        <v>245</v>
      </c>
      <c r="B94" s="202">
        <v>0</v>
      </c>
      <c r="C94" s="202">
        <v>0</v>
      </c>
      <c r="D94" s="202">
        <f t="shared" si="45"/>
        <v>0</v>
      </c>
      <c r="E94" s="202">
        <f t="shared" si="46"/>
        <v>0</v>
      </c>
      <c r="F94" s="202">
        <v>0</v>
      </c>
      <c r="G94" s="205">
        <f t="shared" si="43"/>
        <v>0</v>
      </c>
    </row>
    <row r="95" spans="1:7" ht="16.5" x14ac:dyDescent="0.2">
      <c r="A95" s="30" t="s">
        <v>246</v>
      </c>
      <c r="B95" s="202">
        <v>0</v>
      </c>
      <c r="C95" s="202">
        <v>0</v>
      </c>
      <c r="D95" s="202">
        <f t="shared" si="45"/>
        <v>0</v>
      </c>
      <c r="E95" s="202">
        <f t="shared" si="46"/>
        <v>0</v>
      </c>
      <c r="F95" s="202">
        <v>0</v>
      </c>
      <c r="G95" s="205">
        <f t="shared" si="43"/>
        <v>0</v>
      </c>
    </row>
    <row r="96" spans="1:7" x14ac:dyDescent="0.2">
      <c r="A96" s="30" t="s">
        <v>247</v>
      </c>
      <c r="B96" s="202">
        <v>0</v>
      </c>
      <c r="C96" s="202">
        <v>0</v>
      </c>
      <c r="D96" s="202">
        <f t="shared" si="45"/>
        <v>0</v>
      </c>
      <c r="E96" s="202">
        <f t="shared" si="46"/>
        <v>0</v>
      </c>
      <c r="F96" s="202">
        <v>0</v>
      </c>
      <c r="G96" s="205">
        <f t="shared" si="43"/>
        <v>0</v>
      </c>
    </row>
    <row r="97" spans="1:7" x14ac:dyDescent="0.2">
      <c r="A97" s="30" t="s">
        <v>248</v>
      </c>
      <c r="B97" s="202">
        <v>0</v>
      </c>
      <c r="C97" s="202">
        <v>0</v>
      </c>
      <c r="D97" s="202">
        <f t="shared" si="45"/>
        <v>0</v>
      </c>
      <c r="E97" s="202">
        <f t="shared" si="46"/>
        <v>0</v>
      </c>
      <c r="F97" s="202">
        <v>0</v>
      </c>
      <c r="G97" s="205">
        <f>+D97-E97</f>
        <v>0</v>
      </c>
    </row>
    <row r="98" spans="1:7" ht="18" customHeight="1" x14ac:dyDescent="0.2">
      <c r="A98" s="33" t="s">
        <v>249</v>
      </c>
      <c r="B98" s="202">
        <f>+B99+B100+B101+B102+B103+B104+B105+B106+B107</f>
        <v>0</v>
      </c>
      <c r="C98" s="202">
        <f t="shared" ref="C98:F98" si="47">+C99+C100+C101+C102+C103+C104+C105+C106+C107</f>
        <v>0</v>
      </c>
      <c r="D98" s="202">
        <f t="shared" si="47"/>
        <v>0</v>
      </c>
      <c r="E98" s="202">
        <f t="shared" si="47"/>
        <v>0</v>
      </c>
      <c r="F98" s="202">
        <f t="shared" si="47"/>
        <v>0</v>
      </c>
      <c r="G98" s="205">
        <f>SUM(G99:G107)</f>
        <v>0</v>
      </c>
    </row>
    <row r="99" spans="1:7" x14ac:dyDescent="0.2">
      <c r="A99" s="30" t="s">
        <v>250</v>
      </c>
      <c r="B99" s="202">
        <v>0</v>
      </c>
      <c r="C99" s="202">
        <v>0</v>
      </c>
      <c r="D99" s="202">
        <f t="shared" ref="D99:D107" si="48">+B99+C99</f>
        <v>0</v>
      </c>
      <c r="E99" s="202">
        <f t="shared" ref="E99:E107" si="49">B99+C99</f>
        <v>0</v>
      </c>
      <c r="F99" s="202">
        <v>0</v>
      </c>
      <c r="G99" s="205">
        <f t="shared" ref="G99:G106" si="50">+D99-E99</f>
        <v>0</v>
      </c>
    </row>
    <row r="100" spans="1:7" x14ac:dyDescent="0.2">
      <c r="A100" s="30" t="s">
        <v>251</v>
      </c>
      <c r="B100" s="202">
        <v>0</v>
      </c>
      <c r="C100" s="202">
        <v>0</v>
      </c>
      <c r="D100" s="202">
        <f t="shared" si="48"/>
        <v>0</v>
      </c>
      <c r="E100" s="202">
        <f t="shared" si="49"/>
        <v>0</v>
      </c>
      <c r="F100" s="202">
        <v>0</v>
      </c>
      <c r="G100" s="205">
        <f t="shared" si="50"/>
        <v>0</v>
      </c>
    </row>
    <row r="101" spans="1:7" ht="16.5" x14ac:dyDescent="0.2">
      <c r="A101" s="30" t="s">
        <v>252</v>
      </c>
      <c r="B101" s="202">
        <v>0</v>
      </c>
      <c r="C101" s="202">
        <v>0</v>
      </c>
      <c r="D101" s="202">
        <f t="shared" si="48"/>
        <v>0</v>
      </c>
      <c r="E101" s="202">
        <f t="shared" si="49"/>
        <v>0</v>
      </c>
      <c r="F101" s="202">
        <v>0</v>
      </c>
      <c r="G101" s="205">
        <f t="shared" si="50"/>
        <v>0</v>
      </c>
    </row>
    <row r="102" spans="1:7" x14ac:dyDescent="0.2">
      <c r="A102" s="30" t="s">
        <v>253</v>
      </c>
      <c r="B102" s="202">
        <v>0</v>
      </c>
      <c r="C102" s="202">
        <v>0</v>
      </c>
      <c r="D102" s="202">
        <f t="shared" si="48"/>
        <v>0</v>
      </c>
      <c r="E102" s="202">
        <f t="shared" si="49"/>
        <v>0</v>
      </c>
      <c r="F102" s="202">
        <v>0</v>
      </c>
      <c r="G102" s="205">
        <f t="shared" si="50"/>
        <v>0</v>
      </c>
    </row>
    <row r="103" spans="1:7" ht="16.5" x14ac:dyDescent="0.2">
      <c r="A103" s="30" t="s">
        <v>254</v>
      </c>
      <c r="B103" s="202">
        <v>0</v>
      </c>
      <c r="C103" s="202">
        <v>0</v>
      </c>
      <c r="D103" s="202">
        <f t="shared" si="48"/>
        <v>0</v>
      </c>
      <c r="E103" s="202">
        <f t="shared" si="49"/>
        <v>0</v>
      </c>
      <c r="F103" s="202">
        <v>0</v>
      </c>
      <c r="G103" s="205">
        <f t="shared" si="50"/>
        <v>0</v>
      </c>
    </row>
    <row r="104" spans="1:7" x14ac:dyDescent="0.2">
      <c r="A104" s="30" t="s">
        <v>255</v>
      </c>
      <c r="B104" s="202">
        <v>0</v>
      </c>
      <c r="C104" s="202">
        <v>0</v>
      </c>
      <c r="D104" s="202">
        <f t="shared" si="48"/>
        <v>0</v>
      </c>
      <c r="E104" s="202">
        <f t="shared" si="49"/>
        <v>0</v>
      </c>
      <c r="F104" s="202">
        <v>0</v>
      </c>
      <c r="G104" s="205">
        <f t="shared" si="50"/>
        <v>0</v>
      </c>
    </row>
    <row r="105" spans="1:7" x14ac:dyDescent="0.2">
      <c r="A105" s="30" t="s">
        <v>256</v>
      </c>
      <c r="B105" s="202">
        <v>0</v>
      </c>
      <c r="C105" s="202">
        <v>0</v>
      </c>
      <c r="D105" s="202">
        <f t="shared" si="48"/>
        <v>0</v>
      </c>
      <c r="E105" s="202">
        <f t="shared" si="49"/>
        <v>0</v>
      </c>
      <c r="F105" s="202">
        <v>0</v>
      </c>
      <c r="G105" s="205">
        <f t="shared" si="50"/>
        <v>0</v>
      </c>
    </row>
    <row r="106" spans="1:7" x14ac:dyDescent="0.2">
      <c r="A106" s="30" t="s">
        <v>257</v>
      </c>
      <c r="B106" s="202">
        <v>0</v>
      </c>
      <c r="C106" s="202">
        <v>0</v>
      </c>
      <c r="D106" s="202">
        <f t="shared" si="48"/>
        <v>0</v>
      </c>
      <c r="E106" s="202">
        <f t="shared" si="49"/>
        <v>0</v>
      </c>
      <c r="F106" s="202">
        <v>0</v>
      </c>
      <c r="G106" s="205">
        <f t="shared" si="50"/>
        <v>0</v>
      </c>
    </row>
    <row r="107" spans="1:7" x14ac:dyDescent="0.2">
      <c r="A107" s="30" t="s">
        <v>258</v>
      </c>
      <c r="B107" s="202">
        <v>0</v>
      </c>
      <c r="C107" s="202">
        <v>0</v>
      </c>
      <c r="D107" s="202">
        <f t="shared" si="48"/>
        <v>0</v>
      </c>
      <c r="E107" s="202">
        <f t="shared" si="49"/>
        <v>0</v>
      </c>
      <c r="F107" s="202">
        <v>0</v>
      </c>
      <c r="G107" s="205">
        <f>+D107-E107</f>
        <v>0</v>
      </c>
    </row>
    <row r="108" spans="1:7" ht="16.5" x14ac:dyDescent="0.2">
      <c r="A108" s="33" t="s">
        <v>259</v>
      </c>
      <c r="B108" s="202">
        <f>+B109+B110+B111+B112+B113+B114+B115+B116+B117</f>
        <v>0</v>
      </c>
      <c r="C108" s="202">
        <f t="shared" ref="C108:F108" si="51">+C109+C110+C111+C112+C113+C114+C115+C116+C117</f>
        <v>9374070</v>
      </c>
      <c r="D108" s="202">
        <f t="shared" si="51"/>
        <v>9374070</v>
      </c>
      <c r="E108" s="202">
        <f t="shared" si="51"/>
        <v>9374070</v>
      </c>
      <c r="F108" s="202">
        <f t="shared" si="51"/>
        <v>9374070</v>
      </c>
      <c r="G108" s="205">
        <f>SUM(G109:G117)</f>
        <v>0</v>
      </c>
    </row>
    <row r="109" spans="1:7" x14ac:dyDescent="0.2">
      <c r="A109" s="30" t="s">
        <v>260</v>
      </c>
      <c r="B109" s="202">
        <v>0</v>
      </c>
      <c r="C109" s="202">
        <v>0</v>
      </c>
      <c r="D109" s="202">
        <f t="shared" ref="D109:D117" si="52">+B109+C109</f>
        <v>0</v>
      </c>
      <c r="E109" s="202">
        <f t="shared" ref="E109:E117" si="53">B109+C109</f>
        <v>0</v>
      </c>
      <c r="F109" s="202">
        <v>0</v>
      </c>
      <c r="G109" s="205">
        <f t="shared" ref="G109:G116" si="54">+D109-E109</f>
        <v>0</v>
      </c>
    </row>
    <row r="110" spans="1:7" x14ac:dyDescent="0.2">
      <c r="A110" s="30" t="s">
        <v>261</v>
      </c>
      <c r="B110" s="202">
        <v>0</v>
      </c>
      <c r="C110" s="202">
        <v>0</v>
      </c>
      <c r="D110" s="202">
        <f t="shared" si="52"/>
        <v>0</v>
      </c>
      <c r="E110" s="202">
        <f t="shared" si="53"/>
        <v>0</v>
      </c>
      <c r="F110" s="202">
        <v>0</v>
      </c>
      <c r="G110" s="205">
        <f t="shared" si="54"/>
        <v>0</v>
      </c>
    </row>
    <row r="111" spans="1:7" x14ac:dyDescent="0.2">
      <c r="A111" s="30" t="s">
        <v>262</v>
      </c>
      <c r="B111" s="202">
        <v>0</v>
      </c>
      <c r="C111" s="203">
        <f>3600000+5924070-150000</f>
        <v>9374070</v>
      </c>
      <c r="D111" s="202">
        <f t="shared" si="52"/>
        <v>9374070</v>
      </c>
      <c r="E111" s="202">
        <f t="shared" si="53"/>
        <v>9374070</v>
      </c>
      <c r="F111" s="202">
        <f>+E111</f>
        <v>9374070</v>
      </c>
      <c r="G111" s="205">
        <f t="shared" si="54"/>
        <v>0</v>
      </c>
    </row>
    <row r="112" spans="1:7" x14ac:dyDescent="0.2">
      <c r="A112" s="30" t="s">
        <v>263</v>
      </c>
      <c r="B112" s="202">
        <v>0</v>
      </c>
      <c r="C112" s="202">
        <v>0</v>
      </c>
      <c r="D112" s="202">
        <f t="shared" si="52"/>
        <v>0</v>
      </c>
      <c r="E112" s="202">
        <f t="shared" si="53"/>
        <v>0</v>
      </c>
      <c r="F112" s="202">
        <v>0</v>
      </c>
      <c r="G112" s="205">
        <f t="shared" si="54"/>
        <v>0</v>
      </c>
    </row>
    <row r="113" spans="1:12" x14ac:dyDescent="0.2">
      <c r="A113" s="30" t="s">
        <v>264</v>
      </c>
      <c r="B113" s="202">
        <v>0</v>
      </c>
      <c r="C113" s="202">
        <v>0</v>
      </c>
      <c r="D113" s="202">
        <f t="shared" si="52"/>
        <v>0</v>
      </c>
      <c r="E113" s="202">
        <f t="shared" si="53"/>
        <v>0</v>
      </c>
      <c r="F113" s="202">
        <v>0</v>
      </c>
      <c r="G113" s="205">
        <f t="shared" si="54"/>
        <v>0</v>
      </c>
    </row>
    <row r="114" spans="1:12" x14ac:dyDescent="0.2">
      <c r="A114" s="30" t="s">
        <v>265</v>
      </c>
      <c r="B114" s="202">
        <v>0</v>
      </c>
      <c r="C114" s="202">
        <v>0</v>
      </c>
      <c r="D114" s="202">
        <f t="shared" si="52"/>
        <v>0</v>
      </c>
      <c r="E114" s="202">
        <f t="shared" si="53"/>
        <v>0</v>
      </c>
      <c r="F114" s="202">
        <v>0</v>
      </c>
      <c r="G114" s="205">
        <f t="shared" si="54"/>
        <v>0</v>
      </c>
    </row>
    <row r="115" spans="1:12" x14ac:dyDescent="0.2">
      <c r="A115" s="30" t="s">
        <v>266</v>
      </c>
      <c r="B115" s="202">
        <v>0</v>
      </c>
      <c r="C115" s="202">
        <v>0</v>
      </c>
      <c r="D115" s="202">
        <f t="shared" si="52"/>
        <v>0</v>
      </c>
      <c r="E115" s="202">
        <f t="shared" si="53"/>
        <v>0</v>
      </c>
      <c r="F115" s="202">
        <v>0</v>
      </c>
      <c r="G115" s="205">
        <f t="shared" si="54"/>
        <v>0</v>
      </c>
    </row>
    <row r="116" spans="1:12" x14ac:dyDescent="0.2">
      <c r="A116" s="30" t="s">
        <v>267</v>
      </c>
      <c r="B116" s="202">
        <v>0</v>
      </c>
      <c r="C116" s="202">
        <v>0</v>
      </c>
      <c r="D116" s="202">
        <f t="shared" si="52"/>
        <v>0</v>
      </c>
      <c r="E116" s="202">
        <f t="shared" si="53"/>
        <v>0</v>
      </c>
      <c r="F116" s="202">
        <v>0</v>
      </c>
      <c r="G116" s="205">
        <f t="shared" si="54"/>
        <v>0</v>
      </c>
    </row>
    <row r="117" spans="1:12" x14ac:dyDescent="0.2">
      <c r="A117" s="30" t="s">
        <v>268</v>
      </c>
      <c r="B117" s="202">
        <v>0</v>
      </c>
      <c r="C117" s="202">
        <v>0</v>
      </c>
      <c r="D117" s="202">
        <f t="shared" si="52"/>
        <v>0</v>
      </c>
      <c r="E117" s="202">
        <f t="shared" si="53"/>
        <v>0</v>
      </c>
      <c r="F117" s="202">
        <v>0</v>
      </c>
      <c r="G117" s="205">
        <f>+D117-E117</f>
        <v>0</v>
      </c>
    </row>
    <row r="118" spans="1:12" ht="16.5" x14ac:dyDescent="0.2">
      <c r="A118" s="33" t="s">
        <v>269</v>
      </c>
      <c r="B118" s="202">
        <f>+B119+B120+B121+B122+B123+B124+B125+B126+B127</f>
        <v>0</v>
      </c>
      <c r="C118" s="202">
        <f t="shared" ref="C118:F118" si="55">+C119+C120+C121+C122+C123+C124+C125+C126+C127</f>
        <v>0</v>
      </c>
      <c r="D118" s="202">
        <f t="shared" si="55"/>
        <v>0</v>
      </c>
      <c r="E118" s="202">
        <f t="shared" si="55"/>
        <v>0</v>
      </c>
      <c r="F118" s="202">
        <f t="shared" si="55"/>
        <v>0</v>
      </c>
      <c r="G118" s="205">
        <f>SUM(G119:G127)</f>
        <v>0</v>
      </c>
    </row>
    <row r="119" spans="1:12" x14ac:dyDescent="0.2">
      <c r="A119" s="30" t="s">
        <v>270</v>
      </c>
      <c r="B119" s="202">
        <v>0</v>
      </c>
      <c r="C119" s="202">
        <v>0</v>
      </c>
      <c r="D119" s="202">
        <f t="shared" ref="D119:D121" si="56">+B119+C119</f>
        <v>0</v>
      </c>
      <c r="E119" s="202">
        <f t="shared" ref="E119:E121" si="57">B119+C119</f>
        <v>0</v>
      </c>
      <c r="F119" s="202">
        <v>0</v>
      </c>
      <c r="G119" s="205">
        <f t="shared" ref="G119:G126" si="58">+D119-E119</f>
        <v>0</v>
      </c>
      <c r="H119" s="120" t="s">
        <v>490</v>
      </c>
    </row>
    <row r="120" spans="1:12" ht="16.5" x14ac:dyDescent="0.2">
      <c r="A120" s="30" t="s">
        <v>271</v>
      </c>
      <c r="B120" s="202">
        <v>0</v>
      </c>
      <c r="C120" s="202">
        <v>0</v>
      </c>
      <c r="D120" s="202">
        <f t="shared" si="56"/>
        <v>0</v>
      </c>
      <c r="E120" s="202">
        <f t="shared" si="57"/>
        <v>0</v>
      </c>
      <c r="F120" s="202">
        <v>0</v>
      </c>
      <c r="G120" s="205">
        <f t="shared" si="58"/>
        <v>0</v>
      </c>
      <c r="H120" s="202" t="s">
        <v>491</v>
      </c>
      <c r="I120" s="120">
        <v>9778616</v>
      </c>
    </row>
    <row r="121" spans="1:12" x14ac:dyDescent="0.2">
      <c r="A121" s="30" t="s">
        <v>272</v>
      </c>
      <c r="B121" s="202">
        <v>0</v>
      </c>
      <c r="C121" s="202">
        <v>0</v>
      </c>
      <c r="D121" s="202">
        <f t="shared" si="56"/>
        <v>0</v>
      </c>
      <c r="E121" s="202">
        <f t="shared" si="57"/>
        <v>0</v>
      </c>
      <c r="F121" s="202">
        <v>0</v>
      </c>
      <c r="G121" s="205">
        <f t="shared" si="58"/>
        <v>0</v>
      </c>
    </row>
    <row r="122" spans="1:12" x14ac:dyDescent="0.2">
      <c r="A122" s="30" t="s">
        <v>273</v>
      </c>
      <c r="B122" s="202">
        <f t="shared" ref="B122:F122" si="59">+B123</f>
        <v>0</v>
      </c>
      <c r="C122" s="202">
        <f t="shared" si="59"/>
        <v>0</v>
      </c>
      <c r="D122" s="202">
        <f t="shared" si="59"/>
        <v>0</v>
      </c>
      <c r="E122" s="202">
        <f t="shared" si="59"/>
        <v>0</v>
      </c>
      <c r="F122" s="202">
        <f t="shared" si="59"/>
        <v>0</v>
      </c>
      <c r="G122" s="205">
        <f t="shared" si="58"/>
        <v>0</v>
      </c>
    </row>
    <row r="123" spans="1:12" x14ac:dyDescent="0.2">
      <c r="A123" s="30" t="s">
        <v>274</v>
      </c>
      <c r="B123" s="202">
        <v>0</v>
      </c>
      <c r="C123" s="202">
        <v>0</v>
      </c>
      <c r="D123" s="202">
        <f t="shared" ref="D123:D127" si="60">+B123+C123</f>
        <v>0</v>
      </c>
      <c r="E123" s="202">
        <f t="shared" ref="E123:E127" si="61">B123+C123</f>
        <v>0</v>
      </c>
      <c r="F123" s="202">
        <v>0</v>
      </c>
      <c r="G123" s="205">
        <f t="shared" si="58"/>
        <v>0</v>
      </c>
    </row>
    <row r="124" spans="1:12" x14ac:dyDescent="0.2">
      <c r="A124" s="30" t="s">
        <v>275</v>
      </c>
      <c r="B124" s="202">
        <v>0</v>
      </c>
      <c r="C124" s="202">
        <v>0</v>
      </c>
      <c r="D124" s="202">
        <f t="shared" si="60"/>
        <v>0</v>
      </c>
      <c r="E124" s="202">
        <f t="shared" si="61"/>
        <v>0</v>
      </c>
      <c r="F124" s="202">
        <v>0</v>
      </c>
      <c r="G124" s="205">
        <f t="shared" si="58"/>
        <v>0</v>
      </c>
    </row>
    <row r="125" spans="1:12" x14ac:dyDescent="0.2">
      <c r="A125" s="30" t="s">
        <v>276</v>
      </c>
      <c r="B125" s="202">
        <v>0</v>
      </c>
      <c r="C125" s="202">
        <v>0</v>
      </c>
      <c r="D125" s="202">
        <f t="shared" si="60"/>
        <v>0</v>
      </c>
      <c r="E125" s="202">
        <f t="shared" si="61"/>
        <v>0</v>
      </c>
      <c r="F125" s="202">
        <v>0</v>
      </c>
      <c r="G125" s="205">
        <f t="shared" si="58"/>
        <v>0</v>
      </c>
    </row>
    <row r="126" spans="1:12" x14ac:dyDescent="0.2">
      <c r="A126" s="30" t="s">
        <v>277</v>
      </c>
      <c r="B126" s="202">
        <v>0</v>
      </c>
      <c r="C126" s="202">
        <v>0</v>
      </c>
      <c r="D126" s="202">
        <f t="shared" si="60"/>
        <v>0</v>
      </c>
      <c r="E126" s="202">
        <f t="shared" si="61"/>
        <v>0</v>
      </c>
      <c r="F126" s="202">
        <v>0</v>
      </c>
      <c r="G126" s="205">
        <f t="shared" si="58"/>
        <v>0</v>
      </c>
    </row>
    <row r="127" spans="1:12" x14ac:dyDescent="0.2">
      <c r="A127" s="30" t="s">
        <v>278</v>
      </c>
      <c r="B127" s="202">
        <v>0</v>
      </c>
      <c r="C127" s="202">
        <v>0</v>
      </c>
      <c r="D127" s="202">
        <f t="shared" si="60"/>
        <v>0</v>
      </c>
      <c r="E127" s="202">
        <f t="shared" si="61"/>
        <v>0</v>
      </c>
      <c r="F127" s="202">
        <v>0</v>
      </c>
      <c r="G127" s="205">
        <f>+D127-E127</f>
        <v>0</v>
      </c>
      <c r="J127" s="118">
        <v>76978520</v>
      </c>
    </row>
    <row r="128" spans="1:12" x14ac:dyDescent="0.2">
      <c r="A128" s="30" t="s">
        <v>279</v>
      </c>
      <c r="B128" s="202">
        <f>+B129+B130+B131</f>
        <v>0</v>
      </c>
      <c r="C128" s="202">
        <f t="shared" ref="C128:F128" si="62">+C129+C130+C131</f>
        <v>76850579</v>
      </c>
      <c r="D128" s="202">
        <f t="shared" si="62"/>
        <v>76850579</v>
      </c>
      <c r="E128" s="202">
        <f t="shared" si="62"/>
        <v>58532230</v>
      </c>
      <c r="F128" s="202">
        <f t="shared" si="62"/>
        <v>25824285</v>
      </c>
      <c r="G128" s="205">
        <f>SUM(G129:G131)</f>
        <v>18318349</v>
      </c>
      <c r="J128" s="120">
        <f>7833176+1499200+25944+120200</f>
        <v>9478520</v>
      </c>
      <c r="K128" s="120">
        <v>9778615.790000001</v>
      </c>
      <c r="L128" s="120">
        <f>+K128-J128</f>
        <v>300095.79000000097</v>
      </c>
    </row>
    <row r="129" spans="1:11" x14ac:dyDescent="0.2">
      <c r="A129" s="30" t="s">
        <v>280</v>
      </c>
      <c r="B129" s="202">
        <v>0</v>
      </c>
      <c r="C129" s="202">
        <v>0</v>
      </c>
      <c r="D129" s="202">
        <f t="shared" ref="D129:D131" si="63">+B129+C129</f>
        <v>0</v>
      </c>
      <c r="E129" s="202">
        <f t="shared" ref="E129:E131" si="64">B129+C129</f>
        <v>0</v>
      </c>
      <c r="F129" s="202">
        <v>0</v>
      </c>
      <c r="G129" s="205">
        <f>+D129-E129</f>
        <v>0</v>
      </c>
      <c r="J129" s="120">
        <f>+J127-J128</f>
        <v>67500000</v>
      </c>
    </row>
    <row r="130" spans="1:11" x14ac:dyDescent="0.2">
      <c r="A130" s="30" t="s">
        <v>281</v>
      </c>
      <c r="B130" s="202">
        <v>0</v>
      </c>
      <c r="C130" s="202">
        <f>67500000-155434+9478520+27493</f>
        <v>76850579</v>
      </c>
      <c r="D130" s="202">
        <f>+B130+C130</f>
        <v>76850579</v>
      </c>
      <c r="E130" s="202">
        <f>25824285+32707945</f>
        <v>58532230</v>
      </c>
      <c r="F130" s="202">
        <f>1402000+24422285</f>
        <v>25824285</v>
      </c>
      <c r="G130" s="205">
        <f>+D130-E130</f>
        <v>18318349</v>
      </c>
    </row>
    <row r="131" spans="1:11" x14ac:dyDescent="0.2">
      <c r="A131" s="30" t="s">
        <v>282</v>
      </c>
      <c r="B131" s="202">
        <v>0</v>
      </c>
      <c r="C131" s="202">
        <v>0</v>
      </c>
      <c r="D131" s="202">
        <f t="shared" si="63"/>
        <v>0</v>
      </c>
      <c r="E131" s="202">
        <f t="shared" si="64"/>
        <v>0</v>
      </c>
      <c r="F131" s="202">
        <v>0</v>
      </c>
      <c r="G131" s="205">
        <f t="shared" ref="G131" si="65">+D131-F131</f>
        <v>0</v>
      </c>
      <c r="J131" s="120">
        <v>51300589.369999997</v>
      </c>
    </row>
    <row r="132" spans="1:11" ht="16.5" x14ac:dyDescent="0.2">
      <c r="A132" s="33" t="s">
        <v>283</v>
      </c>
      <c r="B132" s="202">
        <f>+B133+B134+B135+B136+B137+B138+B139</f>
        <v>0</v>
      </c>
      <c r="C132" s="202">
        <f t="shared" ref="C132:F132" si="66">+C133+C134+C135+C136+C137+C138+C139</f>
        <v>0</v>
      </c>
      <c r="D132" s="202">
        <f t="shared" si="66"/>
        <v>0</v>
      </c>
      <c r="E132" s="202">
        <f t="shared" si="66"/>
        <v>0</v>
      </c>
      <c r="F132" s="202">
        <f t="shared" si="66"/>
        <v>0</v>
      </c>
      <c r="G132" s="205">
        <f>SUM(G133:G139)</f>
        <v>0</v>
      </c>
      <c r="J132" s="120">
        <v>64544705</v>
      </c>
      <c r="K132" s="120">
        <f>+J131-J132</f>
        <v>-13244115.630000003</v>
      </c>
    </row>
    <row r="133" spans="1:11" x14ac:dyDescent="0.2">
      <c r="A133" s="30" t="s">
        <v>284</v>
      </c>
      <c r="B133" s="202">
        <v>0</v>
      </c>
      <c r="C133" s="202">
        <v>0</v>
      </c>
      <c r="D133" s="202">
        <f t="shared" ref="D133:D139" si="67">+B133+C133</f>
        <v>0</v>
      </c>
      <c r="E133" s="202">
        <f t="shared" ref="E133:E139" si="68">B133+C133</f>
        <v>0</v>
      </c>
      <c r="F133" s="202">
        <v>0</v>
      </c>
      <c r="G133" s="205">
        <f>+D133-E133</f>
        <v>0</v>
      </c>
    </row>
    <row r="134" spans="1:11" x14ac:dyDescent="0.2">
      <c r="A134" s="30" t="s">
        <v>285</v>
      </c>
      <c r="B134" s="202">
        <v>0</v>
      </c>
      <c r="C134" s="202">
        <v>0</v>
      </c>
      <c r="D134" s="202">
        <f t="shared" si="67"/>
        <v>0</v>
      </c>
      <c r="E134" s="202">
        <f t="shared" si="68"/>
        <v>0</v>
      </c>
      <c r="F134" s="202">
        <v>0</v>
      </c>
      <c r="G134" s="205">
        <f t="shared" ref="G134:G139" si="69">+D134-E134</f>
        <v>0</v>
      </c>
    </row>
    <row r="135" spans="1:11" x14ac:dyDescent="0.2">
      <c r="A135" s="30" t="s">
        <v>286</v>
      </c>
      <c r="B135" s="202">
        <v>0</v>
      </c>
      <c r="C135" s="202">
        <v>0</v>
      </c>
      <c r="D135" s="202">
        <f t="shared" si="67"/>
        <v>0</v>
      </c>
      <c r="E135" s="202">
        <f t="shared" si="68"/>
        <v>0</v>
      </c>
      <c r="F135" s="202">
        <v>0</v>
      </c>
      <c r="G135" s="205">
        <f t="shared" si="69"/>
        <v>0</v>
      </c>
    </row>
    <row r="136" spans="1:11" x14ac:dyDescent="0.2">
      <c r="A136" s="30" t="s">
        <v>287</v>
      </c>
      <c r="B136" s="202">
        <v>0</v>
      </c>
      <c r="C136" s="202">
        <v>0</v>
      </c>
      <c r="D136" s="202">
        <f t="shared" si="67"/>
        <v>0</v>
      </c>
      <c r="E136" s="202">
        <f t="shared" si="68"/>
        <v>0</v>
      </c>
      <c r="F136" s="202">
        <v>0</v>
      </c>
      <c r="G136" s="205">
        <f t="shared" si="69"/>
        <v>0</v>
      </c>
    </row>
    <row r="137" spans="1:11" ht="16.5" x14ac:dyDescent="0.2">
      <c r="A137" s="30" t="s">
        <v>450</v>
      </c>
      <c r="B137" s="202">
        <v>0</v>
      </c>
      <c r="C137" s="202">
        <v>0</v>
      </c>
      <c r="D137" s="202">
        <f t="shared" si="67"/>
        <v>0</v>
      </c>
      <c r="E137" s="202">
        <f t="shared" si="68"/>
        <v>0</v>
      </c>
      <c r="F137" s="202">
        <v>0</v>
      </c>
      <c r="G137" s="205">
        <f t="shared" si="69"/>
        <v>0</v>
      </c>
    </row>
    <row r="138" spans="1:11" x14ac:dyDescent="0.2">
      <c r="A138" s="30" t="s">
        <v>288</v>
      </c>
      <c r="B138" s="202">
        <v>0</v>
      </c>
      <c r="C138" s="202">
        <v>0</v>
      </c>
      <c r="D138" s="202">
        <f t="shared" si="67"/>
        <v>0</v>
      </c>
      <c r="E138" s="202">
        <f t="shared" si="68"/>
        <v>0</v>
      </c>
      <c r="F138" s="202">
        <v>0</v>
      </c>
      <c r="G138" s="205">
        <f t="shared" si="69"/>
        <v>0</v>
      </c>
    </row>
    <row r="139" spans="1:11" ht="16.5" x14ac:dyDescent="0.2">
      <c r="A139" s="30" t="s">
        <v>289</v>
      </c>
      <c r="B139" s="202">
        <v>0</v>
      </c>
      <c r="C139" s="202">
        <v>0</v>
      </c>
      <c r="D139" s="202">
        <f t="shared" si="67"/>
        <v>0</v>
      </c>
      <c r="E139" s="202">
        <f t="shared" si="68"/>
        <v>0</v>
      </c>
      <c r="F139" s="202">
        <v>0</v>
      </c>
      <c r="G139" s="205">
        <f t="shared" si="69"/>
        <v>0</v>
      </c>
    </row>
    <row r="140" spans="1:11" x14ac:dyDescent="0.2">
      <c r="A140" s="33" t="s">
        <v>290</v>
      </c>
      <c r="B140" s="202">
        <f>+B141+B142+B143</f>
        <v>0</v>
      </c>
      <c r="C140" s="202">
        <f t="shared" ref="C140:F140" si="70">+C141+C142+C143</f>
        <v>0</v>
      </c>
      <c r="D140" s="202">
        <f t="shared" si="70"/>
        <v>0</v>
      </c>
      <c r="E140" s="202">
        <f t="shared" si="70"/>
        <v>0</v>
      </c>
      <c r="F140" s="202">
        <f t="shared" si="70"/>
        <v>0</v>
      </c>
      <c r="G140" s="205">
        <f>+G141+G142+G143</f>
        <v>0</v>
      </c>
    </row>
    <row r="141" spans="1:11" x14ac:dyDescent="0.2">
      <c r="A141" s="30" t="s">
        <v>291</v>
      </c>
      <c r="B141" s="202">
        <v>0</v>
      </c>
      <c r="C141" s="202">
        <v>0</v>
      </c>
      <c r="D141" s="202">
        <f t="shared" ref="D141:D143" si="71">+B141+C141</f>
        <v>0</v>
      </c>
      <c r="E141" s="202">
        <f t="shared" ref="E141:E143" si="72">B141+C141</f>
        <v>0</v>
      </c>
      <c r="F141" s="202">
        <v>0</v>
      </c>
      <c r="G141" s="205">
        <f>D141-E141</f>
        <v>0</v>
      </c>
    </row>
    <row r="142" spans="1:11" x14ac:dyDescent="0.2">
      <c r="A142" s="30" t="s">
        <v>292</v>
      </c>
      <c r="B142" s="202">
        <v>0</v>
      </c>
      <c r="C142" s="202">
        <v>0</v>
      </c>
      <c r="D142" s="202">
        <f t="shared" si="71"/>
        <v>0</v>
      </c>
      <c r="E142" s="202">
        <f t="shared" si="72"/>
        <v>0</v>
      </c>
      <c r="F142" s="202">
        <v>0</v>
      </c>
      <c r="G142" s="205">
        <f t="shared" ref="G142:G150" si="73">D142-E142</f>
        <v>0</v>
      </c>
    </row>
    <row r="143" spans="1:11" x14ac:dyDescent="0.2">
      <c r="A143" s="30" t="s">
        <v>293</v>
      </c>
      <c r="B143" s="202">
        <v>0</v>
      </c>
      <c r="C143" s="202">
        <v>0</v>
      </c>
      <c r="D143" s="202">
        <f t="shared" si="71"/>
        <v>0</v>
      </c>
      <c r="E143" s="202">
        <f t="shared" si="72"/>
        <v>0</v>
      </c>
      <c r="F143" s="202">
        <v>0</v>
      </c>
      <c r="G143" s="205">
        <f t="shared" si="73"/>
        <v>0</v>
      </c>
    </row>
    <row r="144" spans="1:11" x14ac:dyDescent="0.2">
      <c r="A144" s="30" t="s">
        <v>478</v>
      </c>
      <c r="B144" s="202">
        <f>+B145+B146+B147+B148+B149+B150+B151</f>
        <v>0</v>
      </c>
      <c r="C144" s="202">
        <f t="shared" ref="C144:F144" si="74">+C145+C146+C147+C148+C149+C150+C151</f>
        <v>0</v>
      </c>
      <c r="D144" s="202">
        <f t="shared" si="74"/>
        <v>0</v>
      </c>
      <c r="E144" s="202">
        <f t="shared" si="74"/>
        <v>0</v>
      </c>
      <c r="F144" s="202">
        <f t="shared" si="74"/>
        <v>0</v>
      </c>
      <c r="G144" s="205">
        <f>SUM(G145:G151)</f>
        <v>0</v>
      </c>
    </row>
    <row r="145" spans="1:7" x14ac:dyDescent="0.2">
      <c r="A145" s="30" t="s">
        <v>477</v>
      </c>
      <c r="B145" s="202">
        <v>0</v>
      </c>
      <c r="C145" s="202">
        <v>0</v>
      </c>
      <c r="D145" s="202">
        <f t="shared" ref="D145:D151" si="75">+B145+C145</f>
        <v>0</v>
      </c>
      <c r="E145" s="202">
        <f t="shared" ref="E145:E151" si="76">B145+C145</f>
        <v>0</v>
      </c>
      <c r="F145" s="202">
        <v>0</v>
      </c>
      <c r="G145" s="205">
        <f t="shared" si="73"/>
        <v>0</v>
      </c>
    </row>
    <row r="146" spans="1:7" x14ac:dyDescent="0.2">
      <c r="A146" s="30" t="s">
        <v>476</v>
      </c>
      <c r="B146" s="202">
        <v>0</v>
      </c>
      <c r="C146" s="202">
        <v>0</v>
      </c>
      <c r="D146" s="202">
        <f t="shared" si="75"/>
        <v>0</v>
      </c>
      <c r="E146" s="202">
        <f t="shared" si="76"/>
        <v>0</v>
      </c>
      <c r="F146" s="202">
        <v>0</v>
      </c>
      <c r="G146" s="205">
        <f t="shared" si="73"/>
        <v>0</v>
      </c>
    </row>
    <row r="147" spans="1:7" x14ac:dyDescent="0.2">
      <c r="A147" s="30" t="s">
        <v>479</v>
      </c>
      <c r="B147" s="202">
        <v>0</v>
      </c>
      <c r="C147" s="202">
        <v>0</v>
      </c>
      <c r="D147" s="202">
        <f t="shared" si="75"/>
        <v>0</v>
      </c>
      <c r="E147" s="202">
        <f t="shared" si="76"/>
        <v>0</v>
      </c>
      <c r="F147" s="202">
        <v>0</v>
      </c>
      <c r="G147" s="205">
        <f t="shared" si="73"/>
        <v>0</v>
      </c>
    </row>
    <row r="148" spans="1:7" x14ac:dyDescent="0.2">
      <c r="A148" s="30" t="s">
        <v>480</v>
      </c>
      <c r="B148" s="202">
        <v>0</v>
      </c>
      <c r="C148" s="202">
        <v>0</v>
      </c>
      <c r="D148" s="202">
        <f t="shared" si="75"/>
        <v>0</v>
      </c>
      <c r="E148" s="202">
        <f t="shared" si="76"/>
        <v>0</v>
      </c>
      <c r="F148" s="202">
        <v>0</v>
      </c>
      <c r="G148" s="205">
        <f t="shared" si="73"/>
        <v>0</v>
      </c>
    </row>
    <row r="149" spans="1:7" x14ac:dyDescent="0.2">
      <c r="A149" s="30" t="s">
        <v>481</v>
      </c>
      <c r="B149" s="202">
        <v>0</v>
      </c>
      <c r="C149" s="202">
        <v>0</v>
      </c>
      <c r="D149" s="202">
        <f t="shared" si="75"/>
        <v>0</v>
      </c>
      <c r="E149" s="202">
        <f t="shared" si="76"/>
        <v>0</v>
      </c>
      <c r="F149" s="202">
        <v>0</v>
      </c>
      <c r="G149" s="205" t="s">
        <v>400</v>
      </c>
    </row>
    <row r="150" spans="1:7" x14ac:dyDescent="0.2">
      <c r="A150" s="30" t="s">
        <v>482</v>
      </c>
      <c r="B150" s="202">
        <v>0</v>
      </c>
      <c r="C150" s="202">
        <v>0</v>
      </c>
      <c r="D150" s="202">
        <f t="shared" si="75"/>
        <v>0</v>
      </c>
      <c r="E150" s="202">
        <f t="shared" si="76"/>
        <v>0</v>
      </c>
      <c r="F150" s="202">
        <v>0</v>
      </c>
      <c r="G150" s="205">
        <f t="shared" si="73"/>
        <v>0</v>
      </c>
    </row>
    <row r="151" spans="1:7" x14ac:dyDescent="0.2">
      <c r="A151" s="30" t="s">
        <v>483</v>
      </c>
      <c r="B151" s="202">
        <v>0</v>
      </c>
      <c r="C151" s="202">
        <v>0</v>
      </c>
      <c r="D151" s="202">
        <f t="shared" si="75"/>
        <v>0</v>
      </c>
      <c r="E151" s="202">
        <f t="shared" si="76"/>
        <v>0</v>
      </c>
      <c r="F151" s="202">
        <v>0</v>
      </c>
      <c r="G151" s="205">
        <f>D151-E151</f>
        <v>0</v>
      </c>
    </row>
    <row r="152" spans="1:7" x14ac:dyDescent="0.2">
      <c r="A152" s="31" t="s">
        <v>302</v>
      </c>
      <c r="B152" s="204">
        <f t="shared" ref="B152:G152" si="77">+B7+B80</f>
        <v>20287700</v>
      </c>
      <c r="C152" s="204">
        <f t="shared" si="77"/>
        <v>88116142</v>
      </c>
      <c r="D152" s="204">
        <f t="shared" si="77"/>
        <v>108403842</v>
      </c>
      <c r="E152" s="204">
        <f t="shared" si="77"/>
        <v>90082490</v>
      </c>
      <c r="F152" s="204">
        <f t="shared" si="77"/>
        <v>57374545</v>
      </c>
      <c r="G152" s="206">
        <f t="shared" si="77"/>
        <v>18321352</v>
      </c>
    </row>
    <row r="156" spans="1:7" x14ac:dyDescent="0.2">
      <c r="B156" s="116"/>
      <c r="C156" s="116"/>
      <c r="D156" s="116"/>
      <c r="E156" s="116"/>
      <c r="F156" s="116"/>
      <c r="G156" s="116"/>
    </row>
    <row r="160" spans="1:7" x14ac:dyDescent="0.2">
      <c r="G160" s="116"/>
    </row>
    <row r="161" spans="2:7" x14ac:dyDescent="0.2">
      <c r="B161" s="116"/>
      <c r="C161" s="116"/>
      <c r="D161" s="116"/>
      <c r="E161" s="116"/>
      <c r="F161" s="116"/>
      <c r="G161" s="116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portrait" r:id="rId3"/>
  <rowBreaks count="2" manualBreakCount="2">
    <brk id="79" max="6" man="1"/>
    <brk id="161" max="6" man="1"/>
  </rowBreaks>
  <ignoredErrors>
    <ignoredError sqref="E16 G16 D26:G26 D36:G36 D46:G60 D68:G88 G108 D98:G107 D109:G118 D108:F108 D122:G140 D144:G144" formula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50" zoomScaleSheetLayoutView="100" workbookViewId="0">
      <selection activeCell="F26" sqref="F26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42" t="s">
        <v>459</v>
      </c>
      <c r="B1" s="243"/>
      <c r="C1" s="243"/>
      <c r="D1" s="243"/>
      <c r="E1" s="243"/>
      <c r="F1" s="243"/>
      <c r="G1" s="244"/>
    </row>
    <row r="2" spans="1:7" ht="7.9" customHeight="1" x14ac:dyDescent="0.2">
      <c r="A2" s="270" t="s">
        <v>225</v>
      </c>
      <c r="B2" s="271"/>
      <c r="C2" s="271"/>
      <c r="D2" s="271"/>
      <c r="E2" s="271"/>
      <c r="F2" s="271"/>
      <c r="G2" s="272"/>
    </row>
    <row r="3" spans="1:7" ht="7.9" customHeight="1" x14ac:dyDescent="0.2">
      <c r="A3" s="245" t="s">
        <v>303</v>
      </c>
      <c r="B3" s="246"/>
      <c r="C3" s="246"/>
      <c r="D3" s="246"/>
      <c r="E3" s="246"/>
      <c r="F3" s="246"/>
      <c r="G3" s="247"/>
    </row>
    <row r="4" spans="1:7" ht="7.9" customHeight="1" x14ac:dyDescent="0.2">
      <c r="A4" s="245" t="s">
        <v>493</v>
      </c>
      <c r="B4" s="246"/>
      <c r="C4" s="246"/>
      <c r="D4" s="246"/>
      <c r="E4" s="246"/>
      <c r="F4" s="246"/>
      <c r="G4" s="247"/>
    </row>
    <row r="5" spans="1:7" ht="7.9" customHeight="1" x14ac:dyDescent="0.2">
      <c r="A5" s="245" t="s">
        <v>1</v>
      </c>
      <c r="B5" s="246"/>
      <c r="C5" s="246"/>
      <c r="D5" s="246"/>
      <c r="E5" s="246"/>
      <c r="F5" s="246"/>
      <c r="G5" s="247"/>
    </row>
    <row r="6" spans="1:7" ht="9" customHeight="1" x14ac:dyDescent="0.2">
      <c r="A6" s="273" t="s">
        <v>2</v>
      </c>
      <c r="B6" s="275" t="s">
        <v>227</v>
      </c>
      <c r="C6" s="275"/>
      <c r="D6" s="275"/>
      <c r="E6" s="275"/>
      <c r="F6" s="275"/>
      <c r="G6" s="276" t="s">
        <v>304</v>
      </c>
    </row>
    <row r="7" spans="1:7" ht="23.25" customHeight="1" x14ac:dyDescent="0.2">
      <c r="A7" s="274"/>
      <c r="B7" s="39" t="s">
        <v>229</v>
      </c>
      <c r="C7" s="122" t="s">
        <v>208</v>
      </c>
      <c r="D7" s="87" t="s">
        <v>209</v>
      </c>
      <c r="E7" s="87" t="s">
        <v>179</v>
      </c>
      <c r="F7" s="87" t="s">
        <v>194</v>
      </c>
      <c r="G7" s="277"/>
    </row>
    <row r="8" spans="1:7" ht="16.899999999999999" customHeight="1" x14ac:dyDescent="0.2">
      <c r="A8" s="32" t="s">
        <v>305</v>
      </c>
      <c r="B8" s="133">
        <f>+B9</f>
        <v>20287700</v>
      </c>
      <c r="C8" s="133">
        <f t="shared" ref="C8:F8" si="0">+C9</f>
        <v>1891493</v>
      </c>
      <c r="D8" s="133">
        <f t="shared" si="0"/>
        <v>22179193</v>
      </c>
      <c r="E8" s="133">
        <f t="shared" si="0"/>
        <v>22176190</v>
      </c>
      <c r="F8" s="133">
        <f t="shared" si="0"/>
        <v>22176190</v>
      </c>
      <c r="G8" s="134">
        <f>+G9</f>
        <v>3003</v>
      </c>
    </row>
    <row r="9" spans="1:7" ht="20.25" customHeight="1" x14ac:dyDescent="0.2">
      <c r="A9" s="30" t="s">
        <v>451</v>
      </c>
      <c r="B9" s="127">
        <f>+'6 (a)'!B7</f>
        <v>20287700</v>
      </c>
      <c r="C9" s="128">
        <f>+'6 (a)'!C7</f>
        <v>1891493</v>
      </c>
      <c r="D9" s="126">
        <f>+'6 (a)'!D7</f>
        <v>22179193</v>
      </c>
      <c r="E9" s="126">
        <f>+'6 (a)'!E7</f>
        <v>22176190</v>
      </c>
      <c r="F9" s="126">
        <f>+'6 (a)'!F7</f>
        <v>22176190</v>
      </c>
      <c r="G9" s="129">
        <f>+D9-E9</f>
        <v>3003</v>
      </c>
    </row>
    <row r="10" spans="1:7" x14ac:dyDescent="0.2">
      <c r="A10" s="131" t="s">
        <v>452</v>
      </c>
      <c r="B10" s="124"/>
      <c r="C10" s="125"/>
      <c r="D10" s="125"/>
      <c r="E10" s="125"/>
      <c r="F10" s="126"/>
      <c r="G10" s="130"/>
    </row>
    <row r="11" spans="1:7" x14ac:dyDescent="0.2">
      <c r="A11" s="131" t="s">
        <v>453</v>
      </c>
      <c r="B11" s="124"/>
      <c r="C11" s="125"/>
      <c r="D11" s="125"/>
      <c r="E11" s="125"/>
      <c r="F11" s="125"/>
      <c r="G11" s="130"/>
    </row>
    <row r="12" spans="1:7" x14ac:dyDescent="0.2">
      <c r="A12" s="131" t="s">
        <v>454</v>
      </c>
      <c r="B12" s="124"/>
      <c r="C12" s="125"/>
      <c r="D12" s="125"/>
      <c r="E12" s="125"/>
      <c r="F12" s="125"/>
      <c r="G12" s="130"/>
    </row>
    <row r="13" spans="1:7" x14ac:dyDescent="0.2">
      <c r="A13" s="131" t="s">
        <v>455</v>
      </c>
      <c r="B13" s="124"/>
      <c r="C13" s="125"/>
      <c r="D13" s="125"/>
      <c r="E13" s="125"/>
      <c r="F13" s="125"/>
      <c r="G13" s="130"/>
    </row>
    <row r="14" spans="1:7" x14ac:dyDescent="0.2">
      <c r="A14" s="131" t="s">
        <v>456</v>
      </c>
      <c r="B14" s="124"/>
      <c r="C14" s="125"/>
      <c r="D14" s="125"/>
      <c r="E14" s="125"/>
      <c r="F14" s="125"/>
      <c r="G14" s="130"/>
    </row>
    <row r="15" spans="1:7" x14ac:dyDescent="0.2">
      <c r="A15" s="131" t="s">
        <v>457</v>
      </c>
      <c r="B15" s="124"/>
      <c r="C15" s="125"/>
      <c r="D15" s="125"/>
      <c r="E15" s="125"/>
      <c r="F15" s="125"/>
      <c r="G15" s="130"/>
    </row>
    <row r="16" spans="1:7" x14ac:dyDescent="0.2">
      <c r="A16" s="132" t="s">
        <v>458</v>
      </c>
      <c r="B16" s="124"/>
      <c r="C16" s="125"/>
      <c r="D16" s="125"/>
      <c r="E16" s="125"/>
      <c r="F16" s="125"/>
      <c r="G16" s="130"/>
    </row>
    <row r="17" spans="1:7" ht="16.5" x14ac:dyDescent="0.2">
      <c r="A17" s="35" t="s">
        <v>306</v>
      </c>
      <c r="B17" s="156">
        <f>+B18</f>
        <v>0</v>
      </c>
      <c r="C17" s="156">
        <f t="shared" ref="C17:G17" si="1">+C18</f>
        <v>86224649</v>
      </c>
      <c r="D17" s="156">
        <f t="shared" si="1"/>
        <v>86224649</v>
      </c>
      <c r="E17" s="156">
        <f t="shared" si="1"/>
        <v>67906300</v>
      </c>
      <c r="F17" s="156">
        <f t="shared" si="1"/>
        <v>35198355</v>
      </c>
      <c r="G17" s="156">
        <f t="shared" si="1"/>
        <v>18318349</v>
      </c>
    </row>
    <row r="18" spans="1:7" ht="16.5" x14ac:dyDescent="0.2">
      <c r="A18" s="30" t="s">
        <v>451</v>
      </c>
      <c r="B18" s="127">
        <v>0</v>
      </c>
      <c r="C18" s="126">
        <f>+'6 (a)'!C80</f>
        <v>86224649</v>
      </c>
      <c r="D18" s="126">
        <f>+'6 (a)'!D80</f>
        <v>86224649</v>
      </c>
      <c r="E18" s="126">
        <f>+'6 (a)'!E80</f>
        <v>67906300</v>
      </c>
      <c r="F18" s="126">
        <f>+'6 (a)'!F80</f>
        <v>35198355</v>
      </c>
      <c r="G18" s="129">
        <f>+D18-E18</f>
        <v>18318349</v>
      </c>
    </row>
    <row r="19" spans="1:7" x14ac:dyDescent="0.2">
      <c r="A19" s="131" t="s">
        <v>452</v>
      </c>
      <c r="B19" s="124"/>
      <c r="C19" s="125"/>
      <c r="D19" s="125"/>
      <c r="E19" s="125"/>
      <c r="F19" s="125"/>
      <c r="G19" s="130"/>
    </row>
    <row r="20" spans="1:7" x14ac:dyDescent="0.2">
      <c r="A20" s="131" t="s">
        <v>453</v>
      </c>
      <c r="B20" s="124"/>
      <c r="C20" s="125"/>
      <c r="D20" s="125"/>
      <c r="E20" s="125"/>
      <c r="F20" s="125"/>
      <c r="G20" s="130"/>
    </row>
    <row r="21" spans="1:7" x14ac:dyDescent="0.2">
      <c r="A21" s="131" t="s">
        <v>454</v>
      </c>
      <c r="B21" s="124"/>
      <c r="C21" s="125"/>
      <c r="D21" s="125"/>
      <c r="E21" s="125"/>
      <c r="F21" s="125"/>
      <c r="G21" s="130"/>
    </row>
    <row r="22" spans="1:7" x14ac:dyDescent="0.2">
      <c r="A22" s="131" t="s">
        <v>455</v>
      </c>
      <c r="B22" s="124"/>
      <c r="C22" s="125"/>
      <c r="D22" s="125"/>
      <c r="E22" s="125"/>
      <c r="F22" s="125"/>
      <c r="G22" s="130"/>
    </row>
    <row r="23" spans="1:7" x14ac:dyDescent="0.2">
      <c r="A23" s="131" t="s">
        <v>456</v>
      </c>
      <c r="B23" s="124"/>
      <c r="C23" s="125"/>
      <c r="D23" s="125"/>
      <c r="E23" s="125"/>
      <c r="F23" s="125"/>
      <c r="G23" s="130"/>
    </row>
    <row r="24" spans="1:7" x14ac:dyDescent="0.2">
      <c r="A24" s="131" t="s">
        <v>457</v>
      </c>
      <c r="B24" s="124"/>
      <c r="C24" s="125"/>
      <c r="D24" s="125"/>
      <c r="E24" s="125"/>
      <c r="F24" s="125"/>
      <c r="G24" s="130"/>
    </row>
    <row r="25" spans="1:7" x14ac:dyDescent="0.2">
      <c r="A25" s="132" t="s">
        <v>458</v>
      </c>
      <c r="B25" s="124"/>
      <c r="C25" s="125"/>
      <c r="D25" s="125"/>
      <c r="E25" s="125"/>
      <c r="F25" s="125"/>
      <c r="G25" s="130"/>
    </row>
    <row r="26" spans="1:7" x14ac:dyDescent="0.2">
      <c r="A26" s="36" t="s">
        <v>302</v>
      </c>
      <c r="B26" s="184">
        <f>+B8+B17</f>
        <v>20287700</v>
      </c>
      <c r="C26" s="184">
        <f t="shared" ref="C26:F26" si="2">+C8+C17</f>
        <v>88116142</v>
      </c>
      <c r="D26" s="184">
        <f t="shared" si="2"/>
        <v>108403842</v>
      </c>
      <c r="E26" s="184">
        <f t="shared" si="2"/>
        <v>90082490</v>
      </c>
      <c r="F26" s="184">
        <f t="shared" si="2"/>
        <v>57374545</v>
      </c>
      <c r="G26" s="184">
        <f>+G8+G17</f>
        <v>18321352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zoomScaleNormal="150" zoomScaleSheetLayoutView="100" workbookViewId="0">
      <selection activeCell="E50" sqref="E50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42" t="s">
        <v>459</v>
      </c>
      <c r="B1" s="243"/>
      <c r="C1" s="243"/>
      <c r="D1" s="243"/>
      <c r="E1" s="243"/>
      <c r="F1" s="243"/>
      <c r="G1" s="244"/>
    </row>
    <row r="2" spans="1:7" ht="10.15" customHeight="1" x14ac:dyDescent="0.2">
      <c r="A2" s="281" t="s">
        <v>225</v>
      </c>
      <c r="B2" s="282"/>
      <c r="C2" s="282"/>
      <c r="D2" s="282"/>
      <c r="E2" s="282"/>
      <c r="F2" s="282"/>
      <c r="G2" s="283"/>
    </row>
    <row r="3" spans="1:7" ht="10.15" customHeight="1" x14ac:dyDescent="0.2">
      <c r="A3" s="245" t="s">
        <v>307</v>
      </c>
      <c r="B3" s="246"/>
      <c r="C3" s="246"/>
      <c r="D3" s="246"/>
      <c r="E3" s="246"/>
      <c r="F3" s="246"/>
      <c r="G3" s="247"/>
    </row>
    <row r="4" spans="1:7" ht="10.15" customHeight="1" x14ac:dyDescent="0.2">
      <c r="A4" s="245" t="s">
        <v>493</v>
      </c>
      <c r="B4" s="246"/>
      <c r="C4" s="246"/>
      <c r="D4" s="246"/>
      <c r="E4" s="246"/>
      <c r="F4" s="246"/>
      <c r="G4" s="247"/>
    </row>
    <row r="5" spans="1:7" ht="10.15" customHeight="1" x14ac:dyDescent="0.2">
      <c r="A5" s="245" t="s">
        <v>1</v>
      </c>
      <c r="B5" s="284"/>
      <c r="C5" s="284"/>
      <c r="D5" s="284"/>
      <c r="E5" s="284"/>
      <c r="F5" s="284"/>
      <c r="G5" s="247"/>
    </row>
    <row r="6" spans="1:7" ht="10.15" customHeight="1" x14ac:dyDescent="0.2">
      <c r="A6" s="273" t="s">
        <v>2</v>
      </c>
      <c r="B6" s="243" t="s">
        <v>227</v>
      </c>
      <c r="C6" s="243"/>
      <c r="D6" s="243"/>
      <c r="E6" s="243"/>
      <c r="F6" s="243"/>
      <c r="G6" s="279" t="s">
        <v>304</v>
      </c>
    </row>
    <row r="7" spans="1:7" ht="16.899999999999999" customHeight="1" x14ac:dyDescent="0.2">
      <c r="A7" s="278"/>
      <c r="B7" s="88" t="s">
        <v>229</v>
      </c>
      <c r="C7" s="88" t="s">
        <v>208</v>
      </c>
      <c r="D7" s="88" t="s">
        <v>209</v>
      </c>
      <c r="E7" s="88" t="s">
        <v>179</v>
      </c>
      <c r="F7" s="44" t="s">
        <v>194</v>
      </c>
      <c r="G7" s="280"/>
    </row>
    <row r="8" spans="1:7" ht="19.899999999999999" customHeight="1" x14ac:dyDescent="0.2">
      <c r="A8" s="40" t="s">
        <v>308</v>
      </c>
      <c r="B8" s="138">
        <f>+B9+B18+B33</f>
        <v>20287700</v>
      </c>
      <c r="C8" s="138">
        <f t="shared" ref="C8:F8" si="0">+C9+C18+C33</f>
        <v>1891493</v>
      </c>
      <c r="D8" s="138">
        <f t="shared" si="0"/>
        <v>22179193</v>
      </c>
      <c r="E8" s="138">
        <f t="shared" si="0"/>
        <v>22176190</v>
      </c>
      <c r="F8" s="138">
        <f t="shared" si="0"/>
        <v>22176190</v>
      </c>
      <c r="G8" s="144">
        <f>+G9+G18+G26+G33</f>
        <v>3003</v>
      </c>
    </row>
    <row r="9" spans="1:7" ht="10.15" customHeight="1" x14ac:dyDescent="0.2">
      <c r="A9" s="41" t="s">
        <v>309</v>
      </c>
      <c r="B9" s="138">
        <f>+B10+B19+B34</f>
        <v>0</v>
      </c>
      <c r="C9" s="138">
        <f t="shared" ref="C9" si="1">+C10+C19+C34</f>
        <v>0</v>
      </c>
      <c r="D9" s="138">
        <f t="shared" ref="D9" si="2">+D10+D19+D34</f>
        <v>0</v>
      </c>
      <c r="E9" s="138">
        <f t="shared" ref="E9" si="3">+E10+E19+E34</f>
        <v>0</v>
      </c>
      <c r="F9" s="138">
        <f t="shared" ref="F9" si="4">+F10+F19+F34</f>
        <v>0</v>
      </c>
      <c r="G9" s="139">
        <f>SUM(G10:G17)</f>
        <v>0</v>
      </c>
    </row>
    <row r="10" spans="1:7" ht="10.15" customHeight="1" x14ac:dyDescent="0.2">
      <c r="A10" s="27" t="s">
        <v>310</v>
      </c>
      <c r="B10" s="136">
        <v>0</v>
      </c>
      <c r="C10" s="136">
        <v>0</v>
      </c>
      <c r="D10" s="136">
        <v>0</v>
      </c>
      <c r="E10" s="136">
        <v>0</v>
      </c>
      <c r="F10" s="136">
        <v>0</v>
      </c>
      <c r="G10" s="137">
        <f>D10-E10</f>
        <v>0</v>
      </c>
    </row>
    <row r="11" spans="1:7" ht="9" customHeight="1" x14ac:dyDescent="0.2">
      <c r="A11" s="27" t="s">
        <v>311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7">
        <f t="shared" ref="G11:G17" si="5">D11-E11</f>
        <v>0</v>
      </c>
    </row>
    <row r="12" spans="1:7" ht="9" customHeight="1" x14ac:dyDescent="0.2">
      <c r="A12" s="27" t="s">
        <v>312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7">
        <f t="shared" si="5"/>
        <v>0</v>
      </c>
    </row>
    <row r="13" spans="1:7" ht="9" customHeight="1" x14ac:dyDescent="0.2">
      <c r="A13" s="27" t="s">
        <v>313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7">
        <f t="shared" si="5"/>
        <v>0</v>
      </c>
    </row>
    <row r="14" spans="1:7" ht="10.15" customHeight="1" x14ac:dyDescent="0.2">
      <c r="A14" s="27" t="s">
        <v>314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7">
        <f t="shared" si="5"/>
        <v>0</v>
      </c>
    </row>
    <row r="15" spans="1:7" ht="10.15" customHeight="1" x14ac:dyDescent="0.2">
      <c r="A15" s="27" t="s">
        <v>315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7">
        <f t="shared" si="5"/>
        <v>0</v>
      </c>
    </row>
    <row r="16" spans="1:7" ht="10.15" customHeight="1" x14ac:dyDescent="0.2">
      <c r="A16" s="27" t="s">
        <v>316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7">
        <f t="shared" si="5"/>
        <v>0</v>
      </c>
    </row>
    <row r="17" spans="1:7" x14ac:dyDescent="0.2">
      <c r="A17" s="27" t="s">
        <v>317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7">
        <f t="shared" si="5"/>
        <v>0</v>
      </c>
    </row>
    <row r="18" spans="1:7" x14ac:dyDescent="0.2">
      <c r="A18" s="42" t="s">
        <v>318</v>
      </c>
      <c r="B18" s="138">
        <f>SUM(B19:B25)</f>
        <v>20287700</v>
      </c>
      <c r="C18" s="138">
        <f t="shared" ref="C18:F18" si="6">SUM(C19:C25)</f>
        <v>1891493</v>
      </c>
      <c r="D18" s="138">
        <f t="shared" si="6"/>
        <v>22179193</v>
      </c>
      <c r="E18" s="138">
        <f t="shared" si="6"/>
        <v>22176190</v>
      </c>
      <c r="F18" s="138">
        <f t="shared" si="6"/>
        <v>22176190</v>
      </c>
      <c r="G18" s="139">
        <f>SUM(G19:G25)</f>
        <v>3003</v>
      </c>
    </row>
    <row r="19" spans="1:7" x14ac:dyDescent="0.2">
      <c r="A19" s="27" t="s">
        <v>319</v>
      </c>
      <c r="B19" s="136"/>
      <c r="C19" s="136"/>
      <c r="D19" s="136"/>
      <c r="E19" s="136"/>
      <c r="F19" s="136"/>
      <c r="G19" s="137">
        <f t="shared" ref="G19:G39" si="7">+D19-F19</f>
        <v>0</v>
      </c>
    </row>
    <row r="20" spans="1:7" x14ac:dyDescent="0.2">
      <c r="A20" s="27" t="s">
        <v>320</v>
      </c>
      <c r="B20" s="136">
        <f>+'6 (b)'!B9</f>
        <v>20287700</v>
      </c>
      <c r="C20" s="136">
        <f>+'6 (b)'!C9</f>
        <v>1891493</v>
      </c>
      <c r="D20" s="136">
        <f>+'6 (b)'!D9</f>
        <v>22179193</v>
      </c>
      <c r="E20" s="136">
        <f>+'6 (b)'!E9</f>
        <v>22176190</v>
      </c>
      <c r="F20" s="136">
        <f>+'6 (b)'!F9</f>
        <v>22176190</v>
      </c>
      <c r="G20" s="137">
        <f>+D20-E20</f>
        <v>3003</v>
      </c>
    </row>
    <row r="21" spans="1:7" x14ac:dyDescent="0.2">
      <c r="A21" s="27" t="s">
        <v>321</v>
      </c>
      <c r="B21" s="136">
        <v>0</v>
      </c>
      <c r="C21" s="136">
        <v>0</v>
      </c>
      <c r="D21" s="136">
        <v>0</v>
      </c>
      <c r="E21" s="136">
        <v>0</v>
      </c>
      <c r="F21" s="136">
        <v>0</v>
      </c>
      <c r="G21" s="137">
        <f t="shared" ref="G21:G25" si="8">+D21-E21</f>
        <v>0</v>
      </c>
    </row>
    <row r="22" spans="1:7" x14ac:dyDescent="0.2">
      <c r="A22" s="27" t="s">
        <v>322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7">
        <f t="shared" si="8"/>
        <v>0</v>
      </c>
    </row>
    <row r="23" spans="1:7" x14ac:dyDescent="0.2">
      <c r="A23" s="27" t="s">
        <v>323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7">
        <f t="shared" si="8"/>
        <v>0</v>
      </c>
    </row>
    <row r="24" spans="1:7" x14ac:dyDescent="0.2">
      <c r="A24" s="27" t="s">
        <v>324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7">
        <f t="shared" si="8"/>
        <v>0</v>
      </c>
    </row>
    <row r="25" spans="1:7" x14ac:dyDescent="0.2">
      <c r="A25" s="27" t="s">
        <v>325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7">
        <f t="shared" si="8"/>
        <v>0</v>
      </c>
    </row>
    <row r="26" spans="1:7" ht="16.5" x14ac:dyDescent="0.2">
      <c r="A26" s="41" t="s">
        <v>393</v>
      </c>
      <c r="B26" s="140">
        <f>SUM(B27:B32)</f>
        <v>0</v>
      </c>
      <c r="C26" s="140">
        <f t="shared" ref="C26:F26" si="9">SUM(C27:C32)</f>
        <v>0</v>
      </c>
      <c r="D26" s="140">
        <f t="shared" si="9"/>
        <v>0</v>
      </c>
      <c r="E26" s="140">
        <f t="shared" si="9"/>
        <v>0</v>
      </c>
      <c r="F26" s="140">
        <f t="shared" si="9"/>
        <v>0</v>
      </c>
      <c r="G26" s="139">
        <f>SUM(G27:G32)</f>
        <v>0</v>
      </c>
    </row>
    <row r="27" spans="1:7" x14ac:dyDescent="0.2">
      <c r="A27" s="27" t="s">
        <v>394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7">
        <f>D27-E27</f>
        <v>0</v>
      </c>
    </row>
    <row r="28" spans="1:7" x14ac:dyDescent="0.2">
      <c r="A28" s="27" t="s">
        <v>395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G28" s="127">
        <f t="shared" ref="G28:G32" si="10">D28-E28</f>
        <v>0</v>
      </c>
    </row>
    <row r="29" spans="1:7" x14ac:dyDescent="0.2">
      <c r="A29" s="27" t="s">
        <v>396</v>
      </c>
      <c r="B29" s="126">
        <v>0</v>
      </c>
      <c r="C29" s="126">
        <v>0</v>
      </c>
      <c r="D29" s="126">
        <v>0</v>
      </c>
      <c r="E29" s="126">
        <v>0</v>
      </c>
      <c r="F29" s="126">
        <v>0</v>
      </c>
      <c r="G29" s="127">
        <f t="shared" si="10"/>
        <v>0</v>
      </c>
    </row>
    <row r="30" spans="1:7" x14ac:dyDescent="0.2">
      <c r="A30" s="27" t="s">
        <v>397</v>
      </c>
      <c r="B30" s="126">
        <v>0</v>
      </c>
      <c r="C30" s="126">
        <v>0</v>
      </c>
      <c r="D30" s="126">
        <v>0</v>
      </c>
      <c r="E30" s="126">
        <v>0</v>
      </c>
      <c r="F30" s="126">
        <v>0</v>
      </c>
      <c r="G30" s="127">
        <f t="shared" si="10"/>
        <v>0</v>
      </c>
    </row>
    <row r="31" spans="1:7" x14ac:dyDescent="0.2">
      <c r="A31" s="27" t="s">
        <v>398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  <c r="G31" s="127">
        <f t="shared" si="10"/>
        <v>0</v>
      </c>
    </row>
    <row r="32" spans="1:7" x14ac:dyDescent="0.2">
      <c r="A32" s="27" t="s">
        <v>399</v>
      </c>
      <c r="B32" s="126">
        <v>0</v>
      </c>
      <c r="C32" s="126">
        <v>0</v>
      </c>
      <c r="D32" s="126">
        <v>0</v>
      </c>
      <c r="E32" s="126">
        <v>0</v>
      </c>
      <c r="F32" s="126">
        <v>0</v>
      </c>
      <c r="G32" s="127">
        <f t="shared" si="10"/>
        <v>0</v>
      </c>
    </row>
    <row r="33" spans="1:7" ht="16.5" x14ac:dyDescent="0.2">
      <c r="A33" s="41" t="s">
        <v>326</v>
      </c>
      <c r="B33" s="140">
        <f>SUM(B34:B37)</f>
        <v>0</v>
      </c>
      <c r="C33" s="140">
        <f t="shared" ref="C33:F33" si="11">SUM(C34:C37)</f>
        <v>0</v>
      </c>
      <c r="D33" s="140">
        <f t="shared" si="11"/>
        <v>0</v>
      </c>
      <c r="E33" s="140">
        <f t="shared" si="11"/>
        <v>0</v>
      </c>
      <c r="F33" s="140">
        <f t="shared" si="11"/>
        <v>0</v>
      </c>
      <c r="G33" s="139">
        <f t="shared" si="7"/>
        <v>0</v>
      </c>
    </row>
    <row r="34" spans="1:7" x14ac:dyDescent="0.2">
      <c r="A34" s="27" t="s">
        <v>327</v>
      </c>
      <c r="B34" s="126">
        <v>0</v>
      </c>
      <c r="C34" s="126">
        <v>0</v>
      </c>
      <c r="D34" s="126">
        <v>0</v>
      </c>
      <c r="E34" s="126">
        <v>0</v>
      </c>
      <c r="F34" s="126">
        <v>0</v>
      </c>
      <c r="G34" s="127">
        <f>D34-E34</f>
        <v>0</v>
      </c>
    </row>
    <row r="35" spans="1:7" ht="16.5" x14ac:dyDescent="0.2">
      <c r="A35" s="27" t="s">
        <v>328</v>
      </c>
      <c r="B35" s="126">
        <v>0</v>
      </c>
      <c r="C35" s="126">
        <v>0</v>
      </c>
      <c r="D35" s="126">
        <v>0</v>
      </c>
      <c r="E35" s="126">
        <v>0</v>
      </c>
      <c r="F35" s="126">
        <v>0</v>
      </c>
      <c r="G35" s="127">
        <f t="shared" ref="G35:G37" si="12">D35-E35</f>
        <v>0</v>
      </c>
    </row>
    <row r="36" spans="1:7" x14ac:dyDescent="0.2">
      <c r="A36" s="27" t="s">
        <v>329</v>
      </c>
      <c r="B36" s="126">
        <v>0</v>
      </c>
      <c r="C36" s="126">
        <v>0</v>
      </c>
      <c r="D36" s="126">
        <v>0</v>
      </c>
      <c r="E36" s="126">
        <v>0</v>
      </c>
      <c r="F36" s="126">
        <v>0</v>
      </c>
      <c r="G36" s="127">
        <f t="shared" si="12"/>
        <v>0</v>
      </c>
    </row>
    <row r="37" spans="1:7" x14ac:dyDescent="0.2">
      <c r="A37" s="27" t="s">
        <v>330</v>
      </c>
      <c r="B37" s="126">
        <v>0</v>
      </c>
      <c r="C37" s="126">
        <v>0</v>
      </c>
      <c r="D37" s="126">
        <v>0</v>
      </c>
      <c r="E37" s="126">
        <v>0</v>
      </c>
      <c r="F37" s="126">
        <v>0</v>
      </c>
      <c r="G37" s="127">
        <f t="shared" si="12"/>
        <v>0</v>
      </c>
    </row>
    <row r="38" spans="1:7" x14ac:dyDescent="0.2">
      <c r="A38" s="41" t="s">
        <v>331</v>
      </c>
      <c r="B38" s="140">
        <f>+B39+B48+B56+B66</f>
        <v>0</v>
      </c>
      <c r="C38" s="140">
        <f t="shared" ref="C38:F38" si="13">+C39+C48+C56+C66</f>
        <v>86224649</v>
      </c>
      <c r="D38" s="140">
        <f t="shared" si="13"/>
        <v>86224649</v>
      </c>
      <c r="E38" s="140">
        <f t="shared" si="13"/>
        <v>67906300</v>
      </c>
      <c r="F38" s="140">
        <f t="shared" si="13"/>
        <v>35198355</v>
      </c>
      <c r="G38" s="139">
        <f>+G39+G48+G56+G66</f>
        <v>18318349</v>
      </c>
    </row>
    <row r="39" spans="1:7" x14ac:dyDescent="0.2">
      <c r="A39" s="27" t="s">
        <v>309</v>
      </c>
      <c r="B39" s="140">
        <f>SUM(B40:B47)</f>
        <v>0</v>
      </c>
      <c r="C39" s="140">
        <f t="shared" ref="C39:F39" si="14">SUM(C40:C47)</f>
        <v>0</v>
      </c>
      <c r="D39" s="140">
        <f t="shared" si="14"/>
        <v>0</v>
      </c>
      <c r="E39" s="140">
        <f t="shared" si="14"/>
        <v>0</v>
      </c>
      <c r="F39" s="140">
        <f t="shared" si="14"/>
        <v>0</v>
      </c>
      <c r="G39" s="139">
        <f t="shared" si="7"/>
        <v>0</v>
      </c>
    </row>
    <row r="40" spans="1:7" x14ac:dyDescent="0.2">
      <c r="A40" s="27" t="s">
        <v>310</v>
      </c>
      <c r="B40" s="126">
        <v>0</v>
      </c>
      <c r="C40" s="126">
        <v>0</v>
      </c>
      <c r="D40" s="126">
        <v>0</v>
      </c>
      <c r="E40" s="126">
        <v>0</v>
      </c>
      <c r="F40" s="126">
        <v>0</v>
      </c>
      <c r="G40" s="127">
        <v>0</v>
      </c>
    </row>
    <row r="41" spans="1:7" x14ac:dyDescent="0.2">
      <c r="A41" s="27" t="s">
        <v>311</v>
      </c>
      <c r="B41" s="126">
        <v>0</v>
      </c>
      <c r="C41" s="126">
        <v>0</v>
      </c>
      <c r="D41" s="126">
        <v>0</v>
      </c>
      <c r="E41" s="126">
        <v>0</v>
      </c>
      <c r="F41" s="126">
        <v>0</v>
      </c>
      <c r="G41" s="127">
        <v>0</v>
      </c>
    </row>
    <row r="42" spans="1:7" x14ac:dyDescent="0.2">
      <c r="A42" s="27" t="s">
        <v>312</v>
      </c>
      <c r="B42" s="126">
        <v>0</v>
      </c>
      <c r="C42" s="126">
        <v>0</v>
      </c>
      <c r="D42" s="126">
        <v>0</v>
      </c>
      <c r="E42" s="126">
        <v>0</v>
      </c>
      <c r="F42" s="126">
        <v>0</v>
      </c>
      <c r="G42" s="127">
        <v>0</v>
      </c>
    </row>
    <row r="43" spans="1:7" x14ac:dyDescent="0.2">
      <c r="A43" s="41" t="s">
        <v>313</v>
      </c>
      <c r="B43" s="126">
        <v>0</v>
      </c>
      <c r="C43" s="126">
        <v>0</v>
      </c>
      <c r="D43" s="126">
        <v>0</v>
      </c>
      <c r="E43" s="126">
        <v>0</v>
      </c>
      <c r="F43" s="126">
        <v>0</v>
      </c>
      <c r="G43" s="127">
        <v>0</v>
      </c>
    </row>
    <row r="44" spans="1:7" x14ac:dyDescent="0.2">
      <c r="A44" s="27" t="s">
        <v>314</v>
      </c>
      <c r="B44" s="126">
        <v>0</v>
      </c>
      <c r="C44" s="126">
        <v>0</v>
      </c>
      <c r="D44" s="126">
        <v>0</v>
      </c>
      <c r="E44" s="126">
        <v>0</v>
      </c>
      <c r="F44" s="126">
        <v>0</v>
      </c>
      <c r="G44" s="127">
        <v>0</v>
      </c>
    </row>
    <row r="45" spans="1:7" x14ac:dyDescent="0.2">
      <c r="A45" s="27" t="s">
        <v>315</v>
      </c>
      <c r="B45" s="126">
        <v>0</v>
      </c>
      <c r="C45" s="126">
        <v>0</v>
      </c>
      <c r="D45" s="126">
        <v>0</v>
      </c>
      <c r="E45" s="126">
        <v>0</v>
      </c>
      <c r="F45" s="126">
        <v>0</v>
      </c>
      <c r="G45" s="127">
        <v>0</v>
      </c>
    </row>
    <row r="46" spans="1:7" x14ac:dyDescent="0.2">
      <c r="A46" s="27" t="s">
        <v>316</v>
      </c>
      <c r="B46" s="126">
        <v>0</v>
      </c>
      <c r="C46" s="126">
        <v>0</v>
      </c>
      <c r="D46" s="126">
        <v>0</v>
      </c>
      <c r="E46" s="126">
        <v>0</v>
      </c>
      <c r="F46" s="126">
        <v>0</v>
      </c>
      <c r="G46" s="127">
        <v>0</v>
      </c>
    </row>
    <row r="47" spans="1:7" x14ac:dyDescent="0.2">
      <c r="A47" s="27" t="s">
        <v>317</v>
      </c>
      <c r="B47" s="126">
        <v>0</v>
      </c>
      <c r="C47" s="126">
        <v>0</v>
      </c>
      <c r="D47" s="126">
        <v>0</v>
      </c>
      <c r="E47" s="126">
        <v>0</v>
      </c>
      <c r="F47" s="126">
        <v>0</v>
      </c>
      <c r="G47" s="127">
        <v>0</v>
      </c>
    </row>
    <row r="48" spans="1:7" x14ac:dyDescent="0.2">
      <c r="A48" s="41" t="s">
        <v>318</v>
      </c>
      <c r="B48" s="140">
        <f>SUM(B49:B55)</f>
        <v>0</v>
      </c>
      <c r="C48" s="140">
        <f t="shared" ref="C48:F48" si="15">SUM(C49:C55)</f>
        <v>86224649</v>
      </c>
      <c r="D48" s="140">
        <f t="shared" si="15"/>
        <v>86224649</v>
      </c>
      <c r="E48" s="140">
        <f t="shared" si="15"/>
        <v>67906300</v>
      </c>
      <c r="F48" s="140">
        <f t="shared" si="15"/>
        <v>35198355</v>
      </c>
      <c r="G48" s="139">
        <f>SUM(G49:G55)</f>
        <v>18318349</v>
      </c>
    </row>
    <row r="49" spans="1:7" x14ac:dyDescent="0.2">
      <c r="A49" s="27" t="s">
        <v>319</v>
      </c>
      <c r="B49" s="126">
        <v>0</v>
      </c>
      <c r="C49" s="126">
        <v>0</v>
      </c>
      <c r="D49" s="126">
        <v>0</v>
      </c>
      <c r="E49" s="126">
        <v>0</v>
      </c>
      <c r="F49" s="126">
        <v>0</v>
      </c>
      <c r="G49" s="137">
        <f>+D49-E49</f>
        <v>0</v>
      </c>
    </row>
    <row r="50" spans="1:7" x14ac:dyDescent="0.2">
      <c r="A50" s="27" t="s">
        <v>320</v>
      </c>
      <c r="B50" s="126">
        <f>+'6 (b)'!B18</f>
        <v>0</v>
      </c>
      <c r="C50" s="126">
        <f>+'6 (b)'!C18</f>
        <v>86224649</v>
      </c>
      <c r="D50" s="126">
        <f>+'6 (b)'!D18</f>
        <v>86224649</v>
      </c>
      <c r="E50" s="126">
        <f>+'6 (b)'!E18</f>
        <v>67906300</v>
      </c>
      <c r="F50" s="126">
        <f>+'6 (b)'!F18</f>
        <v>35198355</v>
      </c>
      <c r="G50" s="137">
        <f t="shared" ref="G50:G55" si="16">+D50-E50</f>
        <v>18318349</v>
      </c>
    </row>
    <row r="51" spans="1:7" x14ac:dyDescent="0.2">
      <c r="A51" s="27" t="s">
        <v>321</v>
      </c>
      <c r="B51" s="126">
        <v>0</v>
      </c>
      <c r="C51" s="126">
        <v>0</v>
      </c>
      <c r="D51" s="126">
        <v>0</v>
      </c>
      <c r="E51" s="126">
        <v>0</v>
      </c>
      <c r="F51" s="126">
        <v>0</v>
      </c>
      <c r="G51" s="137">
        <f t="shared" si="16"/>
        <v>0</v>
      </c>
    </row>
    <row r="52" spans="1:7" x14ac:dyDescent="0.2">
      <c r="A52" s="27" t="s">
        <v>322</v>
      </c>
      <c r="B52" s="126">
        <v>0</v>
      </c>
      <c r="C52" s="126">
        <v>0</v>
      </c>
      <c r="D52" s="126">
        <v>0</v>
      </c>
      <c r="E52" s="126">
        <v>0</v>
      </c>
      <c r="F52" s="126">
        <v>0</v>
      </c>
      <c r="G52" s="137">
        <f t="shared" si="16"/>
        <v>0</v>
      </c>
    </row>
    <row r="53" spans="1:7" x14ac:dyDescent="0.2">
      <c r="A53" s="41" t="s">
        <v>323</v>
      </c>
      <c r="B53" s="126">
        <v>0</v>
      </c>
      <c r="C53" s="126">
        <v>0</v>
      </c>
      <c r="D53" s="126">
        <v>0</v>
      </c>
      <c r="E53" s="126">
        <v>0</v>
      </c>
      <c r="F53" s="126">
        <v>0</v>
      </c>
      <c r="G53" s="137">
        <f t="shared" si="16"/>
        <v>0</v>
      </c>
    </row>
    <row r="54" spans="1:7" x14ac:dyDescent="0.2">
      <c r="A54" s="27" t="s">
        <v>324</v>
      </c>
      <c r="B54" s="126">
        <v>0</v>
      </c>
      <c r="C54" s="126">
        <v>0</v>
      </c>
      <c r="D54" s="126">
        <v>0</v>
      </c>
      <c r="E54" s="126">
        <v>0</v>
      </c>
      <c r="F54" s="126">
        <v>0</v>
      </c>
      <c r="G54" s="137">
        <f t="shared" si="16"/>
        <v>0</v>
      </c>
    </row>
    <row r="55" spans="1:7" x14ac:dyDescent="0.2">
      <c r="A55" s="27" t="s">
        <v>325</v>
      </c>
      <c r="B55" s="126">
        <v>0</v>
      </c>
      <c r="C55" s="126">
        <v>0</v>
      </c>
      <c r="D55" s="126">
        <v>0</v>
      </c>
      <c r="E55" s="126">
        <v>0</v>
      </c>
      <c r="F55" s="126">
        <v>0</v>
      </c>
      <c r="G55" s="137">
        <f t="shared" si="16"/>
        <v>0</v>
      </c>
    </row>
    <row r="56" spans="1:7" ht="16.5" x14ac:dyDescent="0.2">
      <c r="A56" s="27" t="s">
        <v>332</v>
      </c>
      <c r="B56" s="140">
        <v>0</v>
      </c>
      <c r="C56" s="140">
        <f t="shared" ref="C56:F56" si="17">SUM(C57:C65)</f>
        <v>0</v>
      </c>
      <c r="D56" s="140">
        <f t="shared" si="17"/>
        <v>0</v>
      </c>
      <c r="E56" s="140">
        <f t="shared" si="17"/>
        <v>0</v>
      </c>
      <c r="F56" s="140">
        <f t="shared" si="17"/>
        <v>0</v>
      </c>
      <c r="G56" s="139">
        <f>SUM(G57:G65)</f>
        <v>0</v>
      </c>
    </row>
    <row r="57" spans="1:7" x14ac:dyDescent="0.2">
      <c r="A57" s="27" t="s">
        <v>333</v>
      </c>
      <c r="B57" s="126">
        <v>0</v>
      </c>
      <c r="C57" s="126">
        <v>0</v>
      </c>
      <c r="D57" s="126">
        <v>0</v>
      </c>
      <c r="E57" s="126">
        <v>0</v>
      </c>
      <c r="F57" s="126">
        <v>0</v>
      </c>
      <c r="G57" s="137">
        <f>+D57-E57</f>
        <v>0</v>
      </c>
    </row>
    <row r="58" spans="1:7" x14ac:dyDescent="0.2">
      <c r="A58" s="41" t="s">
        <v>334</v>
      </c>
      <c r="B58" s="126">
        <v>0</v>
      </c>
      <c r="C58" s="126">
        <v>0</v>
      </c>
      <c r="D58" s="126">
        <v>0</v>
      </c>
      <c r="E58" s="126">
        <v>0</v>
      </c>
      <c r="F58" s="126">
        <v>0</v>
      </c>
      <c r="G58" s="137">
        <f>+D58-E58</f>
        <v>0</v>
      </c>
    </row>
    <row r="59" spans="1:7" x14ac:dyDescent="0.2">
      <c r="A59" s="27" t="s">
        <v>335</v>
      </c>
      <c r="B59" s="126">
        <v>0</v>
      </c>
      <c r="C59" s="126">
        <v>0</v>
      </c>
      <c r="D59" s="126">
        <v>0</v>
      </c>
      <c r="E59" s="126">
        <v>0</v>
      </c>
      <c r="F59" s="126">
        <v>0</v>
      </c>
      <c r="G59" s="137">
        <f t="shared" ref="G59" si="18">+D59-E59</f>
        <v>0</v>
      </c>
    </row>
    <row r="60" spans="1:7" x14ac:dyDescent="0.2">
      <c r="A60" s="27" t="s">
        <v>336</v>
      </c>
      <c r="B60" s="126">
        <v>0</v>
      </c>
      <c r="C60" s="126">
        <v>0</v>
      </c>
      <c r="D60" s="126">
        <v>0</v>
      </c>
      <c r="E60" s="126">
        <v>0</v>
      </c>
      <c r="F60" s="126">
        <v>0</v>
      </c>
      <c r="G60" s="137">
        <f t="shared" ref="G60:G65" si="19">+D60-E60</f>
        <v>0</v>
      </c>
    </row>
    <row r="61" spans="1:7" x14ac:dyDescent="0.2">
      <c r="A61" s="27" t="s">
        <v>337</v>
      </c>
      <c r="B61" s="126">
        <v>0</v>
      </c>
      <c r="C61" s="126">
        <v>0</v>
      </c>
      <c r="D61" s="126">
        <v>0</v>
      </c>
      <c r="E61" s="126">
        <v>0</v>
      </c>
      <c r="F61" s="126">
        <v>0</v>
      </c>
      <c r="G61" s="137">
        <f t="shared" si="19"/>
        <v>0</v>
      </c>
    </row>
    <row r="62" spans="1:7" x14ac:dyDescent="0.2">
      <c r="A62" s="27" t="s">
        <v>338</v>
      </c>
      <c r="B62" s="126">
        <v>0</v>
      </c>
      <c r="C62" s="126">
        <v>0</v>
      </c>
      <c r="D62" s="126">
        <v>0</v>
      </c>
      <c r="E62" s="126">
        <v>0</v>
      </c>
      <c r="F62" s="126">
        <v>0</v>
      </c>
      <c r="G62" s="137">
        <f t="shared" si="19"/>
        <v>0</v>
      </c>
    </row>
    <row r="63" spans="1:7" x14ac:dyDescent="0.2">
      <c r="A63" s="41" t="s">
        <v>339</v>
      </c>
      <c r="B63" s="126">
        <v>0</v>
      </c>
      <c r="C63" s="126">
        <v>0</v>
      </c>
      <c r="D63" s="126">
        <v>0</v>
      </c>
      <c r="E63" s="126">
        <v>0</v>
      </c>
      <c r="F63" s="126">
        <v>0</v>
      </c>
      <c r="G63" s="137">
        <f t="shared" si="19"/>
        <v>0</v>
      </c>
    </row>
    <row r="64" spans="1:7" x14ac:dyDescent="0.2">
      <c r="A64" s="27" t="s">
        <v>340</v>
      </c>
      <c r="B64" s="126">
        <v>0</v>
      </c>
      <c r="C64" s="126">
        <v>0</v>
      </c>
      <c r="D64" s="126">
        <v>0</v>
      </c>
      <c r="E64" s="126">
        <v>0</v>
      </c>
      <c r="F64" s="126">
        <v>0</v>
      </c>
      <c r="G64" s="137">
        <f t="shared" si="19"/>
        <v>0</v>
      </c>
    </row>
    <row r="65" spans="1:7" x14ac:dyDescent="0.2">
      <c r="A65" s="27" t="s">
        <v>341</v>
      </c>
      <c r="B65" s="126">
        <v>0</v>
      </c>
      <c r="C65" s="126">
        <v>0</v>
      </c>
      <c r="D65" s="126">
        <v>0</v>
      </c>
      <c r="E65" s="126">
        <v>0</v>
      </c>
      <c r="F65" s="126">
        <v>0</v>
      </c>
      <c r="G65" s="137">
        <f t="shared" si="19"/>
        <v>0</v>
      </c>
    </row>
    <row r="66" spans="1:7" ht="16.5" x14ac:dyDescent="0.2">
      <c r="A66" s="27" t="s">
        <v>326</v>
      </c>
      <c r="B66" s="140">
        <f>SUM(B67:B70)</f>
        <v>0</v>
      </c>
      <c r="C66" s="140">
        <f t="shared" ref="C66:F66" si="20">SUM(C67:C70)</f>
        <v>0</v>
      </c>
      <c r="D66" s="140">
        <f t="shared" si="20"/>
        <v>0</v>
      </c>
      <c r="E66" s="140">
        <f t="shared" si="20"/>
        <v>0</v>
      </c>
      <c r="F66" s="140">
        <f t="shared" si="20"/>
        <v>0</v>
      </c>
      <c r="G66" s="139">
        <f>SUM(G67:G70)</f>
        <v>0</v>
      </c>
    </row>
    <row r="67" spans="1:7" x14ac:dyDescent="0.2">
      <c r="A67" s="27" t="s">
        <v>327</v>
      </c>
      <c r="B67" s="126">
        <v>0</v>
      </c>
      <c r="C67" s="126">
        <v>0</v>
      </c>
      <c r="D67" s="126">
        <v>0</v>
      </c>
      <c r="E67" s="126">
        <v>0</v>
      </c>
      <c r="F67" s="126">
        <v>0</v>
      </c>
      <c r="G67" s="127">
        <f>D67-E67</f>
        <v>0</v>
      </c>
    </row>
    <row r="68" spans="1:7" ht="16.5" x14ac:dyDescent="0.2">
      <c r="A68" s="41" t="s">
        <v>328</v>
      </c>
      <c r="B68" s="126">
        <v>0</v>
      </c>
      <c r="C68" s="126">
        <v>0</v>
      </c>
      <c r="D68" s="126">
        <v>0</v>
      </c>
      <c r="E68" s="126">
        <v>0</v>
      </c>
      <c r="F68" s="126">
        <v>0</v>
      </c>
      <c r="G68" s="127">
        <f>D68-E68</f>
        <v>0</v>
      </c>
    </row>
    <row r="69" spans="1:7" x14ac:dyDescent="0.2">
      <c r="A69" s="27" t="s">
        <v>329</v>
      </c>
      <c r="B69" s="126">
        <v>0</v>
      </c>
      <c r="C69" s="126">
        <v>0</v>
      </c>
      <c r="D69" s="126">
        <v>0</v>
      </c>
      <c r="E69" s="126">
        <v>0</v>
      </c>
      <c r="F69" s="126">
        <v>0</v>
      </c>
      <c r="G69" s="127">
        <f>D69-E69</f>
        <v>0</v>
      </c>
    </row>
    <row r="70" spans="1:7" x14ac:dyDescent="0.2">
      <c r="A70" s="27" t="s">
        <v>330</v>
      </c>
      <c r="B70" s="126">
        <v>0</v>
      </c>
      <c r="C70" s="126">
        <v>0</v>
      </c>
      <c r="D70" s="126">
        <v>0</v>
      </c>
      <c r="E70" s="126">
        <v>0</v>
      </c>
      <c r="F70" s="126">
        <v>0</v>
      </c>
      <c r="G70" s="127">
        <f>D70-E70</f>
        <v>0</v>
      </c>
    </row>
    <row r="71" spans="1:7" x14ac:dyDescent="0.2">
      <c r="A71" s="43" t="s">
        <v>302</v>
      </c>
      <c r="B71" s="141">
        <f>+B8+B38</f>
        <v>20287700</v>
      </c>
      <c r="C71" s="141">
        <f t="shared" ref="C71:F71" si="21">+C8+C38</f>
        <v>88116142</v>
      </c>
      <c r="D71" s="141">
        <f t="shared" si="21"/>
        <v>108403842</v>
      </c>
      <c r="E71" s="141">
        <f t="shared" si="21"/>
        <v>90082490</v>
      </c>
      <c r="F71" s="141">
        <f t="shared" si="21"/>
        <v>57374545</v>
      </c>
      <c r="G71" s="142">
        <f>+G8+G38</f>
        <v>18321352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zoomScale="120" zoomScaleNormal="160" zoomScaleSheetLayoutView="120" workbookViewId="0">
      <selection activeCell="C14" sqref="C14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42" t="s">
        <v>459</v>
      </c>
      <c r="B1" s="243"/>
      <c r="C1" s="243"/>
      <c r="D1" s="243"/>
      <c r="E1" s="243"/>
      <c r="F1" s="243"/>
      <c r="G1" s="244"/>
    </row>
    <row r="2" spans="1:7" ht="13.9" customHeight="1" x14ac:dyDescent="0.2">
      <c r="A2" s="281" t="s">
        <v>225</v>
      </c>
      <c r="B2" s="282"/>
      <c r="C2" s="282"/>
      <c r="D2" s="282"/>
      <c r="E2" s="282"/>
      <c r="F2" s="282"/>
      <c r="G2" s="283"/>
    </row>
    <row r="3" spans="1:7" ht="13.15" customHeight="1" x14ac:dyDescent="0.2">
      <c r="A3" s="264" t="s">
        <v>342</v>
      </c>
      <c r="B3" s="265"/>
      <c r="C3" s="265"/>
      <c r="D3" s="265"/>
      <c r="E3" s="265"/>
      <c r="F3" s="265"/>
      <c r="G3" s="266"/>
    </row>
    <row r="4" spans="1:7" ht="13.15" customHeight="1" x14ac:dyDescent="0.2">
      <c r="A4" s="245" t="s">
        <v>495</v>
      </c>
      <c r="B4" s="246"/>
      <c r="C4" s="246"/>
      <c r="D4" s="246"/>
      <c r="E4" s="246"/>
      <c r="F4" s="246"/>
      <c r="G4" s="247"/>
    </row>
    <row r="5" spans="1:7" ht="12" customHeight="1" x14ac:dyDescent="0.2">
      <c r="A5" s="17"/>
      <c r="B5" s="83"/>
      <c r="C5" s="89" t="s">
        <v>1</v>
      </c>
      <c r="D5" s="83"/>
      <c r="E5" s="83"/>
      <c r="F5" s="83"/>
      <c r="G5" s="84"/>
    </row>
    <row r="6" spans="1:7" ht="13.9" customHeight="1" x14ac:dyDescent="0.2">
      <c r="A6" s="257" t="s">
        <v>2</v>
      </c>
      <c r="B6" s="252" t="s">
        <v>227</v>
      </c>
      <c r="C6" s="253"/>
      <c r="D6" s="253"/>
      <c r="E6" s="253"/>
      <c r="F6" s="253"/>
      <c r="G6" s="286" t="s">
        <v>304</v>
      </c>
    </row>
    <row r="7" spans="1:7" ht="25.9" customHeight="1" x14ac:dyDescent="0.2">
      <c r="A7" s="285"/>
      <c r="B7" s="90" t="s">
        <v>229</v>
      </c>
      <c r="C7" s="91" t="s">
        <v>208</v>
      </c>
      <c r="D7" s="90" t="s">
        <v>209</v>
      </c>
      <c r="E7" s="90" t="s">
        <v>179</v>
      </c>
      <c r="F7" s="143" t="s">
        <v>194</v>
      </c>
      <c r="G7" s="287"/>
    </row>
    <row r="8" spans="1:7" ht="13.9" customHeight="1" x14ac:dyDescent="0.2">
      <c r="A8" s="57" t="s">
        <v>343</v>
      </c>
      <c r="B8" s="144">
        <f>+B9+B10+B11+B14++B15+B18</f>
        <v>4235300</v>
      </c>
      <c r="C8" s="144">
        <f t="shared" ref="C8:F8" si="0">+C9+C10+C11+C14++C15+C18</f>
        <v>-394272</v>
      </c>
      <c r="D8" s="144">
        <f t="shared" si="0"/>
        <v>3841028</v>
      </c>
      <c r="E8" s="144">
        <f t="shared" si="0"/>
        <v>3841028</v>
      </c>
      <c r="F8" s="144">
        <f t="shared" si="0"/>
        <v>3841028</v>
      </c>
      <c r="G8" s="145">
        <f>+D8-F8</f>
        <v>0</v>
      </c>
    </row>
    <row r="9" spans="1:7" x14ac:dyDescent="0.2">
      <c r="A9" s="93" t="s">
        <v>344</v>
      </c>
      <c r="B9" s="126">
        <f>+'6 (a)'!B8</f>
        <v>4235300</v>
      </c>
      <c r="C9" s="126">
        <f>+'6 (a)'!C8</f>
        <v>-394272</v>
      </c>
      <c r="D9" s="126">
        <f>+'6 (a)'!D8</f>
        <v>3841028</v>
      </c>
      <c r="E9" s="126">
        <f>+'6 (a)'!E8</f>
        <v>3841028</v>
      </c>
      <c r="F9" s="126">
        <f>+'6 (a)'!F8</f>
        <v>3841028</v>
      </c>
      <c r="G9" s="129">
        <f>+D9-F9</f>
        <v>0</v>
      </c>
    </row>
    <row r="10" spans="1:7" x14ac:dyDescent="0.2">
      <c r="A10" s="93" t="s">
        <v>345</v>
      </c>
      <c r="B10" s="126">
        <v>0</v>
      </c>
      <c r="C10" s="126">
        <v>0</v>
      </c>
      <c r="D10" s="126">
        <v>0</v>
      </c>
      <c r="E10" s="126">
        <v>0</v>
      </c>
      <c r="F10" s="126">
        <v>0</v>
      </c>
      <c r="G10" s="129">
        <f t="shared" ref="G10:G18" si="1">+D10-F10</f>
        <v>0</v>
      </c>
    </row>
    <row r="11" spans="1:7" x14ac:dyDescent="0.2">
      <c r="A11" s="93" t="s">
        <v>346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  <c r="G11" s="129">
        <f t="shared" si="1"/>
        <v>0</v>
      </c>
    </row>
    <row r="12" spans="1:7" x14ac:dyDescent="0.2">
      <c r="A12" s="86" t="s">
        <v>347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  <c r="G12" s="129">
        <f t="shared" si="1"/>
        <v>0</v>
      </c>
    </row>
    <row r="13" spans="1:7" x14ac:dyDescent="0.2">
      <c r="A13" s="86" t="s">
        <v>348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9">
        <f t="shared" si="1"/>
        <v>0</v>
      </c>
    </row>
    <row r="14" spans="1:7" x14ac:dyDescent="0.2">
      <c r="A14" s="93" t="s">
        <v>349</v>
      </c>
      <c r="B14" s="126">
        <v>0</v>
      </c>
      <c r="C14" s="126">
        <v>0</v>
      </c>
      <c r="D14" s="126">
        <v>0</v>
      </c>
      <c r="E14" s="126">
        <v>0</v>
      </c>
      <c r="F14" s="126">
        <v>0</v>
      </c>
      <c r="G14" s="129">
        <f t="shared" si="1"/>
        <v>0</v>
      </c>
    </row>
    <row r="15" spans="1:7" ht="24.75" x14ac:dyDescent="0.2">
      <c r="A15" s="93" t="s">
        <v>350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9">
        <f t="shared" si="1"/>
        <v>0</v>
      </c>
    </row>
    <row r="16" spans="1:7" x14ac:dyDescent="0.2">
      <c r="A16" s="86" t="s">
        <v>351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9">
        <f t="shared" si="1"/>
        <v>0</v>
      </c>
    </row>
    <row r="17" spans="1:7" x14ac:dyDescent="0.2">
      <c r="A17" s="86" t="s">
        <v>352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7">
        <f t="shared" si="1"/>
        <v>0</v>
      </c>
    </row>
    <row r="18" spans="1:7" x14ac:dyDescent="0.2">
      <c r="A18" s="93" t="s">
        <v>353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7">
        <f t="shared" si="1"/>
        <v>0</v>
      </c>
    </row>
    <row r="19" spans="1:7" x14ac:dyDescent="0.2">
      <c r="A19" s="67" t="s">
        <v>354</v>
      </c>
      <c r="B19" s="140">
        <f>+B20+B21+B22+B25+B26+B29</f>
        <v>0</v>
      </c>
      <c r="C19" s="140">
        <f t="shared" ref="C19:F19" si="2">+C20+C21+C22+C25+C26+C29</f>
        <v>0</v>
      </c>
      <c r="D19" s="140">
        <f t="shared" si="2"/>
        <v>0</v>
      </c>
      <c r="E19" s="140">
        <f t="shared" si="2"/>
        <v>0</v>
      </c>
      <c r="F19" s="140">
        <f t="shared" si="2"/>
        <v>0</v>
      </c>
      <c r="G19" s="156">
        <f>+D19-F19</f>
        <v>0</v>
      </c>
    </row>
    <row r="20" spans="1:7" x14ac:dyDescent="0.2">
      <c r="A20" s="93" t="s">
        <v>344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7">
        <v>0</v>
      </c>
    </row>
    <row r="21" spans="1:7" x14ac:dyDescent="0.2">
      <c r="A21" s="93" t="s">
        <v>345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7">
        <v>0</v>
      </c>
    </row>
    <row r="22" spans="1:7" x14ac:dyDescent="0.2">
      <c r="A22" s="93" t="s">
        <v>346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7">
        <v>0</v>
      </c>
    </row>
    <row r="23" spans="1:7" x14ac:dyDescent="0.2">
      <c r="A23" s="86" t="s">
        <v>347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  <c r="G23" s="127">
        <v>0</v>
      </c>
    </row>
    <row r="24" spans="1:7" x14ac:dyDescent="0.2">
      <c r="A24" s="86" t="s">
        <v>348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7">
        <v>0</v>
      </c>
    </row>
    <row r="25" spans="1:7" x14ac:dyDescent="0.2">
      <c r="A25" s="93" t="s">
        <v>349</v>
      </c>
      <c r="B25" s="126">
        <v>0</v>
      </c>
      <c r="C25" s="126">
        <v>0</v>
      </c>
      <c r="D25" s="126">
        <v>0</v>
      </c>
      <c r="E25" s="126">
        <v>0</v>
      </c>
      <c r="F25" s="126">
        <v>0</v>
      </c>
      <c r="G25" s="127">
        <v>0</v>
      </c>
    </row>
    <row r="26" spans="1:7" ht="24.75" x14ac:dyDescent="0.2">
      <c r="A26" s="93" t="s">
        <v>350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  <c r="G26" s="127">
        <v>0</v>
      </c>
    </row>
    <row r="27" spans="1:7" x14ac:dyDescent="0.2">
      <c r="A27" s="86" t="s">
        <v>351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7">
        <v>0</v>
      </c>
    </row>
    <row r="28" spans="1:7" x14ac:dyDescent="0.2">
      <c r="A28" s="86" t="s">
        <v>352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G28" s="127">
        <v>0</v>
      </c>
    </row>
    <row r="29" spans="1:7" x14ac:dyDescent="0.2">
      <c r="A29" s="93" t="s">
        <v>353</v>
      </c>
      <c r="B29" s="126">
        <v>0</v>
      </c>
      <c r="C29" s="126">
        <v>0</v>
      </c>
      <c r="D29" s="126">
        <v>0</v>
      </c>
      <c r="E29" s="126">
        <v>0</v>
      </c>
      <c r="F29" s="126">
        <v>0</v>
      </c>
      <c r="G29" s="127">
        <v>0</v>
      </c>
    </row>
    <row r="30" spans="1:7" ht="16.5" x14ac:dyDescent="0.2">
      <c r="A30" s="92" t="s">
        <v>355</v>
      </c>
      <c r="B30" s="141">
        <f>+B8+B19</f>
        <v>4235300</v>
      </c>
      <c r="C30" s="141">
        <f t="shared" ref="C30:G30" si="3">+C8+C19</f>
        <v>-394272</v>
      </c>
      <c r="D30" s="141">
        <f t="shared" si="3"/>
        <v>3841028</v>
      </c>
      <c r="E30" s="141">
        <f t="shared" si="3"/>
        <v>3841028</v>
      </c>
      <c r="F30" s="141">
        <f t="shared" si="3"/>
        <v>3841028</v>
      </c>
      <c r="G30" s="184">
        <f t="shared" si="3"/>
        <v>0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Edith</cp:lastModifiedBy>
  <cp:lastPrinted>2017-01-10T16:14:22Z</cp:lastPrinted>
  <dcterms:created xsi:type="dcterms:W3CDTF">2016-11-15T19:19:05Z</dcterms:created>
  <dcterms:modified xsi:type="dcterms:W3CDTF">2017-01-25T18:29:38Z</dcterms:modified>
</cp:coreProperties>
</file>