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750" windowWidth="15600" windowHeight="10920" tabRatio="905"/>
  </bookViews>
  <sheets>
    <sheet name="EA" sheetId="5" r:id="rId1"/>
    <sheet name="ESF" sheetId="1" r:id="rId2"/>
    <sheet name="PT_ESF_ECSF" sheetId="3" state="hidden" r:id="rId3"/>
    <sheet name="ECSF" sheetId="2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3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45621"/>
</workbook>
</file>

<file path=xl/calcChain.xml><?xml version="1.0" encoding="utf-8"?>
<calcChain xmlns="http://schemas.openxmlformats.org/spreadsheetml/2006/main">
  <c r="O22" i="10" l="1"/>
  <c r="G25" i="10"/>
  <c r="O38" i="10"/>
  <c r="O32" i="10"/>
  <c r="O29" i="10" l="1"/>
  <c r="D31" i="8" l="1"/>
  <c r="E3" i="10" l="1"/>
  <c r="C5" i="7"/>
  <c r="C6" i="9"/>
  <c r="C5" i="8"/>
  <c r="C5" i="2"/>
  <c r="D22" i="5" l="1"/>
  <c r="D30" i="8" l="1"/>
  <c r="D26" i="5" l="1"/>
  <c r="J58" i="1" l="1"/>
  <c r="J32" i="5" l="1"/>
  <c r="I32" i="5"/>
  <c r="E23" i="7" l="1"/>
  <c r="E36" i="7" s="1"/>
  <c r="D18" i="8"/>
  <c r="G18" i="8" l="1"/>
  <c r="I55" i="2"/>
  <c r="K18" i="8" l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G30" i="8"/>
  <c r="H30" i="8" s="1"/>
  <c r="D29" i="8"/>
  <c r="G29" i="8" s="1"/>
  <c r="D28" i="8"/>
  <c r="G28" i="8" s="1"/>
  <c r="H28" i="8" s="1"/>
  <c r="D24" i="8"/>
  <c r="G24" i="8" s="1"/>
  <c r="H24" i="8" s="1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P35" i="10"/>
  <c r="P34" i="10" s="1"/>
  <c r="O35" i="10"/>
  <c r="O34" i="10" s="1"/>
  <c r="P29" i="10"/>
  <c r="P28" i="10" s="1"/>
  <c r="O28" i="10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I28" i="5"/>
  <c r="E26" i="5"/>
  <c r="E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J55" i="2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E151" i="3" s="1"/>
  <c r="I33" i="2"/>
  <c r="J33" i="2" s="1"/>
  <c r="E202" i="3" s="1"/>
  <c r="I34" i="2"/>
  <c r="J34" i="2" s="1"/>
  <c r="E20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J24" i="2" s="1"/>
  <c r="E195" i="3" s="1"/>
  <c r="I25" i="2"/>
  <c r="E146" i="3" s="1"/>
  <c r="E143" i="3"/>
  <c r="J40" i="2"/>
  <c r="E206" i="3" s="1"/>
  <c r="J32" i="2"/>
  <c r="E201" i="3" s="1"/>
  <c r="E153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23" i="2" s="1"/>
  <c r="E175" i="3" s="1"/>
  <c r="D24" i="2"/>
  <c r="E24" i="2" s="1"/>
  <c r="E176" i="3" s="1"/>
  <c r="E21" i="2"/>
  <c r="E173" i="3" s="1"/>
  <c r="E20" i="2"/>
  <c r="E172" i="3" s="1"/>
  <c r="E35" i="2"/>
  <c r="E185" i="3" s="1"/>
  <c r="E105" i="3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14" i="8" l="1"/>
  <c r="E163" i="3"/>
  <c r="E140" i="3"/>
  <c r="E134" i="3"/>
  <c r="J48" i="2"/>
  <c r="E212" i="3" s="1"/>
  <c r="E27" i="7"/>
  <c r="E144" i="3"/>
  <c r="E164" i="3"/>
  <c r="E139" i="3"/>
  <c r="E125" i="3"/>
  <c r="J21" i="2"/>
  <c r="E192" i="3" s="1"/>
  <c r="K20" i="8"/>
  <c r="H29" i="7"/>
  <c r="F14" i="8"/>
  <c r="H23" i="7"/>
  <c r="J25" i="2"/>
  <c r="E196" i="3" s="1"/>
  <c r="E145" i="3"/>
  <c r="E30" i="2"/>
  <c r="E180" i="3" s="1"/>
  <c r="E132" i="3"/>
  <c r="E126" i="3"/>
  <c r="E121" i="3"/>
  <c r="I51" i="5"/>
  <c r="E33" i="5"/>
  <c r="H29" i="8"/>
  <c r="K29" i="8"/>
  <c r="E34" i="7"/>
  <c r="H36" i="7"/>
  <c r="J38" i="2"/>
  <c r="E205" i="3" s="1"/>
  <c r="E136" i="3"/>
  <c r="J29" i="2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I46" i="9" s="1"/>
  <c r="J54" i="2"/>
  <c r="D33" i="5"/>
  <c r="D27" i="7"/>
  <c r="D40" i="7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E189" i="3"/>
  <c r="H18" i="8"/>
  <c r="E18" i="2"/>
  <c r="E170" i="3" s="1"/>
  <c r="D16" i="8"/>
  <c r="P40" i="10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E25" i="3" l="1"/>
  <c r="E40" i="7"/>
  <c r="H50" i="9"/>
  <c r="I50" i="9"/>
  <c r="J16" i="2"/>
  <c r="E188" i="3" s="1"/>
  <c r="I53" i="5"/>
  <c r="I52" i="1" s="1"/>
  <c r="F35" i="7" s="1"/>
  <c r="H35" i="7" s="1"/>
  <c r="J52" i="2"/>
  <c r="E215" i="3" s="1"/>
  <c r="E216" i="3"/>
  <c r="G16" i="8"/>
  <c r="G14" i="8" s="1"/>
  <c r="D14" i="8"/>
  <c r="O43" i="10"/>
  <c r="P43" i="10"/>
  <c r="P48" i="10" s="1"/>
  <c r="O53" i="10" s="1"/>
  <c r="E42" i="3"/>
  <c r="D14" i="2"/>
  <c r="E118" i="3" s="1"/>
  <c r="E26" i="2"/>
  <c r="E177" i="3" s="1"/>
  <c r="E181" i="3"/>
  <c r="J27" i="2"/>
  <c r="I14" i="2"/>
  <c r="E137" i="3" s="1"/>
  <c r="E16" i="2"/>
  <c r="E174" i="3"/>
  <c r="J14" i="2" l="1"/>
  <c r="E187" i="3" s="1"/>
  <c r="E48" i="3"/>
  <c r="I50" i="1"/>
  <c r="E47" i="3" s="1"/>
  <c r="F34" i="7"/>
  <c r="H16" i="8"/>
  <c r="H14" i="8" s="1"/>
  <c r="O48" i="10"/>
  <c r="O46" i="10" s="1"/>
  <c r="E197" i="3"/>
  <c r="E169" i="3"/>
  <c r="E14" i="2"/>
  <c r="E168" i="3" s="1"/>
  <c r="O54" i="10" l="1"/>
  <c r="F40" i="7"/>
  <c r="H40" i="7" s="1"/>
  <c r="I63" i="1"/>
  <c r="I65" i="1" s="1"/>
  <c r="I59" i="1" s="1"/>
  <c r="H34" i="7"/>
  <c r="K40" i="7" l="1"/>
  <c r="G45" i="7"/>
  <c r="E56" i="3"/>
  <c r="E57" i="3"/>
  <c r="J28" i="5"/>
  <c r="J51" i="5" l="1"/>
  <c r="J53" i="5" s="1"/>
  <c r="J52" i="1" s="1"/>
  <c r="F22" i="7" l="1"/>
  <c r="E100" i="3"/>
  <c r="I46" i="2"/>
  <c r="J46" i="2" s="1"/>
  <c r="J50" i="1"/>
  <c r="J63" i="1" s="1"/>
  <c r="F21" i="7" l="1"/>
  <c r="F27" i="7" s="1"/>
  <c r="H27" i="7" s="1"/>
  <c r="H22" i="7"/>
  <c r="E99" i="3"/>
  <c r="I44" i="2"/>
  <c r="E159" i="3" s="1"/>
  <c r="E160" i="3"/>
  <c r="J44" i="2"/>
  <c r="E210" i="3"/>
  <c r="E108" i="3"/>
  <c r="J65" i="1"/>
  <c r="J59" i="1" l="1"/>
  <c r="M65" i="1"/>
  <c r="H21" i="7"/>
  <c r="K27" i="7"/>
  <c r="E109" i="3"/>
  <c r="I36" i="2"/>
  <c r="E154" i="3" s="1"/>
  <c r="J36" i="2"/>
  <c r="E204" i="3" s="1"/>
  <c r="E209" i="3"/>
</calcChain>
</file>

<file path=xl/sharedStrings.xml><?xml version="1.0" encoding="utf-8"?>
<sst xmlns="http://schemas.openxmlformats.org/spreadsheetml/2006/main" count="637" uniqueCount="222">
  <si>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</si>
  <si>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</si>
  <si>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</si>
  <si>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</si>
  <si>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</si>
  <si>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</si>
  <si>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</si>
  <si>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</si>
  <si>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</si>
  <si>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</si>
  <si>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</si>
  <si>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</si>
  <si>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</si>
  <si>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</si>
  <si>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</si>
  <si>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</si>
  <si>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</si>
  <si>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</si>
  <si>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</si>
  <si>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</si>
  <si>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</si>
  <si>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</si>
  <si>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</si>
  <si>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</si>
  <si>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</si>
  <si>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</si>
  <si>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</si>
  <si>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</si>
  <si>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</si>
  <si>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</si>
  <si>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</si>
  <si>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</si>
  <si>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</si>
  <si>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</si>
  <si>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</si>
  <si>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</si>
  <si>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</si>
  <si>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</si>
  <si>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</si>
  <si>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</si>
  <si>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</si>
  <si>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</si>
  <si>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</si>
  <si>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</si>
  <si>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</si>
  <si>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</si>
  <si>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</si>
  <si>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</si>
  <si>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</si>
  <si>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</si>
  <si>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</si>
  <si>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</si>
  <si>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</si>
  <si>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</si>
  <si>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</si>
  <si>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</si>
  <si>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</si>
  <si>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</si>
  <si>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</si>
  <si>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</si>
  <si>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</si>
  <si>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</si>
  <si>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</si>
  <si>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</si>
  <si>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</si>
  <si>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</si>
  <si>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</si>
  <si>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</si>
  <si>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</si>
  <si>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</si>
  <si>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</si>
  <si>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</si>
  <si>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</si>
  <si>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</si>
  <si>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</si>
  <si>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</si>
  <si>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</si>
  <si>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</si>
  <si>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</si>
  <si>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</si>
  <si>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</si>
  <si>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</si>
  <si>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</si>
  <si>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</si>
  <si>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</si>
  <si>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</si>
  <si>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</si>
  <si>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</si>
  <si>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</si>
  <si>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</si>
  <si>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</si>
  <si>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</si>
  <si>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</si>
  <si>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</si>
  <si>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</si>
  <si>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</si>
  <si>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</si>
  <si>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</si>
  <si>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</si>
  <si>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</si>
  <si>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</si>
  <si>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</si>
  <si>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</si>
  <si>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</si>
  <si>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</si>
  <si>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</si>
  <si>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</si>
  <si>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</si>
  <si>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</si>
  <si>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</si>
  <si>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</si>
  <si>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</si>
  <si>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</si>
  <si>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</si>
  <si>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</si>
  <si>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</si>
  <si>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</si>
  <si>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</si>
  <si>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</si>
  <si>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</si>
  <si>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</si>
  <si>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</si>
  <si>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</si>
  <si>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</si>
  <si>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</si>
  <si>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</si>
  <si>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</si>
  <si>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</si>
  <si>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</si>
  <si>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</si>
  <si>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</si>
  <si>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</si>
  <si>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</si>
  <si>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</si>
  <si>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</si>
  <si>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</si>
  <si>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</si>
  <si>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</si>
  <si>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</si>
  <si>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</si>
  <si>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</si>
  <si>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</si>
  <si>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</si>
  <si>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</si>
  <si>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</si>
  <si>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</si>
  <si>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</si>
  <si>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</si>
  <si>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</si>
  <si>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</si>
  <si>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</si>
  <si>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</si>
  <si>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</si>
  <si>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</si>
  <si>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</si>
  <si>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</si>
  <si>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</si>
  <si>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</si>
  <si>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</si>
  <si>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</si>
  <si>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</si>
  <si>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</si>
  <si>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</si>
  <si>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</si>
  <si>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</si>
  <si>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</si>
  <si>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</si>
  <si>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</si>
  <si>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</si>
  <si>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</si>
  <si>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</si>
  <si>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</si>
  <si>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</si>
  <si>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</si>
  <si>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</si>
  <si>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</si>
  <si>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</si>
  <si>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</si>
  <si>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</si>
  <si>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</si>
  <si>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</si>
  <si>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</si>
  <si>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</si>
  <si>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</si>
  <si>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</si>
  <si>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</si>
  <si>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</si>
  <si>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</si>
  <si>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</si>
  <si>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</si>
  <si>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</si>
  <si>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</si>
  <si>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</si>
  <si>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</si>
  <si>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</si>
  <si>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</si>
  <si>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</si>
  <si>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</si>
  <si>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</si>
  <si>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</si>
  <si>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</si>
  <si>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</si>
  <si>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</si>
  <si>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</si>
  <si>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</si>
  <si>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</si>
  <si>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</si>
  <si>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</si>
  <si>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</si>
  <si>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</si>
  <si>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INSTITUTO TLAXCALTECA DE LA INFRAESTRUCTURA FISICA EDUCATIVA</t>
  </si>
  <si>
    <t>Cuenta Pública 2015</t>
  </si>
  <si>
    <t>Efectivo y Equivalente al Efectivo al Inicio del Ejercicio</t>
  </si>
  <si>
    <t>Efectivo y Equivalente al Efectivo al Final del Ejercicio</t>
  </si>
  <si>
    <t>Cuenta  Pública 2016</t>
  </si>
  <si>
    <t>Del 1 de enero al 31 de marzo de 2016 y 2015</t>
  </si>
  <si>
    <t>Cuenta Pública 201</t>
  </si>
  <si>
    <t>Cuenta Pública 2016</t>
  </si>
  <si>
    <t>Hacienda Pública/Patrimonio Neto Final del Ejercicio 2015</t>
  </si>
  <si>
    <t>Saldo Neto en la Hacienda Pública / Patrimonio 2016</t>
  </si>
  <si>
    <t>Al 31 de marzo de 2016 y 2015</t>
  </si>
  <si>
    <t>Cambios en la Hacienda Pública/Patrimonio Neto del Ejercicio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</si>
</sst>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2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22" fillId="4" borderId="0" xfId="0" applyNumberFormat="1" applyFont="1" applyFill="1"/>
    <xf numFmtId="3" fontId="22" fillId="4" borderId="0" xfId="0" applyNumberFormat="1" applyFont="1" applyFill="1" applyBorder="1"/>
    <xf numFmtId="3" fontId="22" fillId="4" borderId="0" xfId="0" applyNumberFormat="1" applyFont="1" applyFill="1" applyAlignment="1">
      <alignment vertical="top"/>
    </xf>
    <xf numFmtId="3" fontId="36" fillId="4" borderId="0" xfId="0" applyNumberFormat="1" applyFont="1" applyFill="1"/>
    <xf numFmtId="3" fontId="2" fillId="0" borderId="0" xfId="0" applyNumberFormat="1" applyFont="1" applyFill="1" applyBorder="1" applyAlignment="1" applyProtection="1">
      <alignment vertical="top"/>
    </xf>
    <xf numFmtId="3" fontId="24" fillId="4" borderId="0" xfId="2" applyNumberFormat="1" applyFont="1" applyFill="1" applyBorder="1" applyAlignment="1">
      <alignment vertical="top"/>
    </xf>
    <xf numFmtId="3" fontId="5" fillId="4" borderId="0" xfId="0" applyNumberFormat="1" applyFont="1" applyFill="1" applyAlignment="1">
      <alignment horizontal="center" wrapText="1"/>
    </xf>
    <xf numFmtId="3" fontId="25" fillId="4" borderId="0" xfId="0" applyNumberFormat="1" applyFont="1" applyFill="1" applyBorder="1" applyAlignment="1">
      <alignment horizontal="right" vertical="top"/>
    </xf>
    <xf numFmtId="3" fontId="5" fillId="4" borderId="0" xfId="0" applyNumberFormat="1" applyFont="1" applyFill="1"/>
    <xf numFmtId="3" fontId="5" fillId="4" borderId="0" xfId="0" applyNumberFormat="1" applyFont="1" applyFill="1" applyBorder="1"/>
    <xf numFmtId="3" fontId="8" fillId="0" borderId="0" xfId="2" applyNumberFormat="1" applyFont="1" applyFill="1" applyBorder="1" applyAlignment="1" applyProtection="1">
      <alignment vertical="top"/>
      <protection locked="0"/>
    </xf>
    <xf numFmtId="3" fontId="5" fillId="0" borderId="0" xfId="0" applyNumberFormat="1" applyFont="1" applyFill="1" applyBorder="1" applyAlignment="1" applyProtection="1">
      <alignment vertical="top"/>
      <protection locked="0"/>
    </xf>
    <xf numFmtId="3" fontId="5" fillId="0" borderId="0" xfId="2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5" fillId="0" borderId="0" xfId="2" applyNumberFormat="1" applyFont="1" applyFill="1" applyBorder="1" applyAlignment="1" applyProtection="1">
      <alignment horizontal="right" vertical="top" wrapText="1"/>
    </xf>
    <xf numFmtId="3" fontId="8" fillId="0" borderId="0" xfId="0" applyNumberFormat="1" applyFont="1" applyFill="1" applyBorder="1" applyAlignment="1" applyProtection="1">
      <alignment vertical="top"/>
      <protection locked="0"/>
    </xf>
    <xf numFmtId="0" fontId="22" fillId="0" borderId="0" xfId="0" applyFont="1" applyFill="1" applyBorder="1" applyAlignment="1">
      <alignment vertical="top"/>
    </xf>
    <xf numFmtId="3" fontId="22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Fill="1"/>
    <xf numFmtId="0" fontId="2" fillId="0" borderId="0" xfId="0" applyFont="1" applyFill="1" applyBorder="1" applyAlignment="1" applyProtection="1">
      <alignment vertical="top"/>
    </xf>
    <xf numFmtId="0" fontId="22" fillId="0" borderId="0" xfId="0" applyFont="1" applyFill="1"/>
    <xf numFmtId="3" fontId="2" fillId="0" borderId="0" xfId="0" applyNumberFormat="1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3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4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5" fillId="0" borderId="0" xfId="3" applyFont="1" applyFill="1" applyBorder="1" applyAlignment="1">
      <alignment horizontal="left" vertical="top" wrapText="1"/>
    </xf>
    <xf numFmtId="0" fontId="21" fillId="7" borderId="6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65"/>
  <sheetViews>
    <sheetView tabSelected="1" zoomScale="90" zoomScaleNormal="90" workbookViewId="0">
      <selection activeCell="D20" sqref="D20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41" t="s">
        <v>214</v>
      </c>
      <c r="D1" s="341"/>
      <c r="E1" s="341"/>
      <c r="F1" s="341"/>
      <c r="G1" s="341"/>
      <c r="H1" s="341"/>
      <c r="I1" s="341"/>
      <c r="J1" s="21"/>
      <c r="K1" s="21"/>
    </row>
    <row r="2" spans="1:11" ht="12.75">
      <c r="B2" s="19"/>
      <c r="C2" s="341" t="s">
        <v>85</v>
      </c>
      <c r="D2" s="341"/>
      <c r="E2" s="341"/>
      <c r="F2" s="341"/>
      <c r="G2" s="341"/>
      <c r="H2" s="341"/>
      <c r="I2" s="341"/>
      <c r="J2" s="19"/>
      <c r="K2" s="19"/>
    </row>
    <row r="3" spans="1:11" ht="12.75">
      <c r="B3" s="19"/>
      <c r="C3" s="341" t="s">
        <v>215</v>
      </c>
      <c r="D3" s="341"/>
      <c r="E3" s="341"/>
      <c r="F3" s="341"/>
      <c r="G3" s="341"/>
      <c r="H3" s="341"/>
      <c r="I3" s="341"/>
      <c r="J3" s="19"/>
      <c r="K3" s="19"/>
    </row>
    <row r="4" spans="1:11" ht="12.75">
      <c r="B4" s="19"/>
      <c r="C4" s="341" t="s">
        <v>1</v>
      </c>
      <c r="D4" s="341"/>
      <c r="E4" s="341"/>
      <c r="F4" s="341"/>
      <c r="G4" s="341"/>
      <c r="H4" s="341"/>
      <c r="I4" s="341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42" t="s">
        <v>210</v>
      </c>
      <c r="D6" s="342"/>
      <c r="E6" s="342"/>
      <c r="F6" s="342"/>
      <c r="G6" s="342"/>
      <c r="H6" s="342"/>
      <c r="I6" s="342"/>
      <c r="J6" s="342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40" t="s">
        <v>76</v>
      </c>
      <c r="C9" s="340"/>
      <c r="D9" s="55">
        <v>2016</v>
      </c>
      <c r="E9" s="55">
        <v>2015</v>
      </c>
      <c r="F9" s="58"/>
      <c r="G9" s="340" t="s">
        <v>76</v>
      </c>
      <c r="H9" s="340"/>
      <c r="I9" s="55">
        <v>2016</v>
      </c>
      <c r="J9" s="55">
        <v>2015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39" t="s">
        <v>86</v>
      </c>
      <c r="C11" s="339"/>
      <c r="D11" s="49"/>
      <c r="E11" s="49"/>
      <c r="F11" s="31"/>
      <c r="G11" s="339" t="s">
        <v>87</v>
      </c>
      <c r="H11" s="339"/>
      <c r="I11" s="49"/>
      <c r="J11" s="49"/>
      <c r="K11" s="62"/>
    </row>
    <row r="12" spans="1:11" ht="12.75">
      <c r="A12" s="33"/>
      <c r="B12" s="337" t="s">
        <v>88</v>
      </c>
      <c r="C12" s="337"/>
      <c r="D12" s="50">
        <f>SUM(D13:D20)</f>
        <v>1950</v>
      </c>
      <c r="E12" s="50">
        <f>SUM(E13:E20)</f>
        <v>0</v>
      </c>
      <c r="F12" s="31"/>
      <c r="G12" s="339" t="s">
        <v>89</v>
      </c>
      <c r="H12" s="339"/>
      <c r="I12" s="50">
        <f>SUM(I13:I15)</f>
        <v>14908850</v>
      </c>
      <c r="J12" s="50">
        <f>SUM(J13:J15)</f>
        <v>7349848</v>
      </c>
      <c r="K12" s="64"/>
    </row>
    <row r="13" spans="1:11">
      <c r="A13" s="32"/>
      <c r="B13" s="336" t="s">
        <v>90</v>
      </c>
      <c r="C13" s="336"/>
      <c r="D13" s="65">
        <v>0</v>
      </c>
      <c r="E13" s="65">
        <v>0</v>
      </c>
      <c r="F13" s="31"/>
      <c r="G13" s="336" t="s">
        <v>91</v>
      </c>
      <c r="H13" s="336"/>
      <c r="I13" s="65">
        <v>1400910</v>
      </c>
      <c r="J13" s="65">
        <v>6720283</v>
      </c>
      <c r="K13" s="64"/>
    </row>
    <row r="14" spans="1:11">
      <c r="A14" s="32"/>
      <c r="B14" s="336" t="s">
        <v>92</v>
      </c>
      <c r="C14" s="336"/>
      <c r="D14" s="65">
        <v>0</v>
      </c>
      <c r="E14" s="65">
        <v>0</v>
      </c>
      <c r="F14" s="31"/>
      <c r="G14" s="336" t="s">
        <v>93</v>
      </c>
      <c r="H14" s="336"/>
      <c r="I14" s="65">
        <v>18085</v>
      </c>
      <c r="J14" s="65">
        <v>199848</v>
      </c>
      <c r="K14" s="64"/>
    </row>
    <row r="15" spans="1:11" ht="12" customHeight="1">
      <c r="A15" s="32"/>
      <c r="B15" s="336" t="s">
        <v>94</v>
      </c>
      <c r="C15" s="336"/>
      <c r="D15" s="65">
        <v>0</v>
      </c>
      <c r="E15" s="65">
        <v>0</v>
      </c>
      <c r="F15" s="31"/>
      <c r="G15" s="336" t="s">
        <v>95</v>
      </c>
      <c r="H15" s="336"/>
      <c r="I15" s="65">
        <v>13489855</v>
      </c>
      <c r="J15" s="65">
        <v>429717</v>
      </c>
      <c r="K15" s="64"/>
    </row>
    <row r="16" spans="1:11" ht="12.75">
      <c r="A16" s="32"/>
      <c r="B16" s="336" t="s">
        <v>96</v>
      </c>
      <c r="C16" s="336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336" t="s">
        <v>97</v>
      </c>
      <c r="C17" s="336"/>
      <c r="D17" s="65">
        <v>0</v>
      </c>
      <c r="E17" s="65">
        <v>0</v>
      </c>
      <c r="F17" s="31"/>
      <c r="G17" s="339" t="s">
        <v>200</v>
      </c>
      <c r="H17" s="339"/>
      <c r="I17" s="50">
        <f>SUM(I18:I26)</f>
        <v>0</v>
      </c>
      <c r="J17" s="50">
        <f>SUM(J18:J26)</f>
        <v>0</v>
      </c>
      <c r="K17" s="64"/>
    </row>
    <row r="18" spans="1:11">
      <c r="A18" s="32"/>
      <c r="B18" s="336" t="s">
        <v>98</v>
      </c>
      <c r="C18" s="336"/>
      <c r="D18" s="65">
        <v>0</v>
      </c>
      <c r="E18" s="65">
        <v>0</v>
      </c>
      <c r="F18" s="31"/>
      <c r="G18" s="336" t="s">
        <v>99</v>
      </c>
      <c r="H18" s="336"/>
      <c r="I18" s="65">
        <v>0</v>
      </c>
      <c r="J18" s="65">
        <v>0</v>
      </c>
      <c r="K18" s="64"/>
    </row>
    <row r="19" spans="1:11">
      <c r="A19" s="32"/>
      <c r="B19" s="336" t="s">
        <v>100</v>
      </c>
      <c r="C19" s="336"/>
      <c r="D19" s="65">
        <v>1950</v>
      </c>
      <c r="E19" s="65">
        <v>0</v>
      </c>
      <c r="F19" s="31"/>
      <c r="G19" s="336" t="s">
        <v>101</v>
      </c>
      <c r="H19" s="336"/>
      <c r="I19" s="65">
        <v>0</v>
      </c>
      <c r="J19" s="65">
        <v>0</v>
      </c>
      <c r="K19" s="64"/>
    </row>
    <row r="20" spans="1:11" ht="52.5" customHeight="1">
      <c r="A20" s="32"/>
      <c r="B20" s="338" t="s">
        <v>102</v>
      </c>
      <c r="C20" s="338"/>
      <c r="D20" s="65">
        <v>0</v>
      </c>
      <c r="E20" s="65">
        <v>0</v>
      </c>
      <c r="F20" s="31"/>
      <c r="G20" s="336" t="s">
        <v>103</v>
      </c>
      <c r="H20" s="336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36" t="s">
        <v>104</v>
      </c>
      <c r="H21" s="336"/>
      <c r="I21" s="65">
        <v>0</v>
      </c>
      <c r="J21" s="65">
        <v>0</v>
      </c>
      <c r="K21" s="64"/>
    </row>
    <row r="22" spans="1:11" ht="35.25" customHeight="1">
      <c r="A22" s="33"/>
      <c r="B22" s="337" t="s">
        <v>105</v>
      </c>
      <c r="C22" s="337"/>
      <c r="D22" s="50">
        <f>SUM(D23:D24)</f>
        <v>30624296</v>
      </c>
      <c r="E22" s="50">
        <f>SUM(E23:E24)</f>
        <v>269254821</v>
      </c>
      <c r="F22" s="31"/>
      <c r="G22" s="336" t="s">
        <v>106</v>
      </c>
      <c r="H22" s="336"/>
      <c r="I22" s="65">
        <v>0</v>
      </c>
      <c r="J22" s="65">
        <v>0</v>
      </c>
      <c r="K22" s="64"/>
    </row>
    <row r="23" spans="1:11">
      <c r="A23" s="32"/>
      <c r="B23" s="336" t="s">
        <v>107</v>
      </c>
      <c r="C23" s="336"/>
      <c r="D23" s="322">
        <v>30624296</v>
      </c>
      <c r="E23" s="53">
        <v>269254821</v>
      </c>
      <c r="F23" s="31"/>
      <c r="G23" s="336" t="s">
        <v>108</v>
      </c>
      <c r="H23" s="336"/>
      <c r="I23" s="65">
        <v>0</v>
      </c>
      <c r="J23" s="65">
        <v>0</v>
      </c>
      <c r="K23" s="64"/>
    </row>
    <row r="24" spans="1:11" ht="21" customHeight="1">
      <c r="A24" s="32"/>
      <c r="B24" s="336" t="s">
        <v>199</v>
      </c>
      <c r="C24" s="336"/>
      <c r="D24" s="65">
        <v>0</v>
      </c>
      <c r="E24" s="65">
        <v>0</v>
      </c>
      <c r="F24" s="31"/>
      <c r="G24" s="336" t="s">
        <v>109</v>
      </c>
      <c r="H24" s="336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36" t="s">
        <v>110</v>
      </c>
      <c r="H25" s="336"/>
      <c r="I25" s="65">
        <v>0</v>
      </c>
      <c r="J25" s="65">
        <v>0</v>
      </c>
      <c r="K25" s="64"/>
    </row>
    <row r="26" spans="1:11" ht="12.75">
      <c r="A26" s="32"/>
      <c r="B26" s="337" t="s">
        <v>111</v>
      </c>
      <c r="C26" s="337"/>
      <c r="D26" s="50">
        <f>SUM(D27:D31)</f>
        <v>178963</v>
      </c>
      <c r="E26" s="50">
        <f>SUM(E27:E31)</f>
        <v>777880</v>
      </c>
      <c r="F26" s="31"/>
      <c r="G26" s="336" t="s">
        <v>112</v>
      </c>
      <c r="H26" s="336"/>
      <c r="I26" s="65">
        <v>0</v>
      </c>
      <c r="J26" s="65">
        <v>0</v>
      </c>
      <c r="K26" s="64"/>
    </row>
    <row r="27" spans="1:11" ht="12.75">
      <c r="A27" s="32"/>
      <c r="B27" s="336" t="s">
        <v>113</v>
      </c>
      <c r="C27" s="336"/>
      <c r="D27" s="65">
        <v>66663</v>
      </c>
      <c r="E27" s="65">
        <v>213020</v>
      </c>
      <c r="F27" s="31"/>
      <c r="G27" s="34"/>
      <c r="H27" s="42"/>
      <c r="I27" s="66"/>
      <c r="J27" s="66"/>
      <c r="K27" s="64"/>
    </row>
    <row r="28" spans="1:11" ht="12.75">
      <c r="A28" s="32"/>
      <c r="B28" s="336" t="s">
        <v>114</v>
      </c>
      <c r="C28" s="336"/>
      <c r="D28" s="65">
        <v>0</v>
      </c>
      <c r="E28" s="65">
        <v>0</v>
      </c>
      <c r="F28" s="31"/>
      <c r="G28" s="337" t="s">
        <v>107</v>
      </c>
      <c r="H28" s="337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38" t="s">
        <v>115</v>
      </c>
      <c r="C29" s="338"/>
      <c r="D29" s="65">
        <v>0</v>
      </c>
      <c r="E29" s="65">
        <v>0</v>
      </c>
      <c r="F29" s="31"/>
      <c r="G29" s="336" t="s">
        <v>116</v>
      </c>
      <c r="H29" s="336"/>
      <c r="I29" s="65">
        <v>0</v>
      </c>
      <c r="J29" s="65">
        <v>0</v>
      </c>
      <c r="K29" s="64"/>
    </row>
    <row r="30" spans="1:11">
      <c r="A30" s="32"/>
      <c r="B30" s="336" t="s">
        <v>117</v>
      </c>
      <c r="C30" s="336"/>
      <c r="D30" s="65">
        <v>0</v>
      </c>
      <c r="E30" s="65">
        <v>0</v>
      </c>
      <c r="F30" s="31"/>
      <c r="G30" s="336" t="s">
        <v>50</v>
      </c>
      <c r="H30" s="336"/>
      <c r="I30" s="65">
        <v>0</v>
      </c>
      <c r="J30" s="65">
        <v>0</v>
      </c>
      <c r="K30" s="64"/>
    </row>
    <row r="31" spans="1:11">
      <c r="A31" s="32"/>
      <c r="B31" s="336" t="s">
        <v>118</v>
      </c>
      <c r="C31" s="336"/>
      <c r="D31" s="65">
        <v>112300</v>
      </c>
      <c r="E31" s="65">
        <v>564860</v>
      </c>
      <c r="F31" s="31"/>
      <c r="G31" s="336" t="s">
        <v>119</v>
      </c>
      <c r="H31" s="336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>
        <f>+I30+I31+I46</f>
        <v>0</v>
      </c>
      <c r="J32" s="66">
        <f>+J30+J31+J46</f>
        <v>0</v>
      </c>
      <c r="K32" s="64"/>
    </row>
    <row r="33" spans="1:11" ht="12.75">
      <c r="A33" s="67"/>
      <c r="B33" s="335" t="s">
        <v>120</v>
      </c>
      <c r="C33" s="335"/>
      <c r="D33" s="68">
        <f>D12+D22+D26</f>
        <v>30805209</v>
      </c>
      <c r="E33" s="68">
        <f>E12+E22+E26</f>
        <v>270032701</v>
      </c>
      <c r="F33" s="69"/>
      <c r="G33" s="339" t="s">
        <v>121</v>
      </c>
      <c r="H33" s="339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35"/>
      <c r="C34" s="335"/>
      <c r="D34" s="49"/>
      <c r="E34" s="49"/>
      <c r="F34" s="31"/>
      <c r="G34" s="336" t="s">
        <v>122</v>
      </c>
      <c r="H34" s="336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36" t="s">
        <v>123</v>
      </c>
      <c r="H35" s="336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36" t="s">
        <v>124</v>
      </c>
      <c r="H36" s="336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36" t="s">
        <v>125</v>
      </c>
      <c r="H37" s="336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36" t="s">
        <v>126</v>
      </c>
      <c r="H38" s="336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37" t="s">
        <v>127</v>
      </c>
      <c r="H40" s="337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38" t="s">
        <v>128</v>
      </c>
      <c r="H41" s="338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36" t="s">
        <v>129</v>
      </c>
      <c r="H42" s="336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36" t="s">
        <v>130</v>
      </c>
      <c r="H43" s="336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38" t="s">
        <v>201</v>
      </c>
      <c r="H44" s="338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36" t="s">
        <v>131</v>
      </c>
      <c r="H45" s="336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36" t="s">
        <v>132</v>
      </c>
      <c r="H46" s="336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37" t="s">
        <v>133</v>
      </c>
      <c r="H48" s="337"/>
      <c r="I48" s="54">
        <f>SUM(I49)</f>
        <v>0</v>
      </c>
      <c r="J48" s="54">
        <f>SUM(J49)</f>
        <v>42027273</v>
      </c>
      <c r="K48" s="64"/>
    </row>
    <row r="49" spans="1:11">
      <c r="A49" s="70"/>
      <c r="B49" s="31"/>
      <c r="C49" s="31"/>
      <c r="D49" s="31"/>
      <c r="E49" s="31"/>
      <c r="F49" s="31"/>
      <c r="G49" s="336" t="s">
        <v>134</v>
      </c>
      <c r="H49" s="336"/>
      <c r="I49" s="317">
        <v>0</v>
      </c>
      <c r="J49" s="65">
        <v>42027273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335" t="s">
        <v>135</v>
      </c>
      <c r="H51" s="335"/>
      <c r="I51" s="71">
        <f>I12+I17+I28+I33+I40+I48</f>
        <v>14908850</v>
      </c>
      <c r="J51" s="71">
        <f>J12+J17+J28+J33+J40+J48</f>
        <v>49377121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330" t="s">
        <v>136</v>
      </c>
      <c r="H53" s="330"/>
      <c r="I53" s="71">
        <f>D33-I51</f>
        <v>15896359</v>
      </c>
      <c r="J53" s="71">
        <f>E33-J51</f>
        <v>220655580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331" t="s">
        <v>78</v>
      </c>
      <c r="C58" s="331"/>
      <c r="D58" s="331"/>
      <c r="E58" s="331"/>
      <c r="F58" s="331"/>
      <c r="G58" s="331"/>
      <c r="H58" s="331"/>
      <c r="I58" s="331"/>
      <c r="J58" s="331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332"/>
      <c r="D60" s="332"/>
      <c r="E60" s="44"/>
      <c r="G60" s="333"/>
      <c r="H60" s="333"/>
      <c r="I60" s="44"/>
      <c r="J60" s="44"/>
    </row>
    <row r="61" spans="1:11" ht="14.1" customHeight="1">
      <c r="B61" s="46"/>
      <c r="C61" s="334" t="s">
        <v>80</v>
      </c>
      <c r="D61" s="334"/>
      <c r="E61" s="44"/>
      <c r="F61" s="44"/>
      <c r="G61" s="334" t="s">
        <v>83</v>
      </c>
      <c r="H61" s="334"/>
      <c r="I61" s="35"/>
      <c r="J61" s="44"/>
    </row>
    <row r="62" spans="1:11" ht="14.1" customHeight="1">
      <c r="B62" s="47"/>
      <c r="C62" s="329" t="s">
        <v>81</v>
      </c>
      <c r="D62" s="329"/>
      <c r="E62" s="48"/>
      <c r="F62" s="48"/>
      <c r="G62" s="329" t="s">
        <v>82</v>
      </c>
      <c r="H62" s="329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horizontalCentered="1"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74"/>
  <sheetViews>
    <sheetView topLeftCell="F40" zoomScaleNormal="100" zoomScalePageLayoutView="80" workbookViewId="0">
      <selection activeCell="I52" sqref="I52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60" t="s">
        <v>214</v>
      </c>
      <c r="D3" s="360"/>
      <c r="E3" s="360"/>
      <c r="F3" s="360"/>
      <c r="G3" s="360"/>
      <c r="H3" s="360"/>
      <c r="I3" s="360"/>
      <c r="J3" s="93"/>
      <c r="K3" s="93"/>
      <c r="L3" s="91"/>
    </row>
    <row r="4" spans="1:12" ht="14.1" customHeight="1">
      <c r="B4" s="93"/>
      <c r="C4" s="360" t="s">
        <v>0</v>
      </c>
      <c r="D4" s="360"/>
      <c r="E4" s="360"/>
      <c r="F4" s="360"/>
      <c r="G4" s="360"/>
      <c r="H4" s="360"/>
      <c r="I4" s="360"/>
      <c r="J4" s="93"/>
      <c r="K4" s="93"/>
    </row>
    <row r="5" spans="1:12" ht="14.1" customHeight="1">
      <c r="B5" s="93"/>
      <c r="C5" s="360" t="s">
        <v>220</v>
      </c>
      <c r="D5" s="360"/>
      <c r="E5" s="360"/>
      <c r="F5" s="360"/>
      <c r="G5" s="360"/>
      <c r="H5" s="360"/>
      <c r="I5" s="360"/>
      <c r="J5" s="93"/>
      <c r="K5" s="93"/>
    </row>
    <row r="6" spans="1:12" ht="14.1" customHeight="1">
      <c r="B6" s="94"/>
      <c r="C6" s="361" t="s">
        <v>1</v>
      </c>
      <c r="D6" s="361"/>
      <c r="E6" s="361"/>
      <c r="F6" s="361"/>
      <c r="G6" s="361"/>
      <c r="H6" s="361"/>
      <c r="I6" s="361"/>
      <c r="J6" s="94"/>
      <c r="K6" s="94"/>
    </row>
    <row r="7" spans="1:12" ht="20.100000000000001" customHeight="1">
      <c r="A7" s="95"/>
      <c r="B7" s="96" t="s">
        <v>4</v>
      </c>
      <c r="C7" s="349" t="s">
        <v>210</v>
      </c>
      <c r="D7" s="349"/>
      <c r="E7" s="349"/>
      <c r="F7" s="349"/>
      <c r="G7" s="349"/>
      <c r="H7" s="349"/>
      <c r="I7" s="349"/>
      <c r="J7" s="349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43"/>
      <c r="B10" s="345" t="s">
        <v>77</v>
      </c>
      <c r="C10" s="345"/>
      <c r="D10" s="98" t="s">
        <v>5</v>
      </c>
      <c r="E10" s="98"/>
      <c r="F10" s="347"/>
      <c r="G10" s="345" t="s">
        <v>77</v>
      </c>
      <c r="H10" s="345"/>
      <c r="I10" s="98" t="s">
        <v>5</v>
      </c>
      <c r="J10" s="98"/>
      <c r="K10" s="99"/>
      <c r="L10" s="100"/>
    </row>
    <row r="11" spans="1:12" s="101" customFormat="1" ht="15" customHeight="1">
      <c r="A11" s="344"/>
      <c r="B11" s="346"/>
      <c r="C11" s="346"/>
      <c r="D11" s="102">
        <v>2016</v>
      </c>
      <c r="E11" s="102">
        <v>2015</v>
      </c>
      <c r="F11" s="348"/>
      <c r="G11" s="346"/>
      <c r="H11" s="346"/>
      <c r="I11" s="102">
        <v>2016</v>
      </c>
      <c r="J11" s="102">
        <v>2015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51" t="s">
        <v>6</v>
      </c>
      <c r="C14" s="351"/>
      <c r="D14" s="107"/>
      <c r="E14" s="108"/>
      <c r="G14" s="351" t="s">
        <v>7</v>
      </c>
      <c r="H14" s="351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52" t="s">
        <v>8</v>
      </c>
      <c r="C16" s="352"/>
      <c r="D16" s="111"/>
      <c r="E16" s="111"/>
      <c r="G16" s="352" t="s">
        <v>9</v>
      </c>
      <c r="H16" s="352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50" t="s">
        <v>10</v>
      </c>
      <c r="C18" s="350"/>
      <c r="D18" s="318">
        <v>275096591</v>
      </c>
      <c r="E18" s="115">
        <v>325672525</v>
      </c>
      <c r="F18" s="314"/>
      <c r="G18" s="350" t="s">
        <v>11</v>
      </c>
      <c r="H18" s="350"/>
      <c r="I18" s="318">
        <v>22674732</v>
      </c>
      <c r="J18" s="115">
        <v>38032599</v>
      </c>
      <c r="K18" s="105"/>
    </row>
    <row r="19" spans="1:11">
      <c r="A19" s="106"/>
      <c r="B19" s="350" t="s">
        <v>12</v>
      </c>
      <c r="C19" s="350"/>
      <c r="D19" s="115">
        <v>11087</v>
      </c>
      <c r="E19" s="115">
        <v>244463</v>
      </c>
      <c r="G19" s="350" t="s">
        <v>13</v>
      </c>
      <c r="H19" s="350"/>
      <c r="I19" s="115">
        <v>0</v>
      </c>
      <c r="J19" s="115">
        <v>0</v>
      </c>
      <c r="K19" s="105"/>
    </row>
    <row r="20" spans="1:11">
      <c r="A20" s="106"/>
      <c r="B20" s="350" t="s">
        <v>14</v>
      </c>
      <c r="C20" s="350"/>
      <c r="D20" s="115">
        <v>14866007</v>
      </c>
      <c r="E20" s="115">
        <v>19594852</v>
      </c>
      <c r="G20" s="350" t="s">
        <v>15</v>
      </c>
      <c r="H20" s="350"/>
      <c r="I20" s="115">
        <v>0</v>
      </c>
      <c r="J20" s="115">
        <v>0</v>
      </c>
      <c r="K20" s="105"/>
    </row>
    <row r="21" spans="1:11">
      <c r="A21" s="106"/>
      <c r="B21" s="350" t="s">
        <v>16</v>
      </c>
      <c r="C21" s="350"/>
      <c r="D21" s="115">
        <v>0</v>
      </c>
      <c r="E21" s="115">
        <v>0</v>
      </c>
      <c r="G21" s="350" t="s">
        <v>17</v>
      </c>
      <c r="H21" s="350"/>
      <c r="I21" s="115">
        <v>0</v>
      </c>
      <c r="J21" s="115">
        <v>0</v>
      </c>
      <c r="K21" s="105"/>
    </row>
    <row r="22" spans="1:11">
      <c r="A22" s="106"/>
      <c r="B22" s="350" t="s">
        <v>18</v>
      </c>
      <c r="C22" s="350"/>
      <c r="D22" s="115">
        <v>0</v>
      </c>
      <c r="E22" s="115">
        <v>0</v>
      </c>
      <c r="G22" s="350" t="s">
        <v>19</v>
      </c>
      <c r="H22" s="350"/>
      <c r="I22" s="115">
        <v>0</v>
      </c>
      <c r="J22" s="115">
        <v>0</v>
      </c>
      <c r="K22" s="105"/>
    </row>
    <row r="23" spans="1:11" ht="25.5" customHeight="1">
      <c r="A23" s="106"/>
      <c r="B23" s="350" t="s">
        <v>20</v>
      </c>
      <c r="C23" s="350"/>
      <c r="D23" s="115">
        <v>0</v>
      </c>
      <c r="E23" s="115">
        <v>0</v>
      </c>
      <c r="G23" s="353" t="s">
        <v>21</v>
      </c>
      <c r="H23" s="353"/>
      <c r="I23" s="115">
        <v>2647437</v>
      </c>
      <c r="J23" s="115">
        <v>0</v>
      </c>
      <c r="K23" s="105"/>
    </row>
    <row r="24" spans="1:11">
      <c r="A24" s="106"/>
      <c r="B24" s="350" t="s">
        <v>22</v>
      </c>
      <c r="C24" s="350"/>
      <c r="D24" s="115">
        <v>2592000</v>
      </c>
      <c r="E24" s="115">
        <v>0</v>
      </c>
      <c r="G24" s="350" t="s">
        <v>23</v>
      </c>
      <c r="H24" s="350"/>
      <c r="I24" s="115">
        <v>0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50" t="s">
        <v>24</v>
      </c>
      <c r="H25" s="350"/>
      <c r="I25" s="115">
        <v>0</v>
      </c>
      <c r="J25" s="115">
        <v>0</v>
      </c>
      <c r="K25" s="105"/>
    </row>
    <row r="26" spans="1:11">
      <c r="A26" s="119"/>
      <c r="B26" s="352" t="s">
        <v>25</v>
      </c>
      <c r="C26" s="352"/>
      <c r="D26" s="120">
        <f>SUM(D18:D24)</f>
        <v>292565685</v>
      </c>
      <c r="E26" s="120">
        <f>SUM(E18:E24)</f>
        <v>345511840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52" t="s">
        <v>26</v>
      </c>
      <c r="H27" s="352"/>
      <c r="I27" s="120">
        <f>SUM(I18:I25)</f>
        <v>25322169</v>
      </c>
      <c r="J27" s="120">
        <f>SUM(J18:J25)</f>
        <v>38032599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52" t="s">
        <v>27</v>
      </c>
      <c r="C29" s="352"/>
      <c r="D29" s="111"/>
      <c r="E29" s="115"/>
      <c r="G29" s="352" t="s">
        <v>28</v>
      </c>
      <c r="H29" s="352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50" t="s">
        <v>29</v>
      </c>
      <c r="C31" s="350"/>
      <c r="D31" s="115">
        <v>0</v>
      </c>
      <c r="E31" s="115">
        <v>0</v>
      </c>
      <c r="G31" s="350" t="s">
        <v>30</v>
      </c>
      <c r="H31" s="350"/>
      <c r="I31" s="115">
        <v>0</v>
      </c>
      <c r="J31" s="115">
        <v>0</v>
      </c>
      <c r="K31" s="105"/>
    </row>
    <row r="32" spans="1:11">
      <c r="A32" s="106"/>
      <c r="B32" s="350" t="s">
        <v>31</v>
      </c>
      <c r="C32" s="350"/>
      <c r="D32" s="115">
        <v>0</v>
      </c>
      <c r="E32" s="115">
        <v>0</v>
      </c>
      <c r="G32" s="350" t="s">
        <v>32</v>
      </c>
      <c r="H32" s="350"/>
      <c r="I32" s="115">
        <v>0</v>
      </c>
      <c r="J32" s="115">
        <v>0</v>
      </c>
      <c r="K32" s="105"/>
    </row>
    <row r="33" spans="1:11">
      <c r="A33" s="106"/>
      <c r="B33" s="350" t="s">
        <v>33</v>
      </c>
      <c r="C33" s="350"/>
      <c r="D33" s="318">
        <v>67303837</v>
      </c>
      <c r="E33" s="115">
        <v>91275422</v>
      </c>
      <c r="G33" s="350" t="s">
        <v>34</v>
      </c>
      <c r="H33" s="350"/>
      <c r="I33" s="115">
        <v>0</v>
      </c>
      <c r="J33" s="115">
        <v>0</v>
      </c>
      <c r="K33" s="105"/>
    </row>
    <row r="34" spans="1:11">
      <c r="A34" s="106"/>
      <c r="B34" s="350" t="s">
        <v>35</v>
      </c>
      <c r="C34" s="350"/>
      <c r="D34" s="115">
        <v>6323141</v>
      </c>
      <c r="E34" s="318">
        <v>6246705</v>
      </c>
      <c r="G34" s="350" t="s">
        <v>36</v>
      </c>
      <c r="H34" s="350"/>
      <c r="I34" s="115">
        <v>0</v>
      </c>
      <c r="J34" s="115">
        <v>0</v>
      </c>
      <c r="K34" s="105"/>
    </row>
    <row r="35" spans="1:11" ht="26.25" customHeight="1">
      <c r="A35" s="106"/>
      <c r="B35" s="350" t="s">
        <v>37</v>
      </c>
      <c r="C35" s="350"/>
      <c r="D35" s="115">
        <v>585347</v>
      </c>
      <c r="E35" s="318">
        <v>585347</v>
      </c>
      <c r="G35" s="353" t="s">
        <v>38</v>
      </c>
      <c r="H35" s="353"/>
      <c r="I35" s="115">
        <v>0</v>
      </c>
      <c r="J35" s="115">
        <v>0</v>
      </c>
      <c r="K35" s="105"/>
    </row>
    <row r="36" spans="1:11">
      <c r="A36" s="106"/>
      <c r="B36" s="350" t="s">
        <v>39</v>
      </c>
      <c r="C36" s="350"/>
      <c r="D36" s="115">
        <v>0</v>
      </c>
      <c r="E36" s="115">
        <v>0</v>
      </c>
      <c r="G36" s="350" t="s">
        <v>40</v>
      </c>
      <c r="H36" s="350"/>
      <c r="I36" s="115">
        <v>0</v>
      </c>
      <c r="J36" s="115">
        <v>0</v>
      </c>
      <c r="K36" s="105"/>
    </row>
    <row r="37" spans="1:11">
      <c r="A37" s="106"/>
      <c r="B37" s="350" t="s">
        <v>41</v>
      </c>
      <c r="C37" s="350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1">
      <c r="A38" s="106"/>
      <c r="B38" s="350" t="s">
        <v>42</v>
      </c>
      <c r="C38" s="350"/>
      <c r="D38" s="115">
        <v>0</v>
      </c>
      <c r="E38" s="115">
        <v>0</v>
      </c>
      <c r="G38" s="352" t="s">
        <v>43</v>
      </c>
      <c r="H38" s="352"/>
      <c r="I38" s="120">
        <f>SUM(I31:I36)</f>
        <v>0</v>
      </c>
      <c r="J38" s="120">
        <f>SUM(J31:J36)</f>
        <v>0</v>
      </c>
      <c r="K38" s="105"/>
    </row>
    <row r="39" spans="1:11">
      <c r="A39" s="106"/>
      <c r="B39" s="350" t="s">
        <v>44</v>
      </c>
      <c r="C39" s="350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1">
      <c r="A40" s="106"/>
      <c r="B40" s="116"/>
      <c r="C40" s="117"/>
      <c r="D40" s="118"/>
      <c r="E40" s="118"/>
      <c r="G40" s="352" t="s">
        <v>196</v>
      </c>
      <c r="H40" s="352"/>
      <c r="I40" s="120">
        <f>I27+I38</f>
        <v>25322169</v>
      </c>
      <c r="J40" s="120">
        <f>J27+J38</f>
        <v>38032599</v>
      </c>
      <c r="K40" s="105"/>
    </row>
    <row r="41" spans="1:11">
      <c r="A41" s="119"/>
      <c r="B41" s="352" t="s">
        <v>46</v>
      </c>
      <c r="C41" s="352"/>
      <c r="D41" s="120">
        <f>SUM(D31:D39)</f>
        <v>74212325</v>
      </c>
      <c r="E41" s="120">
        <f>SUM(E31:E39)</f>
        <v>98107474</v>
      </c>
      <c r="F41" s="121"/>
      <c r="G41" s="110"/>
      <c r="H41" s="125"/>
      <c r="I41" s="122"/>
      <c r="J41" s="122"/>
      <c r="K41" s="105"/>
    </row>
    <row r="42" spans="1:11">
      <c r="A42" s="106"/>
      <c r="B42" s="116"/>
      <c r="C42" s="110"/>
      <c r="D42" s="118"/>
      <c r="E42" s="118"/>
      <c r="G42" s="351" t="s">
        <v>47</v>
      </c>
      <c r="H42" s="351"/>
      <c r="I42" s="118"/>
      <c r="J42" s="118"/>
      <c r="K42" s="105"/>
    </row>
    <row r="43" spans="1:11">
      <c r="A43" s="106"/>
      <c r="B43" s="352" t="s">
        <v>197</v>
      </c>
      <c r="C43" s="352"/>
      <c r="D43" s="120">
        <f>D26+D41</f>
        <v>366778010</v>
      </c>
      <c r="E43" s="120">
        <f>E26+E41</f>
        <v>443619314</v>
      </c>
      <c r="G43" s="110"/>
      <c r="H43" s="125"/>
      <c r="I43" s="118"/>
      <c r="J43" s="118"/>
      <c r="K43" s="105"/>
    </row>
    <row r="44" spans="1:11">
      <c r="A44" s="106"/>
      <c r="B44" s="116"/>
      <c r="C44" s="116"/>
      <c r="D44" s="118"/>
      <c r="E44" s="118"/>
      <c r="G44" s="352" t="s">
        <v>49</v>
      </c>
      <c r="H44" s="352"/>
      <c r="I44" s="120">
        <f>SUM(I46:I48)</f>
        <v>0</v>
      </c>
      <c r="J44" s="120">
        <f>SUM(J46:J48)</f>
        <v>0</v>
      </c>
      <c r="K44" s="105"/>
    </row>
    <row r="45" spans="1:11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1">
      <c r="A46" s="106"/>
      <c r="B46" s="116"/>
      <c r="C46" s="116"/>
      <c r="D46" s="118"/>
      <c r="E46" s="118"/>
      <c r="G46" s="350" t="s">
        <v>50</v>
      </c>
      <c r="H46" s="350"/>
      <c r="I46" s="115">
        <v>0</v>
      </c>
      <c r="J46" s="115">
        <v>0</v>
      </c>
      <c r="K46" s="105"/>
    </row>
    <row r="47" spans="1:11">
      <c r="A47" s="106"/>
      <c r="B47" s="116"/>
      <c r="C47" s="354" t="s">
        <v>79</v>
      </c>
      <c r="D47" s="354"/>
      <c r="E47" s="118"/>
      <c r="G47" s="350" t="s">
        <v>51</v>
      </c>
      <c r="H47" s="350"/>
      <c r="I47" s="115">
        <v>0</v>
      </c>
      <c r="J47" s="115">
        <v>0</v>
      </c>
      <c r="K47" s="105"/>
    </row>
    <row r="48" spans="1:11">
      <c r="A48" s="106"/>
      <c r="B48" s="116"/>
      <c r="C48" s="354"/>
      <c r="D48" s="354"/>
      <c r="E48" s="118"/>
      <c r="G48" s="350" t="s">
        <v>52</v>
      </c>
      <c r="H48" s="350"/>
      <c r="I48" s="115">
        <v>0</v>
      </c>
      <c r="J48" s="115">
        <v>0</v>
      </c>
      <c r="K48" s="105"/>
    </row>
    <row r="49" spans="1:14">
      <c r="A49" s="106"/>
      <c r="B49" s="116"/>
      <c r="C49" s="354"/>
      <c r="D49" s="354"/>
      <c r="E49" s="118"/>
      <c r="G49" s="116"/>
      <c r="H49" s="108"/>
      <c r="I49" s="118"/>
      <c r="J49" s="118"/>
      <c r="K49" s="105"/>
    </row>
    <row r="50" spans="1:14">
      <c r="A50" s="106"/>
      <c r="B50" s="116"/>
      <c r="C50" s="354"/>
      <c r="D50" s="354"/>
      <c r="E50" s="118"/>
      <c r="G50" s="352" t="s">
        <v>53</v>
      </c>
      <c r="H50" s="352"/>
      <c r="I50" s="120">
        <f>SUM(I52:I56)</f>
        <v>341455841</v>
      </c>
      <c r="J50" s="120">
        <f>SUM(J52:J56)</f>
        <v>405586715</v>
      </c>
      <c r="K50" s="105"/>
    </row>
    <row r="51" spans="1:14">
      <c r="A51" s="106"/>
      <c r="B51" s="116"/>
      <c r="C51" s="354"/>
      <c r="D51" s="354"/>
      <c r="E51" s="118"/>
      <c r="G51" s="110"/>
      <c r="H51" s="108"/>
      <c r="I51" s="126"/>
      <c r="J51" s="126"/>
      <c r="K51" s="105"/>
    </row>
    <row r="52" spans="1:14">
      <c r="A52" s="106"/>
      <c r="B52" s="116"/>
      <c r="C52" s="354"/>
      <c r="D52" s="354"/>
      <c r="E52" s="118"/>
      <c r="G52" s="350" t="s">
        <v>54</v>
      </c>
      <c r="H52" s="350"/>
      <c r="I52" s="318">
        <f>+EA!I53</f>
        <v>15896359</v>
      </c>
      <c r="J52" s="115">
        <f>+EA!J53</f>
        <v>220655580</v>
      </c>
      <c r="K52" s="105"/>
      <c r="M52" s="308"/>
    </row>
    <row r="53" spans="1:14">
      <c r="A53" s="106"/>
      <c r="B53" s="116"/>
      <c r="C53" s="354"/>
      <c r="D53" s="354"/>
      <c r="E53" s="118"/>
      <c r="G53" s="350" t="s">
        <v>55</v>
      </c>
      <c r="H53" s="350"/>
      <c r="I53" s="115">
        <v>318620899</v>
      </c>
      <c r="J53" s="115">
        <v>177992552</v>
      </c>
      <c r="K53" s="105"/>
      <c r="M53" s="308"/>
    </row>
    <row r="54" spans="1:14">
      <c r="A54" s="106"/>
      <c r="B54" s="116"/>
      <c r="C54" s="354"/>
      <c r="D54" s="354"/>
      <c r="E54" s="118"/>
      <c r="G54" s="350" t="s">
        <v>56</v>
      </c>
      <c r="H54" s="350"/>
      <c r="I54" s="115">
        <v>0</v>
      </c>
      <c r="J54" s="115">
        <v>0</v>
      </c>
      <c r="K54" s="105"/>
    </row>
    <row r="55" spans="1:14">
      <c r="A55" s="106"/>
      <c r="B55" s="116"/>
      <c r="C55" s="116"/>
      <c r="D55" s="118"/>
      <c r="E55" s="118"/>
      <c r="G55" s="350" t="s">
        <v>57</v>
      </c>
      <c r="H55" s="350"/>
      <c r="I55" s="115">
        <v>0</v>
      </c>
      <c r="J55" s="115">
        <v>0</v>
      </c>
      <c r="K55" s="105"/>
    </row>
    <row r="56" spans="1:14">
      <c r="A56" s="106"/>
      <c r="B56" s="116"/>
      <c r="C56" s="116"/>
      <c r="D56" s="118"/>
      <c r="E56" s="118"/>
      <c r="G56" s="350" t="s">
        <v>58</v>
      </c>
      <c r="H56" s="350"/>
      <c r="I56" s="115">
        <v>6938583</v>
      </c>
      <c r="J56" s="115">
        <v>6938583</v>
      </c>
      <c r="K56" s="105"/>
      <c r="L56" s="309"/>
      <c r="M56" s="308"/>
      <c r="N56" s="90">
        <v>6776508</v>
      </c>
    </row>
    <row r="57" spans="1:14">
      <c r="A57" s="106"/>
      <c r="B57" s="116"/>
      <c r="C57" s="116"/>
      <c r="D57" s="118"/>
      <c r="E57" s="118"/>
      <c r="G57" s="116"/>
      <c r="H57" s="108"/>
      <c r="I57" s="118"/>
      <c r="J57" s="118"/>
      <c r="K57" s="105"/>
      <c r="M57" s="308"/>
    </row>
    <row r="58" spans="1:14" ht="25.5" customHeight="1">
      <c r="A58" s="106"/>
      <c r="B58" s="116"/>
      <c r="C58" s="116"/>
      <c r="D58" s="118"/>
      <c r="E58" s="118"/>
      <c r="G58" s="352" t="s">
        <v>59</v>
      </c>
      <c r="H58" s="352"/>
      <c r="I58" s="120">
        <f>SUM(I60:I61)</f>
        <v>0</v>
      </c>
      <c r="J58" s="120">
        <f>SUM(J60:J61)</f>
        <v>0</v>
      </c>
      <c r="K58" s="105"/>
    </row>
    <row r="59" spans="1:14">
      <c r="A59" s="106"/>
      <c r="B59" s="116"/>
      <c r="C59" s="116"/>
      <c r="D59" s="118"/>
      <c r="E59" s="118"/>
      <c r="G59" s="116"/>
      <c r="H59" s="108"/>
      <c r="I59" s="312">
        <f>+D43-I65</f>
        <v>0</v>
      </c>
      <c r="J59" s="312">
        <f>+E43-J65</f>
        <v>0</v>
      </c>
      <c r="K59" s="105"/>
    </row>
    <row r="60" spans="1:14">
      <c r="A60" s="106"/>
      <c r="B60" s="116"/>
      <c r="C60" s="116"/>
      <c r="D60" s="118"/>
      <c r="E60" s="118"/>
      <c r="G60" s="350" t="s">
        <v>60</v>
      </c>
      <c r="H60" s="350"/>
      <c r="I60" s="115">
        <v>0</v>
      </c>
      <c r="J60" s="115">
        <v>0</v>
      </c>
      <c r="K60" s="105"/>
    </row>
    <row r="61" spans="1:14">
      <c r="A61" s="106"/>
      <c r="B61" s="116"/>
      <c r="C61" s="116"/>
      <c r="D61" s="118"/>
      <c r="E61" s="118"/>
      <c r="G61" s="350" t="s">
        <v>61</v>
      </c>
      <c r="H61" s="350"/>
      <c r="I61" s="115">
        <v>0</v>
      </c>
      <c r="J61" s="115">
        <v>0</v>
      </c>
      <c r="K61" s="105"/>
    </row>
    <row r="62" spans="1:14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4">
      <c r="A63" s="106"/>
      <c r="B63" s="116"/>
      <c r="C63" s="116"/>
      <c r="D63" s="118"/>
      <c r="E63" s="118"/>
      <c r="G63" s="352" t="s">
        <v>62</v>
      </c>
      <c r="H63" s="352"/>
      <c r="I63" s="311">
        <f>I44+I50+I58</f>
        <v>341455841</v>
      </c>
      <c r="J63" s="311">
        <f>J44+J50+J58</f>
        <v>405586715</v>
      </c>
      <c r="K63" s="105"/>
    </row>
    <row r="64" spans="1:14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3">
      <c r="A65" s="106"/>
      <c r="B65" s="116"/>
      <c r="C65" s="116"/>
      <c r="D65" s="118"/>
      <c r="E65" s="118"/>
      <c r="G65" s="352" t="s">
        <v>198</v>
      </c>
      <c r="H65" s="352"/>
      <c r="I65" s="120">
        <f>I40+I63</f>
        <v>366778010</v>
      </c>
      <c r="J65" s="120">
        <f>J40+J63</f>
        <v>443619314</v>
      </c>
      <c r="K65" s="105"/>
      <c r="M65" s="308">
        <f>+J65-E43</f>
        <v>0</v>
      </c>
    </row>
    <row r="66" spans="1:13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3" ht="6" customHeight="1">
      <c r="B67" s="108"/>
      <c r="C67" s="132"/>
      <c r="D67" s="133"/>
      <c r="E67" s="133"/>
      <c r="G67" s="134"/>
      <c r="H67" s="132"/>
      <c r="I67" s="133"/>
      <c r="J67" s="133"/>
    </row>
    <row r="68" spans="1:13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3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3" ht="15" customHeight="1">
      <c r="B70" s="359" t="s">
        <v>78</v>
      </c>
      <c r="C70" s="359"/>
      <c r="D70" s="359"/>
      <c r="E70" s="359"/>
      <c r="F70" s="359"/>
      <c r="G70" s="359"/>
      <c r="H70" s="359"/>
      <c r="I70" s="359"/>
      <c r="J70" s="359"/>
    </row>
    <row r="71" spans="1:13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3" ht="50.1" customHeight="1">
      <c r="B72" s="108"/>
      <c r="C72" s="358"/>
      <c r="D72" s="358"/>
      <c r="E72" s="133"/>
      <c r="G72" s="357"/>
      <c r="H72" s="357"/>
      <c r="I72" s="133"/>
      <c r="J72" s="133"/>
    </row>
    <row r="73" spans="1:13" ht="14.1" customHeight="1">
      <c r="B73" s="140"/>
      <c r="C73" s="356" t="s">
        <v>80</v>
      </c>
      <c r="D73" s="356"/>
      <c r="E73" s="133"/>
      <c r="F73" s="141"/>
      <c r="G73" s="356" t="s">
        <v>83</v>
      </c>
      <c r="H73" s="356"/>
      <c r="I73" s="109"/>
      <c r="J73" s="133"/>
    </row>
    <row r="74" spans="1:13" ht="14.1" customHeight="1">
      <c r="B74" s="142"/>
      <c r="C74" s="355" t="s">
        <v>81</v>
      </c>
      <c r="D74" s="355"/>
      <c r="E74" s="143"/>
      <c r="F74" s="141"/>
      <c r="G74" s="355" t="s">
        <v>82</v>
      </c>
      <c r="H74" s="355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1.2598425196850394" right="0" top="0.94488188976377963" bottom="0.70866141732283472" header="0" footer="0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68" t="s">
        <v>2</v>
      </c>
      <c r="B2" s="368"/>
      <c r="C2" s="368"/>
      <c r="D2" s="368"/>
      <c r="E2" s="13" t="e">
        <f>ESF!#REF!</f>
        <v>#REF!</v>
      </c>
    </row>
    <row r="3" spans="1:5" ht="68.25">
      <c r="A3" s="368" t="s">
        <v>4</v>
      </c>
      <c r="B3" s="368"/>
      <c r="C3" s="368"/>
      <c r="D3" s="368"/>
      <c r="E3" s="13" t="str">
        <f>ESF!C7</f>
        <v>INSTITUTO TLAXCALTECA DE LA INFRAESTRUCTURA FISICA EDUCATIVA</v>
      </c>
    </row>
    <row r="4" spans="1:5">
      <c r="A4" s="368" t="s">
        <v>3</v>
      </c>
      <c r="B4" s="368"/>
      <c r="C4" s="368"/>
      <c r="D4" s="368"/>
      <c r="E4" s="14"/>
    </row>
    <row r="5" spans="1:5">
      <c r="A5" s="368" t="s">
        <v>73</v>
      </c>
      <c r="B5" s="368"/>
      <c r="C5" s="368"/>
      <c r="D5" s="368"/>
      <c r="E5" t="s">
        <v>71</v>
      </c>
    </row>
    <row r="6" spans="1:5">
      <c r="A6" s="6"/>
      <c r="B6" s="6"/>
      <c r="C6" s="373" t="s">
        <v>5</v>
      </c>
      <c r="D6" s="373"/>
      <c r="E6" s="1">
        <v>2013</v>
      </c>
    </row>
    <row r="7" spans="1:5">
      <c r="A7" s="369" t="s">
        <v>69</v>
      </c>
      <c r="B7" s="367" t="s">
        <v>8</v>
      </c>
      <c r="C7" s="363" t="s">
        <v>10</v>
      </c>
      <c r="D7" s="363"/>
      <c r="E7" s="8">
        <f>ESF!D18</f>
        <v>275096591</v>
      </c>
    </row>
    <row r="8" spans="1:5">
      <c r="A8" s="369"/>
      <c r="B8" s="367"/>
      <c r="C8" s="363" t="s">
        <v>12</v>
      </c>
      <c r="D8" s="363"/>
      <c r="E8" s="8">
        <f>ESF!D19</f>
        <v>11087</v>
      </c>
    </row>
    <row r="9" spans="1:5">
      <c r="A9" s="369"/>
      <c r="B9" s="367"/>
      <c r="C9" s="363" t="s">
        <v>14</v>
      </c>
      <c r="D9" s="363"/>
      <c r="E9" s="8">
        <f>ESF!D20</f>
        <v>14866007</v>
      </c>
    </row>
    <row r="10" spans="1:5">
      <c r="A10" s="369"/>
      <c r="B10" s="367"/>
      <c r="C10" s="363" t="s">
        <v>16</v>
      </c>
      <c r="D10" s="363"/>
      <c r="E10" s="8">
        <f>ESF!D21</f>
        <v>0</v>
      </c>
    </row>
    <row r="11" spans="1:5">
      <c r="A11" s="369"/>
      <c r="B11" s="367"/>
      <c r="C11" s="363" t="s">
        <v>18</v>
      </c>
      <c r="D11" s="363"/>
      <c r="E11" s="8">
        <f>ESF!D22</f>
        <v>0</v>
      </c>
    </row>
    <row r="12" spans="1:5">
      <c r="A12" s="369"/>
      <c r="B12" s="367"/>
      <c r="C12" s="363" t="s">
        <v>20</v>
      </c>
      <c r="D12" s="363"/>
      <c r="E12" s="8">
        <f>ESF!D23</f>
        <v>0</v>
      </c>
    </row>
    <row r="13" spans="1:5">
      <c r="A13" s="369"/>
      <c r="B13" s="367"/>
      <c r="C13" s="363" t="s">
        <v>22</v>
      </c>
      <c r="D13" s="363"/>
      <c r="E13" s="8">
        <f>ESF!D24</f>
        <v>2592000</v>
      </c>
    </row>
    <row r="14" spans="1:5" ht="15.75" thickBot="1">
      <c r="A14" s="369"/>
      <c r="B14" s="4"/>
      <c r="C14" s="364" t="s">
        <v>25</v>
      </c>
      <c r="D14" s="364"/>
      <c r="E14" s="9">
        <f>ESF!D26</f>
        <v>292565685</v>
      </c>
    </row>
    <row r="15" spans="1:5">
      <c r="A15" s="369"/>
      <c r="B15" s="367" t="s">
        <v>27</v>
      </c>
      <c r="C15" s="363" t="s">
        <v>29</v>
      </c>
      <c r="D15" s="363"/>
      <c r="E15" s="8">
        <f>ESF!D31</f>
        <v>0</v>
      </c>
    </row>
    <row r="16" spans="1:5">
      <c r="A16" s="369"/>
      <c r="B16" s="367"/>
      <c r="C16" s="363" t="s">
        <v>31</v>
      </c>
      <c r="D16" s="363"/>
      <c r="E16" s="8">
        <f>ESF!D32</f>
        <v>0</v>
      </c>
    </row>
    <row r="17" spans="1:5">
      <c r="A17" s="369"/>
      <c r="B17" s="367"/>
      <c r="C17" s="363" t="s">
        <v>33</v>
      </c>
      <c r="D17" s="363"/>
      <c r="E17" s="8">
        <f>ESF!D33</f>
        <v>67303837</v>
      </c>
    </row>
    <row r="18" spans="1:5">
      <c r="A18" s="369"/>
      <c r="B18" s="367"/>
      <c r="C18" s="363" t="s">
        <v>35</v>
      </c>
      <c r="D18" s="363"/>
      <c r="E18" s="8">
        <f>ESF!D34</f>
        <v>6323141</v>
      </c>
    </row>
    <row r="19" spans="1:5">
      <c r="A19" s="369"/>
      <c r="B19" s="367"/>
      <c r="C19" s="363" t="s">
        <v>37</v>
      </c>
      <c r="D19" s="363"/>
      <c r="E19" s="8">
        <f>ESF!D35</f>
        <v>585347</v>
      </c>
    </row>
    <row r="20" spans="1:5">
      <c r="A20" s="369"/>
      <c r="B20" s="367"/>
      <c r="C20" s="363" t="s">
        <v>39</v>
      </c>
      <c r="D20" s="363"/>
      <c r="E20" s="8">
        <f>ESF!D36</f>
        <v>0</v>
      </c>
    </row>
    <row r="21" spans="1:5">
      <c r="A21" s="369"/>
      <c r="B21" s="367"/>
      <c r="C21" s="363" t="s">
        <v>41</v>
      </c>
      <c r="D21" s="363"/>
      <c r="E21" s="8">
        <f>ESF!D37</f>
        <v>0</v>
      </c>
    </row>
    <row r="22" spans="1:5">
      <c r="A22" s="369"/>
      <c r="B22" s="367"/>
      <c r="C22" s="363" t="s">
        <v>42</v>
      </c>
      <c r="D22" s="363"/>
      <c r="E22" s="8">
        <f>ESF!D38</f>
        <v>0</v>
      </c>
    </row>
    <row r="23" spans="1:5">
      <c r="A23" s="369"/>
      <c r="B23" s="367"/>
      <c r="C23" s="363" t="s">
        <v>44</v>
      </c>
      <c r="D23" s="363"/>
      <c r="E23" s="8">
        <f>ESF!D39</f>
        <v>0</v>
      </c>
    </row>
    <row r="24" spans="1:5" ht="15.75" thickBot="1">
      <c r="A24" s="369"/>
      <c r="B24" s="4"/>
      <c r="C24" s="364" t="s">
        <v>46</v>
      </c>
      <c r="D24" s="364"/>
      <c r="E24" s="9">
        <f>ESF!D41</f>
        <v>74212325</v>
      </c>
    </row>
    <row r="25" spans="1:5" ht="15.75" thickBot="1">
      <c r="A25" s="369"/>
      <c r="B25" s="2"/>
      <c r="C25" s="364" t="s">
        <v>48</v>
      </c>
      <c r="D25" s="364"/>
      <c r="E25" s="9">
        <f>ESF!D43</f>
        <v>366778010</v>
      </c>
    </row>
    <row r="26" spans="1:5">
      <c r="A26" s="369" t="s">
        <v>70</v>
      </c>
      <c r="B26" s="367" t="s">
        <v>9</v>
      </c>
      <c r="C26" s="363" t="s">
        <v>11</v>
      </c>
      <c r="D26" s="363"/>
      <c r="E26" s="8">
        <f>ESF!I18</f>
        <v>22674732</v>
      </c>
    </row>
    <row r="27" spans="1:5">
      <c r="A27" s="369"/>
      <c r="B27" s="367"/>
      <c r="C27" s="363" t="s">
        <v>13</v>
      </c>
      <c r="D27" s="363"/>
      <c r="E27" s="8">
        <f>ESF!I19</f>
        <v>0</v>
      </c>
    </row>
    <row r="28" spans="1:5">
      <c r="A28" s="369"/>
      <c r="B28" s="367"/>
      <c r="C28" s="363" t="s">
        <v>15</v>
      </c>
      <c r="D28" s="363"/>
      <c r="E28" s="8">
        <f>ESF!I20</f>
        <v>0</v>
      </c>
    </row>
    <row r="29" spans="1:5">
      <c r="A29" s="369"/>
      <c r="B29" s="367"/>
      <c r="C29" s="363" t="s">
        <v>17</v>
      </c>
      <c r="D29" s="363"/>
      <c r="E29" s="8">
        <f>ESF!I21</f>
        <v>0</v>
      </c>
    </row>
    <row r="30" spans="1:5">
      <c r="A30" s="369"/>
      <c r="B30" s="367"/>
      <c r="C30" s="363" t="s">
        <v>19</v>
      </c>
      <c r="D30" s="363"/>
      <c r="E30" s="8">
        <f>ESF!I22</f>
        <v>0</v>
      </c>
    </row>
    <row r="31" spans="1:5">
      <c r="A31" s="369"/>
      <c r="B31" s="367"/>
      <c r="C31" s="363" t="s">
        <v>21</v>
      </c>
      <c r="D31" s="363"/>
      <c r="E31" s="8">
        <f>ESF!I23</f>
        <v>2647437</v>
      </c>
    </row>
    <row r="32" spans="1:5">
      <c r="A32" s="369"/>
      <c r="B32" s="367"/>
      <c r="C32" s="363" t="s">
        <v>23</v>
      </c>
      <c r="D32" s="363"/>
      <c r="E32" s="8">
        <f>ESF!I24</f>
        <v>0</v>
      </c>
    </row>
    <row r="33" spans="1:5">
      <c r="A33" s="369"/>
      <c r="B33" s="367"/>
      <c r="C33" s="363" t="s">
        <v>24</v>
      </c>
      <c r="D33" s="363"/>
      <c r="E33" s="8">
        <f>ESF!I25</f>
        <v>0</v>
      </c>
    </row>
    <row r="34" spans="1:5" ht="15.75" thickBot="1">
      <c r="A34" s="369"/>
      <c r="B34" s="4"/>
      <c r="C34" s="364" t="s">
        <v>26</v>
      </c>
      <c r="D34" s="364"/>
      <c r="E34" s="9">
        <f>ESF!I27</f>
        <v>25322169</v>
      </c>
    </row>
    <row r="35" spans="1:5">
      <c r="A35" s="369"/>
      <c r="B35" s="367" t="s">
        <v>28</v>
      </c>
      <c r="C35" s="363" t="s">
        <v>30</v>
      </c>
      <c r="D35" s="363"/>
      <c r="E35" s="8">
        <f>ESF!I31</f>
        <v>0</v>
      </c>
    </row>
    <row r="36" spans="1:5">
      <c r="A36" s="369"/>
      <c r="B36" s="367"/>
      <c r="C36" s="363" t="s">
        <v>32</v>
      </c>
      <c r="D36" s="363"/>
      <c r="E36" s="8">
        <f>ESF!I32</f>
        <v>0</v>
      </c>
    </row>
    <row r="37" spans="1:5">
      <c r="A37" s="369"/>
      <c r="B37" s="367"/>
      <c r="C37" s="363" t="s">
        <v>34</v>
      </c>
      <c r="D37" s="363"/>
      <c r="E37" s="8">
        <f>ESF!I33</f>
        <v>0</v>
      </c>
    </row>
    <row r="38" spans="1:5">
      <c r="A38" s="369"/>
      <c r="B38" s="367"/>
      <c r="C38" s="363" t="s">
        <v>36</v>
      </c>
      <c r="D38" s="363"/>
      <c r="E38" s="8">
        <f>ESF!I34</f>
        <v>0</v>
      </c>
    </row>
    <row r="39" spans="1:5">
      <c r="A39" s="369"/>
      <c r="B39" s="367"/>
      <c r="C39" s="363" t="s">
        <v>38</v>
      </c>
      <c r="D39" s="363"/>
      <c r="E39" s="8">
        <f>ESF!I35</f>
        <v>0</v>
      </c>
    </row>
    <row r="40" spans="1:5">
      <c r="A40" s="369"/>
      <c r="B40" s="367"/>
      <c r="C40" s="363" t="s">
        <v>40</v>
      </c>
      <c r="D40" s="363"/>
      <c r="E40" s="8">
        <f>ESF!I36</f>
        <v>0</v>
      </c>
    </row>
    <row r="41" spans="1:5" ht="15.75" thickBot="1">
      <c r="A41" s="369"/>
      <c r="B41" s="2"/>
      <c r="C41" s="364" t="s">
        <v>43</v>
      </c>
      <c r="D41" s="364"/>
      <c r="E41" s="9">
        <f>ESF!I38</f>
        <v>0</v>
      </c>
    </row>
    <row r="42" spans="1:5" ht="15.75" thickBot="1">
      <c r="A42" s="369"/>
      <c r="B42" s="2"/>
      <c r="C42" s="364" t="s">
        <v>45</v>
      </c>
      <c r="D42" s="364"/>
      <c r="E42" s="9">
        <f>ESF!I40</f>
        <v>25322169</v>
      </c>
    </row>
    <row r="43" spans="1:5">
      <c r="A43" s="3"/>
      <c r="B43" s="367" t="s">
        <v>47</v>
      </c>
      <c r="C43" s="365" t="s">
        <v>49</v>
      </c>
      <c r="D43" s="365"/>
      <c r="E43" s="10">
        <f>ESF!I44</f>
        <v>0</v>
      </c>
    </row>
    <row r="44" spans="1:5">
      <c r="A44" s="3"/>
      <c r="B44" s="367"/>
      <c r="C44" s="363" t="s">
        <v>50</v>
      </c>
      <c r="D44" s="363"/>
      <c r="E44" s="8">
        <f>ESF!I46</f>
        <v>0</v>
      </c>
    </row>
    <row r="45" spans="1:5">
      <c r="A45" s="3"/>
      <c r="B45" s="367"/>
      <c r="C45" s="363" t="s">
        <v>51</v>
      </c>
      <c r="D45" s="363"/>
      <c r="E45" s="8">
        <f>ESF!I47</f>
        <v>0</v>
      </c>
    </row>
    <row r="46" spans="1:5">
      <c r="A46" s="3"/>
      <c r="B46" s="367"/>
      <c r="C46" s="363" t="s">
        <v>52</v>
      </c>
      <c r="D46" s="363"/>
      <c r="E46" s="8">
        <f>ESF!I48</f>
        <v>0</v>
      </c>
    </row>
    <row r="47" spans="1:5">
      <c r="A47" s="3"/>
      <c r="B47" s="367"/>
      <c r="C47" s="365" t="s">
        <v>53</v>
      </c>
      <c r="D47" s="365"/>
      <c r="E47" s="10">
        <f>ESF!I50</f>
        <v>341455841</v>
      </c>
    </row>
    <row r="48" spans="1:5">
      <c r="A48" s="3"/>
      <c r="B48" s="367"/>
      <c r="C48" s="363" t="s">
        <v>54</v>
      </c>
      <c r="D48" s="363"/>
      <c r="E48" s="8">
        <f>ESF!I52</f>
        <v>15896359</v>
      </c>
    </row>
    <row r="49" spans="1:5">
      <c r="A49" s="3"/>
      <c r="B49" s="367"/>
      <c r="C49" s="363" t="s">
        <v>55</v>
      </c>
      <c r="D49" s="363"/>
      <c r="E49" s="8">
        <f>ESF!I53</f>
        <v>318620899</v>
      </c>
    </row>
    <row r="50" spans="1:5">
      <c r="A50" s="3"/>
      <c r="B50" s="367"/>
      <c r="C50" s="363" t="s">
        <v>56</v>
      </c>
      <c r="D50" s="363"/>
      <c r="E50" s="8">
        <f>ESF!I54</f>
        <v>0</v>
      </c>
    </row>
    <row r="51" spans="1:5">
      <c r="A51" s="3"/>
      <c r="B51" s="367"/>
      <c r="C51" s="363" t="s">
        <v>57</v>
      </c>
      <c r="D51" s="363"/>
      <c r="E51" s="8">
        <f>ESF!I55</f>
        <v>0</v>
      </c>
    </row>
    <row r="52" spans="1:5">
      <c r="A52" s="3"/>
      <c r="B52" s="367"/>
      <c r="C52" s="363" t="s">
        <v>58</v>
      </c>
      <c r="D52" s="363"/>
      <c r="E52" s="8">
        <f>ESF!I56</f>
        <v>6938583</v>
      </c>
    </row>
    <row r="53" spans="1:5">
      <c r="A53" s="3"/>
      <c r="B53" s="367"/>
      <c r="C53" s="365" t="s">
        <v>59</v>
      </c>
      <c r="D53" s="365"/>
      <c r="E53" s="10">
        <f>ESF!I58</f>
        <v>0</v>
      </c>
    </row>
    <row r="54" spans="1:5">
      <c r="A54" s="3"/>
      <c r="B54" s="367"/>
      <c r="C54" s="363" t="s">
        <v>60</v>
      </c>
      <c r="D54" s="363"/>
      <c r="E54" s="8">
        <f>ESF!I60</f>
        <v>0</v>
      </c>
    </row>
    <row r="55" spans="1:5">
      <c r="A55" s="3"/>
      <c r="B55" s="367"/>
      <c r="C55" s="363" t="s">
        <v>61</v>
      </c>
      <c r="D55" s="363"/>
      <c r="E55" s="8">
        <f>ESF!I61</f>
        <v>0</v>
      </c>
    </row>
    <row r="56" spans="1:5" ht="15.75" thickBot="1">
      <c r="A56" s="3"/>
      <c r="B56" s="367"/>
      <c r="C56" s="364" t="s">
        <v>62</v>
      </c>
      <c r="D56" s="364"/>
      <c r="E56" s="9">
        <f>ESF!I63</f>
        <v>341455841</v>
      </c>
    </row>
    <row r="57" spans="1:5" ht="15.75" thickBot="1">
      <c r="A57" s="3"/>
      <c r="B57" s="2"/>
      <c r="C57" s="364" t="s">
        <v>63</v>
      </c>
      <c r="D57" s="364"/>
      <c r="E57" s="9">
        <f>ESF!I65</f>
        <v>366778010</v>
      </c>
    </row>
    <row r="58" spans="1:5">
      <c r="A58" s="3"/>
      <c r="B58" s="2"/>
      <c r="C58" s="373" t="s">
        <v>5</v>
      </c>
      <c r="D58" s="373"/>
      <c r="E58" s="1">
        <v>2012</v>
      </c>
    </row>
    <row r="59" spans="1:5">
      <c r="A59" s="369" t="s">
        <v>69</v>
      </c>
      <c r="B59" s="367" t="s">
        <v>8</v>
      </c>
      <c r="C59" s="363" t="s">
        <v>10</v>
      </c>
      <c r="D59" s="363"/>
      <c r="E59" s="8">
        <f>ESF!E18</f>
        <v>325672525</v>
      </c>
    </row>
    <row r="60" spans="1:5">
      <c r="A60" s="369"/>
      <c r="B60" s="367"/>
      <c r="C60" s="363" t="s">
        <v>12</v>
      </c>
      <c r="D60" s="363"/>
      <c r="E60" s="8">
        <f>ESF!E19</f>
        <v>244463</v>
      </c>
    </row>
    <row r="61" spans="1:5">
      <c r="A61" s="369"/>
      <c r="B61" s="367"/>
      <c r="C61" s="363" t="s">
        <v>14</v>
      </c>
      <c r="D61" s="363"/>
      <c r="E61" s="8">
        <f>ESF!E20</f>
        <v>19594852</v>
      </c>
    </row>
    <row r="62" spans="1:5">
      <c r="A62" s="369"/>
      <c r="B62" s="367"/>
      <c r="C62" s="363" t="s">
        <v>16</v>
      </c>
      <c r="D62" s="363"/>
      <c r="E62" s="8">
        <f>ESF!E21</f>
        <v>0</v>
      </c>
    </row>
    <row r="63" spans="1:5">
      <c r="A63" s="369"/>
      <c r="B63" s="367"/>
      <c r="C63" s="363" t="s">
        <v>18</v>
      </c>
      <c r="D63" s="363"/>
      <c r="E63" s="8">
        <f>ESF!E22</f>
        <v>0</v>
      </c>
    </row>
    <row r="64" spans="1:5">
      <c r="A64" s="369"/>
      <c r="B64" s="367"/>
      <c r="C64" s="363" t="s">
        <v>20</v>
      </c>
      <c r="D64" s="363"/>
      <c r="E64" s="8">
        <f>ESF!E23</f>
        <v>0</v>
      </c>
    </row>
    <row r="65" spans="1:5">
      <c r="A65" s="369"/>
      <c r="B65" s="367"/>
      <c r="C65" s="363" t="s">
        <v>22</v>
      </c>
      <c r="D65" s="363"/>
      <c r="E65" s="8">
        <f>ESF!E24</f>
        <v>0</v>
      </c>
    </row>
    <row r="66" spans="1:5" ht="15.75" thickBot="1">
      <c r="A66" s="369"/>
      <c r="B66" s="4"/>
      <c r="C66" s="364" t="s">
        <v>25</v>
      </c>
      <c r="D66" s="364"/>
      <c r="E66" s="9">
        <f>ESF!E26</f>
        <v>345511840</v>
      </c>
    </row>
    <row r="67" spans="1:5">
      <c r="A67" s="369"/>
      <c r="B67" s="367" t="s">
        <v>27</v>
      </c>
      <c r="C67" s="363" t="s">
        <v>29</v>
      </c>
      <c r="D67" s="363"/>
      <c r="E67" s="8">
        <f>ESF!E31</f>
        <v>0</v>
      </c>
    </row>
    <row r="68" spans="1:5">
      <c r="A68" s="369"/>
      <c r="B68" s="367"/>
      <c r="C68" s="363" t="s">
        <v>31</v>
      </c>
      <c r="D68" s="363"/>
      <c r="E68" s="8">
        <f>ESF!E32</f>
        <v>0</v>
      </c>
    </row>
    <row r="69" spans="1:5">
      <c r="A69" s="369"/>
      <c r="B69" s="367"/>
      <c r="C69" s="363" t="s">
        <v>33</v>
      </c>
      <c r="D69" s="363"/>
      <c r="E69" s="8">
        <f>ESF!E33</f>
        <v>91275422</v>
      </c>
    </row>
    <row r="70" spans="1:5">
      <c r="A70" s="369"/>
      <c r="B70" s="367"/>
      <c r="C70" s="363" t="s">
        <v>35</v>
      </c>
      <c r="D70" s="363"/>
      <c r="E70" s="8">
        <f>ESF!E34</f>
        <v>6246705</v>
      </c>
    </row>
    <row r="71" spans="1:5">
      <c r="A71" s="369"/>
      <c r="B71" s="367"/>
      <c r="C71" s="363" t="s">
        <v>37</v>
      </c>
      <c r="D71" s="363"/>
      <c r="E71" s="8">
        <f>ESF!E35</f>
        <v>585347</v>
      </c>
    </row>
    <row r="72" spans="1:5">
      <c r="A72" s="369"/>
      <c r="B72" s="367"/>
      <c r="C72" s="363" t="s">
        <v>39</v>
      </c>
      <c r="D72" s="363"/>
      <c r="E72" s="8">
        <f>ESF!E36</f>
        <v>0</v>
      </c>
    </row>
    <row r="73" spans="1:5">
      <c r="A73" s="369"/>
      <c r="B73" s="367"/>
      <c r="C73" s="363" t="s">
        <v>41</v>
      </c>
      <c r="D73" s="363"/>
      <c r="E73" s="8">
        <f>ESF!E37</f>
        <v>0</v>
      </c>
    </row>
    <row r="74" spans="1:5">
      <c r="A74" s="369"/>
      <c r="B74" s="367"/>
      <c r="C74" s="363" t="s">
        <v>42</v>
      </c>
      <c r="D74" s="363"/>
      <c r="E74" s="8">
        <f>ESF!E38</f>
        <v>0</v>
      </c>
    </row>
    <row r="75" spans="1:5">
      <c r="A75" s="369"/>
      <c r="B75" s="367"/>
      <c r="C75" s="363" t="s">
        <v>44</v>
      </c>
      <c r="D75" s="363"/>
      <c r="E75" s="8">
        <f>ESF!E39</f>
        <v>0</v>
      </c>
    </row>
    <row r="76" spans="1:5" ht="15.75" thickBot="1">
      <c r="A76" s="369"/>
      <c r="B76" s="4"/>
      <c r="C76" s="364" t="s">
        <v>46</v>
      </c>
      <c r="D76" s="364"/>
      <c r="E76" s="9">
        <f>ESF!E41</f>
        <v>98107474</v>
      </c>
    </row>
    <row r="77" spans="1:5" ht="15.75" thickBot="1">
      <c r="A77" s="369"/>
      <c r="B77" s="2"/>
      <c r="C77" s="364" t="s">
        <v>48</v>
      </c>
      <c r="D77" s="364"/>
      <c r="E77" s="9">
        <f>ESF!E43</f>
        <v>443619314</v>
      </c>
    </row>
    <row r="78" spans="1:5">
      <c r="A78" s="369" t="s">
        <v>70</v>
      </c>
      <c r="B78" s="367" t="s">
        <v>9</v>
      </c>
      <c r="C78" s="363" t="s">
        <v>11</v>
      </c>
      <c r="D78" s="363"/>
      <c r="E78" s="8">
        <f>ESF!J18</f>
        <v>38032599</v>
      </c>
    </row>
    <row r="79" spans="1:5">
      <c r="A79" s="369"/>
      <c r="B79" s="367"/>
      <c r="C79" s="363" t="s">
        <v>13</v>
      </c>
      <c r="D79" s="363"/>
      <c r="E79" s="8">
        <f>ESF!J19</f>
        <v>0</v>
      </c>
    </row>
    <row r="80" spans="1:5">
      <c r="A80" s="369"/>
      <c r="B80" s="367"/>
      <c r="C80" s="363" t="s">
        <v>15</v>
      </c>
      <c r="D80" s="363"/>
      <c r="E80" s="8">
        <f>ESF!J20</f>
        <v>0</v>
      </c>
    </row>
    <row r="81" spans="1:5">
      <c r="A81" s="369"/>
      <c r="B81" s="367"/>
      <c r="C81" s="363" t="s">
        <v>17</v>
      </c>
      <c r="D81" s="363"/>
      <c r="E81" s="8">
        <f>ESF!J21</f>
        <v>0</v>
      </c>
    </row>
    <row r="82" spans="1:5">
      <c r="A82" s="369"/>
      <c r="B82" s="367"/>
      <c r="C82" s="363" t="s">
        <v>19</v>
      </c>
      <c r="D82" s="363"/>
      <c r="E82" s="8">
        <f>ESF!J22</f>
        <v>0</v>
      </c>
    </row>
    <row r="83" spans="1:5">
      <c r="A83" s="369"/>
      <c r="B83" s="367"/>
      <c r="C83" s="363" t="s">
        <v>21</v>
      </c>
      <c r="D83" s="363"/>
      <c r="E83" s="8">
        <f>ESF!J23</f>
        <v>0</v>
      </c>
    </row>
    <row r="84" spans="1:5">
      <c r="A84" s="369"/>
      <c r="B84" s="367"/>
      <c r="C84" s="363" t="s">
        <v>23</v>
      </c>
      <c r="D84" s="363"/>
      <c r="E84" s="8">
        <f>ESF!J24</f>
        <v>0</v>
      </c>
    </row>
    <row r="85" spans="1:5">
      <c r="A85" s="369"/>
      <c r="B85" s="367"/>
      <c r="C85" s="363" t="s">
        <v>24</v>
      </c>
      <c r="D85" s="363"/>
      <c r="E85" s="8">
        <f>ESF!J25</f>
        <v>0</v>
      </c>
    </row>
    <row r="86" spans="1:5" ht="15.75" thickBot="1">
      <c r="A86" s="369"/>
      <c r="B86" s="4"/>
      <c r="C86" s="364" t="s">
        <v>26</v>
      </c>
      <c r="D86" s="364"/>
      <c r="E86" s="9">
        <f>ESF!J27</f>
        <v>38032599</v>
      </c>
    </row>
    <row r="87" spans="1:5">
      <c r="A87" s="369"/>
      <c r="B87" s="367" t="s">
        <v>28</v>
      </c>
      <c r="C87" s="363" t="s">
        <v>30</v>
      </c>
      <c r="D87" s="363"/>
      <c r="E87" s="8">
        <f>ESF!J31</f>
        <v>0</v>
      </c>
    </row>
    <row r="88" spans="1:5">
      <c r="A88" s="369"/>
      <c r="B88" s="367"/>
      <c r="C88" s="363" t="s">
        <v>32</v>
      </c>
      <c r="D88" s="363"/>
      <c r="E88" s="8">
        <f>ESF!J32</f>
        <v>0</v>
      </c>
    </row>
    <row r="89" spans="1:5">
      <c r="A89" s="369"/>
      <c r="B89" s="367"/>
      <c r="C89" s="363" t="s">
        <v>34</v>
      </c>
      <c r="D89" s="363"/>
      <c r="E89" s="8">
        <f>ESF!J33</f>
        <v>0</v>
      </c>
    </row>
    <row r="90" spans="1:5">
      <c r="A90" s="369"/>
      <c r="B90" s="367"/>
      <c r="C90" s="363" t="s">
        <v>36</v>
      </c>
      <c r="D90" s="363"/>
      <c r="E90" s="8">
        <f>ESF!J34</f>
        <v>0</v>
      </c>
    </row>
    <row r="91" spans="1:5">
      <c r="A91" s="369"/>
      <c r="B91" s="367"/>
      <c r="C91" s="363" t="s">
        <v>38</v>
      </c>
      <c r="D91" s="363"/>
      <c r="E91" s="8">
        <f>ESF!J35</f>
        <v>0</v>
      </c>
    </row>
    <row r="92" spans="1:5">
      <c r="A92" s="369"/>
      <c r="B92" s="367"/>
      <c r="C92" s="363" t="s">
        <v>40</v>
      </c>
      <c r="D92" s="363"/>
      <c r="E92" s="8">
        <f>ESF!J36</f>
        <v>0</v>
      </c>
    </row>
    <row r="93" spans="1:5" ht="15.75" thickBot="1">
      <c r="A93" s="369"/>
      <c r="B93" s="2"/>
      <c r="C93" s="364" t="s">
        <v>43</v>
      </c>
      <c r="D93" s="364"/>
      <c r="E93" s="9">
        <f>ESF!J38</f>
        <v>0</v>
      </c>
    </row>
    <row r="94" spans="1:5" ht="15.75" thickBot="1">
      <c r="A94" s="369"/>
      <c r="B94" s="2"/>
      <c r="C94" s="364" t="s">
        <v>45</v>
      </c>
      <c r="D94" s="364"/>
      <c r="E94" s="9">
        <f>ESF!J40</f>
        <v>38032599</v>
      </c>
    </row>
    <row r="95" spans="1:5">
      <c r="A95" s="3"/>
      <c r="B95" s="367" t="s">
        <v>47</v>
      </c>
      <c r="C95" s="365" t="s">
        <v>49</v>
      </c>
      <c r="D95" s="365"/>
      <c r="E95" s="10">
        <f>ESF!J44</f>
        <v>0</v>
      </c>
    </row>
    <row r="96" spans="1:5">
      <c r="A96" s="3"/>
      <c r="B96" s="367"/>
      <c r="C96" s="363" t="s">
        <v>50</v>
      </c>
      <c r="D96" s="363"/>
      <c r="E96" s="8">
        <f>ESF!J46</f>
        <v>0</v>
      </c>
    </row>
    <row r="97" spans="1:5">
      <c r="A97" s="3"/>
      <c r="B97" s="367"/>
      <c r="C97" s="363" t="s">
        <v>51</v>
      </c>
      <c r="D97" s="363"/>
      <c r="E97" s="8">
        <f>ESF!J47</f>
        <v>0</v>
      </c>
    </row>
    <row r="98" spans="1:5">
      <c r="A98" s="3"/>
      <c r="B98" s="367"/>
      <c r="C98" s="363" t="s">
        <v>52</v>
      </c>
      <c r="D98" s="363"/>
      <c r="E98" s="8">
        <f>ESF!J48</f>
        <v>0</v>
      </c>
    </row>
    <row r="99" spans="1:5">
      <c r="A99" s="3"/>
      <c r="B99" s="367"/>
      <c r="C99" s="365" t="s">
        <v>53</v>
      </c>
      <c r="D99" s="365"/>
      <c r="E99" s="10">
        <f>ESF!J50</f>
        <v>405586715</v>
      </c>
    </row>
    <row r="100" spans="1:5">
      <c r="A100" s="3"/>
      <c r="B100" s="367"/>
      <c r="C100" s="363" t="s">
        <v>54</v>
      </c>
      <c r="D100" s="363"/>
      <c r="E100" s="8">
        <f>ESF!J52</f>
        <v>220655580</v>
      </c>
    </row>
    <row r="101" spans="1:5">
      <c r="A101" s="3"/>
      <c r="B101" s="367"/>
      <c r="C101" s="363" t="s">
        <v>55</v>
      </c>
      <c r="D101" s="363"/>
      <c r="E101" s="8">
        <f>ESF!J53</f>
        <v>177992552</v>
      </c>
    </row>
    <row r="102" spans="1:5">
      <c r="A102" s="3"/>
      <c r="B102" s="367"/>
      <c r="C102" s="363" t="s">
        <v>56</v>
      </c>
      <c r="D102" s="363"/>
      <c r="E102" s="8">
        <f>ESF!J54</f>
        <v>0</v>
      </c>
    </row>
    <row r="103" spans="1:5">
      <c r="A103" s="3"/>
      <c r="B103" s="367"/>
      <c r="C103" s="363" t="s">
        <v>57</v>
      </c>
      <c r="D103" s="363"/>
      <c r="E103" s="8">
        <f>ESF!J55</f>
        <v>0</v>
      </c>
    </row>
    <row r="104" spans="1:5">
      <c r="A104" s="3"/>
      <c r="B104" s="367"/>
      <c r="C104" s="363" t="s">
        <v>58</v>
      </c>
      <c r="D104" s="363"/>
      <c r="E104" s="8">
        <f>ESF!J56</f>
        <v>6938583</v>
      </c>
    </row>
    <row r="105" spans="1:5">
      <c r="A105" s="3"/>
      <c r="B105" s="367"/>
      <c r="C105" s="365" t="s">
        <v>59</v>
      </c>
      <c r="D105" s="365"/>
      <c r="E105" s="10">
        <f>ESF!J58</f>
        <v>0</v>
      </c>
    </row>
    <row r="106" spans="1:5">
      <c r="A106" s="3"/>
      <c r="B106" s="367"/>
      <c r="C106" s="363" t="s">
        <v>60</v>
      </c>
      <c r="D106" s="363"/>
      <c r="E106" s="8">
        <f>ESF!J60</f>
        <v>0</v>
      </c>
    </row>
    <row r="107" spans="1:5">
      <c r="A107" s="3"/>
      <c r="B107" s="367"/>
      <c r="C107" s="363" t="s">
        <v>61</v>
      </c>
      <c r="D107" s="363"/>
      <c r="E107" s="8">
        <f>ESF!J61</f>
        <v>0</v>
      </c>
    </row>
    <row r="108" spans="1:5" ht="15.75" thickBot="1">
      <c r="A108" s="3"/>
      <c r="B108" s="367"/>
      <c r="C108" s="364" t="s">
        <v>62</v>
      </c>
      <c r="D108" s="364"/>
      <c r="E108" s="9">
        <f>ESF!J63</f>
        <v>405586715</v>
      </c>
    </row>
    <row r="109" spans="1:5" ht="15.75" thickBot="1">
      <c r="A109" s="3"/>
      <c r="B109" s="2"/>
      <c r="C109" s="364" t="s">
        <v>63</v>
      </c>
      <c r="D109" s="364"/>
      <c r="E109" s="9">
        <f>ESF!J65</f>
        <v>443619314</v>
      </c>
    </row>
    <row r="110" spans="1:5">
      <c r="A110" s="3"/>
      <c r="B110" s="2"/>
      <c r="C110" s="36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36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36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362"/>
      <c r="D113" s="5" t="s">
        <v>65</v>
      </c>
      <c r="E113" s="10" t="str">
        <f>ESF!G74</f>
        <v>Cargo de quien elabora</v>
      </c>
    </row>
    <row r="114" spans="1:5">
      <c r="A114" s="368" t="s">
        <v>2</v>
      </c>
      <c r="B114" s="368"/>
      <c r="C114" s="368"/>
      <c r="D114" s="368"/>
      <c r="E114" s="13" t="e">
        <f>ECSF!#REF!</f>
        <v>#REF!</v>
      </c>
    </row>
    <row r="115" spans="1:5" ht="68.25">
      <c r="A115" s="368" t="s">
        <v>4</v>
      </c>
      <c r="B115" s="368"/>
      <c r="C115" s="368"/>
      <c r="D115" s="368"/>
      <c r="E115" s="13" t="str">
        <f>ECSF!C7</f>
        <v>INSTITUTO TLAXCALTECA DE LA INFRAESTRUCTURA FISICA EDUCATIVA</v>
      </c>
    </row>
    <row r="116" spans="1:5">
      <c r="A116" s="368" t="s">
        <v>3</v>
      </c>
      <c r="B116" s="368"/>
      <c r="C116" s="368"/>
      <c r="D116" s="368"/>
      <c r="E116" s="14"/>
    </row>
    <row r="117" spans="1:5">
      <c r="A117" s="368" t="s">
        <v>73</v>
      </c>
      <c r="B117" s="368"/>
      <c r="C117" s="368"/>
      <c r="D117" s="368"/>
      <c r="E117" t="s">
        <v>72</v>
      </c>
    </row>
    <row r="118" spans="1:5">
      <c r="B118" s="370" t="s">
        <v>67</v>
      </c>
      <c r="C118" s="365" t="s">
        <v>6</v>
      </c>
      <c r="D118" s="365"/>
      <c r="E118" s="11">
        <f>ECSF!D14</f>
        <v>79509740</v>
      </c>
    </row>
    <row r="119" spans="1:5">
      <c r="B119" s="370"/>
      <c r="C119" s="365" t="s">
        <v>8</v>
      </c>
      <c r="D119" s="365"/>
      <c r="E119" s="11">
        <f>ECSF!D16</f>
        <v>55538155</v>
      </c>
    </row>
    <row r="120" spans="1:5">
      <c r="B120" s="370"/>
      <c r="C120" s="363" t="s">
        <v>10</v>
      </c>
      <c r="D120" s="363"/>
      <c r="E120" s="12">
        <f>ECSF!D18</f>
        <v>50575934</v>
      </c>
    </row>
    <row r="121" spans="1:5">
      <c r="B121" s="370"/>
      <c r="C121" s="363" t="s">
        <v>12</v>
      </c>
      <c r="D121" s="363"/>
      <c r="E121" s="12">
        <f>ECSF!D19</f>
        <v>233376</v>
      </c>
    </row>
    <row r="122" spans="1:5">
      <c r="B122" s="370"/>
      <c r="C122" s="363" t="s">
        <v>14</v>
      </c>
      <c r="D122" s="363"/>
      <c r="E122" s="12">
        <f>ECSF!D20</f>
        <v>4728845</v>
      </c>
    </row>
    <row r="123" spans="1:5">
      <c r="B123" s="370"/>
      <c r="C123" s="363" t="s">
        <v>16</v>
      </c>
      <c r="D123" s="363"/>
      <c r="E123" s="12">
        <f>ECSF!D21</f>
        <v>0</v>
      </c>
    </row>
    <row r="124" spans="1:5">
      <c r="B124" s="370"/>
      <c r="C124" s="363" t="s">
        <v>18</v>
      </c>
      <c r="D124" s="363"/>
      <c r="E124" s="12">
        <f>ECSF!D22</f>
        <v>0</v>
      </c>
    </row>
    <row r="125" spans="1:5">
      <c r="B125" s="370"/>
      <c r="C125" s="363" t="s">
        <v>20</v>
      </c>
      <c r="D125" s="363"/>
      <c r="E125" s="12">
        <f>ECSF!D23</f>
        <v>0</v>
      </c>
    </row>
    <row r="126" spans="1:5">
      <c r="B126" s="370"/>
      <c r="C126" s="363" t="s">
        <v>22</v>
      </c>
      <c r="D126" s="363"/>
      <c r="E126" s="12">
        <f>ECSF!D24</f>
        <v>0</v>
      </c>
    </row>
    <row r="127" spans="1:5">
      <c r="B127" s="370"/>
      <c r="C127" s="365" t="s">
        <v>27</v>
      </c>
      <c r="D127" s="365"/>
      <c r="E127" s="11">
        <f>ECSF!D26</f>
        <v>23971585</v>
      </c>
    </row>
    <row r="128" spans="1:5">
      <c r="B128" s="370"/>
      <c r="C128" s="363" t="s">
        <v>29</v>
      </c>
      <c r="D128" s="363"/>
      <c r="E128" s="12">
        <f>ECSF!D28</f>
        <v>0</v>
      </c>
    </row>
    <row r="129" spans="2:5">
      <c r="B129" s="370"/>
      <c r="C129" s="363" t="s">
        <v>31</v>
      </c>
      <c r="D129" s="363"/>
      <c r="E129" s="12">
        <f>ECSF!D29</f>
        <v>0</v>
      </c>
    </row>
    <row r="130" spans="2:5">
      <c r="B130" s="370"/>
      <c r="C130" s="363" t="s">
        <v>33</v>
      </c>
      <c r="D130" s="363"/>
      <c r="E130" s="12">
        <f>ECSF!D30</f>
        <v>23971585</v>
      </c>
    </row>
    <row r="131" spans="2:5">
      <c r="B131" s="370"/>
      <c r="C131" s="363" t="s">
        <v>35</v>
      </c>
      <c r="D131" s="363"/>
      <c r="E131" s="12">
        <f>ECSF!D31</f>
        <v>0</v>
      </c>
    </row>
    <row r="132" spans="2:5">
      <c r="B132" s="370"/>
      <c r="C132" s="363" t="s">
        <v>37</v>
      </c>
      <c r="D132" s="363"/>
      <c r="E132" s="12">
        <f>ECSF!D32</f>
        <v>0</v>
      </c>
    </row>
    <row r="133" spans="2:5">
      <c r="B133" s="370"/>
      <c r="C133" s="363" t="s">
        <v>39</v>
      </c>
      <c r="D133" s="363"/>
      <c r="E133" s="12">
        <f>ECSF!D33</f>
        <v>0</v>
      </c>
    </row>
    <row r="134" spans="2:5">
      <c r="B134" s="370"/>
      <c r="C134" s="363" t="s">
        <v>41</v>
      </c>
      <c r="D134" s="363"/>
      <c r="E134" s="12">
        <f>ECSF!D34</f>
        <v>0</v>
      </c>
    </row>
    <row r="135" spans="2:5">
      <c r="B135" s="370"/>
      <c r="C135" s="363" t="s">
        <v>42</v>
      </c>
      <c r="D135" s="363"/>
      <c r="E135" s="12">
        <f>ECSF!D35</f>
        <v>0</v>
      </c>
    </row>
    <row r="136" spans="2:5">
      <c r="B136" s="370"/>
      <c r="C136" s="363" t="s">
        <v>44</v>
      </c>
      <c r="D136" s="363"/>
      <c r="E136" s="12">
        <f>ECSF!D36</f>
        <v>0</v>
      </c>
    </row>
    <row r="137" spans="2:5">
      <c r="B137" s="370"/>
      <c r="C137" s="365" t="s">
        <v>7</v>
      </c>
      <c r="D137" s="365"/>
      <c r="E137" s="11">
        <f>ECSF!I14</f>
        <v>2647437</v>
      </c>
    </row>
    <row r="138" spans="2:5">
      <c r="B138" s="370"/>
      <c r="C138" s="365" t="s">
        <v>9</v>
      </c>
      <c r="D138" s="365"/>
      <c r="E138" s="11">
        <f>ECSF!I16</f>
        <v>2647437</v>
      </c>
    </row>
    <row r="139" spans="2:5">
      <c r="B139" s="370"/>
      <c r="C139" s="363" t="s">
        <v>11</v>
      </c>
      <c r="D139" s="363"/>
      <c r="E139" s="12">
        <f>ECSF!I18</f>
        <v>0</v>
      </c>
    </row>
    <row r="140" spans="2:5">
      <c r="B140" s="370"/>
      <c r="C140" s="363" t="s">
        <v>13</v>
      </c>
      <c r="D140" s="363"/>
      <c r="E140" s="12">
        <f>ECSF!I19</f>
        <v>0</v>
      </c>
    </row>
    <row r="141" spans="2:5">
      <c r="B141" s="370"/>
      <c r="C141" s="363" t="s">
        <v>15</v>
      </c>
      <c r="D141" s="363"/>
      <c r="E141" s="12">
        <f>ECSF!I20</f>
        <v>0</v>
      </c>
    </row>
    <row r="142" spans="2:5">
      <c r="B142" s="370"/>
      <c r="C142" s="363" t="s">
        <v>17</v>
      </c>
      <c r="D142" s="363"/>
      <c r="E142" s="12">
        <f>ECSF!I21</f>
        <v>0</v>
      </c>
    </row>
    <row r="143" spans="2:5">
      <c r="B143" s="370"/>
      <c r="C143" s="363" t="s">
        <v>19</v>
      </c>
      <c r="D143" s="363"/>
      <c r="E143" s="12">
        <f>ECSF!I22</f>
        <v>0</v>
      </c>
    </row>
    <row r="144" spans="2:5">
      <c r="B144" s="370"/>
      <c r="C144" s="363" t="s">
        <v>21</v>
      </c>
      <c r="D144" s="363"/>
      <c r="E144" s="12">
        <f>ECSF!I23</f>
        <v>2647437</v>
      </c>
    </row>
    <row r="145" spans="2:5">
      <c r="B145" s="370"/>
      <c r="C145" s="363" t="s">
        <v>23</v>
      </c>
      <c r="D145" s="363"/>
      <c r="E145" s="12">
        <f>ECSF!I24</f>
        <v>0</v>
      </c>
    </row>
    <row r="146" spans="2:5">
      <c r="B146" s="370"/>
      <c r="C146" s="363" t="s">
        <v>24</v>
      </c>
      <c r="D146" s="363"/>
      <c r="E146" s="12">
        <f>ECSF!I25</f>
        <v>0</v>
      </c>
    </row>
    <row r="147" spans="2:5">
      <c r="B147" s="370"/>
      <c r="C147" s="372" t="s">
        <v>28</v>
      </c>
      <c r="D147" s="372"/>
      <c r="E147" s="11">
        <f>ECSF!I27</f>
        <v>0</v>
      </c>
    </row>
    <row r="148" spans="2:5">
      <c r="B148" s="370"/>
      <c r="C148" s="363" t="s">
        <v>30</v>
      </c>
      <c r="D148" s="363"/>
      <c r="E148" s="12">
        <f>ECSF!I29</f>
        <v>0</v>
      </c>
    </row>
    <row r="149" spans="2:5">
      <c r="B149" s="370"/>
      <c r="C149" s="363" t="s">
        <v>32</v>
      </c>
      <c r="D149" s="363"/>
      <c r="E149" s="12">
        <f>ECSF!I30</f>
        <v>0</v>
      </c>
    </row>
    <row r="150" spans="2:5">
      <c r="B150" s="370"/>
      <c r="C150" s="363" t="s">
        <v>34</v>
      </c>
      <c r="D150" s="363"/>
      <c r="E150" s="12">
        <f>ECSF!I31</f>
        <v>0</v>
      </c>
    </row>
    <row r="151" spans="2:5">
      <c r="B151" s="370"/>
      <c r="C151" s="363" t="s">
        <v>36</v>
      </c>
      <c r="D151" s="363"/>
      <c r="E151" s="12">
        <f>ECSF!I32</f>
        <v>0</v>
      </c>
    </row>
    <row r="152" spans="2:5">
      <c r="B152" s="370"/>
      <c r="C152" s="363" t="s">
        <v>38</v>
      </c>
      <c r="D152" s="363"/>
      <c r="E152" s="12">
        <f>ECSF!I33</f>
        <v>0</v>
      </c>
    </row>
    <row r="153" spans="2:5">
      <c r="B153" s="370"/>
      <c r="C153" s="363" t="s">
        <v>40</v>
      </c>
      <c r="D153" s="363"/>
      <c r="E153" s="12">
        <f>ECSF!I34</f>
        <v>0</v>
      </c>
    </row>
    <row r="154" spans="2:5">
      <c r="B154" s="370"/>
      <c r="C154" s="365" t="s">
        <v>47</v>
      </c>
      <c r="D154" s="365"/>
      <c r="E154" s="11">
        <f>ECSF!I36</f>
        <v>140628347</v>
      </c>
    </row>
    <row r="155" spans="2:5">
      <c r="B155" s="370"/>
      <c r="C155" s="365" t="s">
        <v>49</v>
      </c>
      <c r="D155" s="365"/>
      <c r="E155" s="11">
        <f>ECSF!I38</f>
        <v>0</v>
      </c>
    </row>
    <row r="156" spans="2:5">
      <c r="B156" s="370"/>
      <c r="C156" s="363" t="s">
        <v>50</v>
      </c>
      <c r="D156" s="363"/>
      <c r="E156" s="12">
        <f>ECSF!I40</f>
        <v>0</v>
      </c>
    </row>
    <row r="157" spans="2:5">
      <c r="B157" s="370"/>
      <c r="C157" s="363" t="s">
        <v>51</v>
      </c>
      <c r="D157" s="363"/>
      <c r="E157" s="12">
        <f>ECSF!I41</f>
        <v>0</v>
      </c>
    </row>
    <row r="158" spans="2:5">
      <c r="B158" s="370"/>
      <c r="C158" s="363" t="s">
        <v>52</v>
      </c>
      <c r="D158" s="363"/>
      <c r="E158" s="12">
        <f>ECSF!I42</f>
        <v>0</v>
      </c>
    </row>
    <row r="159" spans="2:5">
      <c r="B159" s="370"/>
      <c r="C159" s="365" t="s">
        <v>53</v>
      </c>
      <c r="D159" s="365"/>
      <c r="E159" s="11">
        <f>ECSF!I44</f>
        <v>140628347</v>
      </c>
    </row>
    <row r="160" spans="2:5">
      <c r="B160" s="370"/>
      <c r="C160" s="363" t="s">
        <v>54</v>
      </c>
      <c r="D160" s="363"/>
      <c r="E160" s="12">
        <f>ECSF!I46</f>
        <v>0</v>
      </c>
    </row>
    <row r="161" spans="2:5">
      <c r="B161" s="370"/>
      <c r="C161" s="363" t="s">
        <v>55</v>
      </c>
      <c r="D161" s="363"/>
      <c r="E161" s="12">
        <f>ECSF!I47</f>
        <v>140628347</v>
      </c>
    </row>
    <row r="162" spans="2:5">
      <c r="B162" s="370"/>
      <c r="C162" s="363" t="s">
        <v>56</v>
      </c>
      <c r="D162" s="363"/>
      <c r="E162" s="12">
        <f>ECSF!I48</f>
        <v>0</v>
      </c>
    </row>
    <row r="163" spans="2:5">
      <c r="B163" s="370"/>
      <c r="C163" s="363" t="s">
        <v>57</v>
      </c>
      <c r="D163" s="363"/>
      <c r="E163" s="12">
        <f>ECSF!I49</f>
        <v>0</v>
      </c>
    </row>
    <row r="164" spans="2:5">
      <c r="B164" s="370"/>
      <c r="C164" s="363" t="s">
        <v>58</v>
      </c>
      <c r="D164" s="363"/>
      <c r="E164" s="12">
        <f>ECSF!I50</f>
        <v>0</v>
      </c>
    </row>
    <row r="165" spans="2:5">
      <c r="B165" s="370"/>
      <c r="C165" s="365" t="s">
        <v>59</v>
      </c>
      <c r="D165" s="365"/>
      <c r="E165" s="11">
        <f>ECSF!I52</f>
        <v>0</v>
      </c>
    </row>
    <row r="166" spans="2:5">
      <c r="B166" s="370"/>
      <c r="C166" s="363" t="s">
        <v>60</v>
      </c>
      <c r="D166" s="363"/>
      <c r="E166" s="12">
        <f>ECSF!I54</f>
        <v>0</v>
      </c>
    </row>
    <row r="167" spans="2:5" ht="15" customHeight="1" thickBot="1">
      <c r="B167" s="371"/>
      <c r="C167" s="363" t="s">
        <v>61</v>
      </c>
      <c r="D167" s="363"/>
      <c r="E167" s="12">
        <f>ECSF!I55</f>
        <v>0</v>
      </c>
    </row>
    <row r="168" spans="2:5">
      <c r="B168" s="370" t="s">
        <v>68</v>
      </c>
      <c r="C168" s="365" t="s">
        <v>6</v>
      </c>
      <c r="D168" s="365"/>
      <c r="E168" s="11">
        <f>ECSF!E14</f>
        <v>2668436</v>
      </c>
    </row>
    <row r="169" spans="2:5" ht="15" customHeight="1">
      <c r="B169" s="370"/>
      <c r="C169" s="365" t="s">
        <v>8</v>
      </c>
      <c r="D169" s="365"/>
      <c r="E169" s="11">
        <f>ECSF!E16</f>
        <v>2592000</v>
      </c>
    </row>
    <row r="170" spans="2:5" ht="15" customHeight="1">
      <c r="B170" s="370"/>
      <c r="C170" s="363" t="s">
        <v>10</v>
      </c>
      <c r="D170" s="363"/>
      <c r="E170" s="12">
        <f>ECSF!E18</f>
        <v>0</v>
      </c>
    </row>
    <row r="171" spans="2:5" ht="15" customHeight="1">
      <c r="B171" s="370"/>
      <c r="C171" s="363" t="s">
        <v>12</v>
      </c>
      <c r="D171" s="363"/>
      <c r="E171" s="12">
        <f>ECSF!E19</f>
        <v>0</v>
      </c>
    </row>
    <row r="172" spans="2:5">
      <c r="B172" s="370"/>
      <c r="C172" s="363" t="s">
        <v>14</v>
      </c>
      <c r="D172" s="363"/>
      <c r="E172" s="12">
        <f>ECSF!E20</f>
        <v>0</v>
      </c>
    </row>
    <row r="173" spans="2:5">
      <c r="B173" s="370"/>
      <c r="C173" s="363" t="s">
        <v>16</v>
      </c>
      <c r="D173" s="363"/>
      <c r="E173" s="12">
        <f>ECSF!E21</f>
        <v>0</v>
      </c>
    </row>
    <row r="174" spans="2:5" ht="15" customHeight="1">
      <c r="B174" s="370"/>
      <c r="C174" s="363" t="s">
        <v>18</v>
      </c>
      <c r="D174" s="363"/>
      <c r="E174" s="12">
        <f>ECSF!E22</f>
        <v>0</v>
      </c>
    </row>
    <row r="175" spans="2:5" ht="15" customHeight="1">
      <c r="B175" s="370"/>
      <c r="C175" s="363" t="s">
        <v>20</v>
      </c>
      <c r="D175" s="363"/>
      <c r="E175" s="12">
        <f>ECSF!E23</f>
        <v>0</v>
      </c>
    </row>
    <row r="176" spans="2:5">
      <c r="B176" s="370"/>
      <c r="C176" s="363" t="s">
        <v>22</v>
      </c>
      <c r="D176" s="363"/>
      <c r="E176" s="12">
        <f>ECSF!E24</f>
        <v>2592000</v>
      </c>
    </row>
    <row r="177" spans="2:5" ht="15" customHeight="1">
      <c r="B177" s="370"/>
      <c r="C177" s="365" t="s">
        <v>27</v>
      </c>
      <c r="D177" s="365"/>
      <c r="E177" s="11">
        <f>ECSF!E26</f>
        <v>76436</v>
      </c>
    </row>
    <row r="178" spans="2:5">
      <c r="B178" s="370"/>
      <c r="C178" s="363" t="s">
        <v>29</v>
      </c>
      <c r="D178" s="363"/>
      <c r="E178" s="12">
        <f>ECSF!E28</f>
        <v>0</v>
      </c>
    </row>
    <row r="179" spans="2:5" ht="15" customHeight="1">
      <c r="B179" s="370"/>
      <c r="C179" s="363" t="s">
        <v>31</v>
      </c>
      <c r="D179" s="363"/>
      <c r="E179" s="12">
        <f>ECSF!E29</f>
        <v>0</v>
      </c>
    </row>
    <row r="180" spans="2:5" ht="15" customHeight="1">
      <c r="B180" s="370"/>
      <c r="C180" s="363" t="s">
        <v>33</v>
      </c>
      <c r="D180" s="363"/>
      <c r="E180" s="12">
        <f>ECSF!E30</f>
        <v>0</v>
      </c>
    </row>
    <row r="181" spans="2:5" ht="15" customHeight="1">
      <c r="B181" s="370"/>
      <c r="C181" s="363" t="s">
        <v>35</v>
      </c>
      <c r="D181" s="363"/>
      <c r="E181" s="12">
        <f>ECSF!E31</f>
        <v>76436</v>
      </c>
    </row>
    <row r="182" spans="2:5" ht="15" customHeight="1">
      <c r="B182" s="370"/>
      <c r="C182" s="363" t="s">
        <v>37</v>
      </c>
      <c r="D182" s="363"/>
      <c r="E182" s="12">
        <f>ECSF!E32</f>
        <v>0</v>
      </c>
    </row>
    <row r="183" spans="2:5" ht="15" customHeight="1">
      <c r="B183" s="370"/>
      <c r="C183" s="363" t="s">
        <v>39</v>
      </c>
      <c r="D183" s="363"/>
      <c r="E183" s="12">
        <f>ECSF!E33</f>
        <v>0</v>
      </c>
    </row>
    <row r="184" spans="2:5" ht="15" customHeight="1">
      <c r="B184" s="370"/>
      <c r="C184" s="363" t="s">
        <v>41</v>
      </c>
      <c r="D184" s="363"/>
      <c r="E184" s="12">
        <f>ECSF!E34</f>
        <v>0</v>
      </c>
    </row>
    <row r="185" spans="2:5" ht="15" customHeight="1">
      <c r="B185" s="370"/>
      <c r="C185" s="363" t="s">
        <v>42</v>
      </c>
      <c r="D185" s="363"/>
      <c r="E185" s="12">
        <f>ECSF!E35</f>
        <v>0</v>
      </c>
    </row>
    <row r="186" spans="2:5" ht="15" customHeight="1">
      <c r="B186" s="370"/>
      <c r="C186" s="363" t="s">
        <v>44</v>
      </c>
      <c r="D186" s="363"/>
      <c r="E186" s="12">
        <f>ECSF!E36</f>
        <v>0</v>
      </c>
    </row>
    <row r="187" spans="2:5" ht="15" customHeight="1">
      <c r="B187" s="370"/>
      <c r="C187" s="365" t="s">
        <v>7</v>
      </c>
      <c r="D187" s="365"/>
      <c r="E187" s="11">
        <f>ECSF!J14</f>
        <v>15357867</v>
      </c>
    </row>
    <row r="188" spans="2:5">
      <c r="B188" s="370"/>
      <c r="C188" s="365" t="s">
        <v>9</v>
      </c>
      <c r="D188" s="365"/>
      <c r="E188" s="11">
        <f>ECSF!J16</f>
        <v>15357867</v>
      </c>
    </row>
    <row r="189" spans="2:5">
      <c r="B189" s="370"/>
      <c r="C189" s="363" t="s">
        <v>11</v>
      </c>
      <c r="D189" s="363"/>
      <c r="E189" s="12">
        <f>ECSF!J18</f>
        <v>15357867</v>
      </c>
    </row>
    <row r="190" spans="2:5">
      <c r="B190" s="370"/>
      <c r="C190" s="363" t="s">
        <v>13</v>
      </c>
      <c r="D190" s="363"/>
      <c r="E190" s="12">
        <f>ECSF!J19</f>
        <v>0</v>
      </c>
    </row>
    <row r="191" spans="2:5" ht="15" customHeight="1">
      <c r="B191" s="370"/>
      <c r="C191" s="363" t="s">
        <v>15</v>
      </c>
      <c r="D191" s="363"/>
      <c r="E191" s="12">
        <f>ECSF!J20</f>
        <v>0</v>
      </c>
    </row>
    <row r="192" spans="2:5">
      <c r="B192" s="370"/>
      <c r="C192" s="363" t="s">
        <v>17</v>
      </c>
      <c r="D192" s="363"/>
      <c r="E192" s="12">
        <f>ECSF!J21</f>
        <v>0</v>
      </c>
    </row>
    <row r="193" spans="2:5" ht="15" customHeight="1">
      <c r="B193" s="370"/>
      <c r="C193" s="363" t="s">
        <v>19</v>
      </c>
      <c r="D193" s="363"/>
      <c r="E193" s="12">
        <f>ECSF!J22</f>
        <v>0</v>
      </c>
    </row>
    <row r="194" spans="2:5" ht="15" customHeight="1">
      <c r="B194" s="370"/>
      <c r="C194" s="363" t="s">
        <v>21</v>
      </c>
      <c r="D194" s="363"/>
      <c r="E194" s="12">
        <f>ECSF!J23</f>
        <v>0</v>
      </c>
    </row>
    <row r="195" spans="2:5" ht="15" customHeight="1">
      <c r="B195" s="370"/>
      <c r="C195" s="363" t="s">
        <v>23</v>
      </c>
      <c r="D195" s="363"/>
      <c r="E195" s="12">
        <f>ECSF!J24</f>
        <v>0</v>
      </c>
    </row>
    <row r="196" spans="2:5" ht="15" customHeight="1">
      <c r="B196" s="370"/>
      <c r="C196" s="363" t="s">
        <v>24</v>
      </c>
      <c r="D196" s="363"/>
      <c r="E196" s="12">
        <f>ECSF!J25</f>
        <v>0</v>
      </c>
    </row>
    <row r="197" spans="2:5" ht="15" customHeight="1">
      <c r="B197" s="370"/>
      <c r="C197" s="372" t="s">
        <v>28</v>
      </c>
      <c r="D197" s="372"/>
      <c r="E197" s="11">
        <f>ECSF!J27</f>
        <v>0</v>
      </c>
    </row>
    <row r="198" spans="2:5" ht="15" customHeight="1">
      <c r="B198" s="370"/>
      <c r="C198" s="363" t="s">
        <v>30</v>
      </c>
      <c r="D198" s="363"/>
      <c r="E198" s="12">
        <f>ECSF!J29</f>
        <v>0</v>
      </c>
    </row>
    <row r="199" spans="2:5" ht="15" customHeight="1">
      <c r="B199" s="370"/>
      <c r="C199" s="363" t="s">
        <v>32</v>
      </c>
      <c r="D199" s="363"/>
      <c r="E199" s="12">
        <f>ECSF!J30</f>
        <v>0</v>
      </c>
    </row>
    <row r="200" spans="2:5" ht="15" customHeight="1">
      <c r="B200" s="370"/>
      <c r="C200" s="363" t="s">
        <v>34</v>
      </c>
      <c r="D200" s="363"/>
      <c r="E200" s="12">
        <f>ECSF!J31</f>
        <v>0</v>
      </c>
    </row>
    <row r="201" spans="2:5">
      <c r="B201" s="370"/>
      <c r="C201" s="363" t="s">
        <v>36</v>
      </c>
      <c r="D201" s="363"/>
      <c r="E201" s="12">
        <f>ECSF!J32</f>
        <v>0</v>
      </c>
    </row>
    <row r="202" spans="2:5" ht="15" customHeight="1">
      <c r="B202" s="370"/>
      <c r="C202" s="363" t="s">
        <v>38</v>
      </c>
      <c r="D202" s="363"/>
      <c r="E202" s="12">
        <f>ECSF!J33</f>
        <v>0</v>
      </c>
    </row>
    <row r="203" spans="2:5">
      <c r="B203" s="370"/>
      <c r="C203" s="363" t="s">
        <v>40</v>
      </c>
      <c r="D203" s="363"/>
      <c r="E203" s="12">
        <f>ECSF!J34</f>
        <v>0</v>
      </c>
    </row>
    <row r="204" spans="2:5" ht="15" customHeight="1">
      <c r="B204" s="370"/>
      <c r="C204" s="365" t="s">
        <v>47</v>
      </c>
      <c r="D204" s="365"/>
      <c r="E204" s="11">
        <f>ECSF!J36</f>
        <v>204759221</v>
      </c>
    </row>
    <row r="205" spans="2:5" ht="15" customHeight="1">
      <c r="B205" s="370"/>
      <c r="C205" s="365" t="s">
        <v>49</v>
      </c>
      <c r="D205" s="365"/>
      <c r="E205" s="11">
        <f>ECSF!J38</f>
        <v>0</v>
      </c>
    </row>
    <row r="206" spans="2:5" ht="15" customHeight="1">
      <c r="B206" s="370"/>
      <c r="C206" s="363" t="s">
        <v>50</v>
      </c>
      <c r="D206" s="363"/>
      <c r="E206" s="12">
        <f>ECSF!J40</f>
        <v>0</v>
      </c>
    </row>
    <row r="207" spans="2:5" ht="15" customHeight="1">
      <c r="B207" s="370"/>
      <c r="C207" s="363" t="s">
        <v>51</v>
      </c>
      <c r="D207" s="363"/>
      <c r="E207" s="12">
        <f>ECSF!J41</f>
        <v>0</v>
      </c>
    </row>
    <row r="208" spans="2:5" ht="15" customHeight="1">
      <c r="B208" s="370"/>
      <c r="C208" s="363" t="s">
        <v>52</v>
      </c>
      <c r="D208" s="363"/>
      <c r="E208" s="12">
        <f>ECSF!J42</f>
        <v>0</v>
      </c>
    </row>
    <row r="209" spans="2:5" ht="15" customHeight="1">
      <c r="B209" s="370"/>
      <c r="C209" s="365" t="s">
        <v>53</v>
      </c>
      <c r="D209" s="365"/>
      <c r="E209" s="11">
        <f>ECSF!J44</f>
        <v>204759221</v>
      </c>
    </row>
    <row r="210" spans="2:5">
      <c r="B210" s="370"/>
      <c r="C210" s="363" t="s">
        <v>54</v>
      </c>
      <c r="D210" s="363"/>
      <c r="E210" s="12">
        <f>ECSF!J46</f>
        <v>204759221</v>
      </c>
    </row>
    <row r="211" spans="2:5" ht="15" customHeight="1">
      <c r="B211" s="370"/>
      <c r="C211" s="363" t="s">
        <v>55</v>
      </c>
      <c r="D211" s="363"/>
      <c r="E211" s="12">
        <f>ECSF!J47</f>
        <v>0</v>
      </c>
    </row>
    <row r="212" spans="2:5">
      <c r="B212" s="370"/>
      <c r="C212" s="363" t="s">
        <v>56</v>
      </c>
      <c r="D212" s="363"/>
      <c r="E212" s="12">
        <f>ECSF!J48</f>
        <v>0</v>
      </c>
    </row>
    <row r="213" spans="2:5" ht="15" customHeight="1">
      <c r="B213" s="370"/>
      <c r="C213" s="363" t="s">
        <v>57</v>
      </c>
      <c r="D213" s="363"/>
      <c r="E213" s="12">
        <f>ECSF!J49</f>
        <v>0</v>
      </c>
    </row>
    <row r="214" spans="2:5">
      <c r="B214" s="370"/>
      <c r="C214" s="363" t="s">
        <v>58</v>
      </c>
      <c r="D214" s="363"/>
      <c r="E214" s="12">
        <f>ECSF!J50</f>
        <v>0</v>
      </c>
    </row>
    <row r="215" spans="2:5">
      <c r="B215" s="370"/>
      <c r="C215" s="365" t="s">
        <v>59</v>
      </c>
      <c r="D215" s="365"/>
      <c r="E215" s="11">
        <f>ECSF!J52</f>
        <v>0</v>
      </c>
    </row>
    <row r="216" spans="2:5">
      <c r="B216" s="370"/>
      <c r="C216" s="363" t="s">
        <v>60</v>
      </c>
      <c r="D216" s="363"/>
      <c r="E216" s="12">
        <f>ECSF!J54</f>
        <v>0</v>
      </c>
    </row>
    <row r="217" spans="2:5" ht="15.75" thickBot="1">
      <c r="B217" s="371"/>
      <c r="C217" s="363" t="s">
        <v>61</v>
      </c>
      <c r="D217" s="363"/>
      <c r="E217" s="12">
        <f>ECSF!J55</f>
        <v>0</v>
      </c>
    </row>
    <row r="218" spans="2:5">
      <c r="C218" s="366" t="s">
        <v>75</v>
      </c>
      <c r="D218" s="5" t="s">
        <v>64</v>
      </c>
      <c r="E218" s="15" t="str">
        <f>ECSF!C62</f>
        <v>Nombre de quien autoriza</v>
      </c>
    </row>
    <row r="219" spans="2:5">
      <c r="C219" s="362"/>
      <c r="D219" s="5" t="s">
        <v>65</v>
      </c>
      <c r="E219" s="15" t="str">
        <f>ECSF!C63</f>
        <v>Cargo de quien autoriza</v>
      </c>
    </row>
    <row r="220" spans="2:5">
      <c r="C220" s="362" t="s">
        <v>74</v>
      </c>
      <c r="D220" s="5" t="s">
        <v>64</v>
      </c>
      <c r="E220" s="15" t="str">
        <f>ECSF!G62</f>
        <v>Nombre de quien elabora</v>
      </c>
    </row>
    <row r="221" spans="2:5">
      <c r="C221" s="36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4"/>
  <sheetViews>
    <sheetView topLeftCell="E37" zoomScaleNormal="100" zoomScalePageLayoutView="80" workbookViewId="0">
      <selection activeCell="I47" sqref="I47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76" t="s">
        <v>216</v>
      </c>
      <c r="D3" s="376"/>
      <c r="E3" s="376"/>
      <c r="F3" s="376"/>
      <c r="G3" s="376"/>
      <c r="H3" s="376"/>
      <c r="I3" s="376"/>
      <c r="J3" s="148"/>
      <c r="K3" s="148"/>
    </row>
    <row r="4" spans="1:11" ht="14.1" customHeight="1">
      <c r="A4" s="149"/>
      <c r="C4" s="376" t="s">
        <v>66</v>
      </c>
      <c r="D4" s="376"/>
      <c r="E4" s="376"/>
      <c r="F4" s="376"/>
      <c r="G4" s="376"/>
      <c r="H4" s="376"/>
      <c r="I4" s="376"/>
      <c r="J4" s="149"/>
      <c r="K4" s="149"/>
    </row>
    <row r="5" spans="1:11" ht="14.1" customHeight="1">
      <c r="A5" s="150"/>
      <c r="C5" s="376" t="str">
        <f>+EA!C3</f>
        <v>Del 1 de enero al 31 de marzo de 2016 y 2015</v>
      </c>
      <c r="D5" s="376"/>
      <c r="E5" s="376"/>
      <c r="F5" s="376"/>
      <c r="G5" s="376"/>
      <c r="H5" s="376"/>
      <c r="I5" s="376"/>
      <c r="J5" s="149"/>
      <c r="K5" s="149"/>
    </row>
    <row r="6" spans="1:11" ht="14.1" customHeight="1">
      <c r="A6" s="150"/>
      <c r="C6" s="376" t="s">
        <v>1</v>
      </c>
      <c r="D6" s="376"/>
      <c r="E6" s="376"/>
      <c r="F6" s="376"/>
      <c r="G6" s="376"/>
      <c r="H6" s="376"/>
      <c r="I6" s="376"/>
      <c r="J6" s="149"/>
      <c r="K6" s="149"/>
    </row>
    <row r="7" spans="1:11" ht="20.100000000000001" customHeight="1">
      <c r="A7" s="150"/>
      <c r="B7" s="96" t="s">
        <v>4</v>
      </c>
      <c r="C7" s="349" t="s">
        <v>210</v>
      </c>
      <c r="D7" s="349"/>
      <c r="E7" s="349"/>
      <c r="F7" s="349"/>
      <c r="G7" s="349"/>
      <c r="H7" s="349"/>
      <c r="I7" s="349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75" t="s">
        <v>76</v>
      </c>
      <c r="C11" s="375"/>
      <c r="D11" s="158" t="s">
        <v>67</v>
      </c>
      <c r="E11" s="158" t="s">
        <v>68</v>
      </c>
      <c r="F11" s="159"/>
      <c r="G11" s="375" t="s">
        <v>76</v>
      </c>
      <c r="H11" s="375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51" t="s">
        <v>6</v>
      </c>
      <c r="C14" s="351"/>
      <c r="D14" s="167">
        <f>D16+D26</f>
        <v>79509740</v>
      </c>
      <c r="E14" s="167">
        <f>E16+E26</f>
        <v>2668436</v>
      </c>
      <c r="F14" s="91"/>
      <c r="G14" s="351" t="s">
        <v>7</v>
      </c>
      <c r="H14" s="351"/>
      <c r="I14" s="167">
        <f>I16+I27</f>
        <v>2647437</v>
      </c>
      <c r="J14" s="167">
        <f>J16+J27</f>
        <v>15357867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51" t="s">
        <v>8</v>
      </c>
      <c r="C16" s="351"/>
      <c r="D16" s="167">
        <f>SUM(D18:D24)</f>
        <v>55538155</v>
      </c>
      <c r="E16" s="167">
        <f>SUM(E18:E24)</f>
        <v>2592000</v>
      </c>
      <c r="F16" s="91"/>
      <c r="G16" s="351" t="s">
        <v>9</v>
      </c>
      <c r="H16" s="351"/>
      <c r="I16" s="167">
        <f>SUM(I18:I25)</f>
        <v>2647437</v>
      </c>
      <c r="J16" s="167">
        <f>SUM(J18:J25)</f>
        <v>15357867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50" t="s">
        <v>10</v>
      </c>
      <c r="C18" s="350"/>
      <c r="D18" s="321">
        <f>IF(ESF!D18&lt;ESF!E18,ESF!E18-ESF!D18,0)</f>
        <v>50575934</v>
      </c>
      <c r="E18" s="170">
        <f>IF(D18&gt;0,0,ESF!D18-ESF!E18)</f>
        <v>0</v>
      </c>
      <c r="F18" s="91"/>
      <c r="G18" s="350" t="s">
        <v>11</v>
      </c>
      <c r="H18" s="350"/>
      <c r="I18" s="170">
        <f>IF(ESF!I18&gt;ESF!J18,ESF!I18-ESF!J18,0)</f>
        <v>0</v>
      </c>
      <c r="J18" s="170">
        <f>IF(I18&gt;0,0,ESF!J18-ESF!I18)</f>
        <v>15357867</v>
      </c>
      <c r="K18" s="105"/>
    </row>
    <row r="19" spans="1:11">
      <c r="A19" s="166"/>
      <c r="B19" s="350" t="s">
        <v>12</v>
      </c>
      <c r="C19" s="350"/>
      <c r="D19" s="170">
        <f>IF(ESF!D19&lt;ESF!E19,ESF!E19-ESF!D19,0)</f>
        <v>233376</v>
      </c>
      <c r="E19" s="170">
        <f>IF(D19&gt;0,0,ESF!D19-ESF!E19)</f>
        <v>0</v>
      </c>
      <c r="F19" s="91"/>
      <c r="G19" s="350" t="s">
        <v>13</v>
      </c>
      <c r="H19" s="350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350" t="s">
        <v>14</v>
      </c>
      <c r="C20" s="350"/>
      <c r="D20" s="170">
        <f>IF(ESF!D20&lt;ESF!E20,ESF!E20-ESF!D20,0)</f>
        <v>4728845</v>
      </c>
      <c r="E20" s="170">
        <f>IF(D20&gt;0,0,ESF!D20-ESF!E20)</f>
        <v>0</v>
      </c>
      <c r="F20" s="91"/>
      <c r="G20" s="350" t="s">
        <v>15</v>
      </c>
      <c r="H20" s="350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50" t="s">
        <v>16</v>
      </c>
      <c r="C21" s="350"/>
      <c r="D21" s="170">
        <f>IF(ESF!D21&lt;ESF!E21,ESF!E21-ESF!D21,0)</f>
        <v>0</v>
      </c>
      <c r="E21" s="170">
        <f>IF(D21&gt;0,0,ESF!D21-ESF!E21)</f>
        <v>0</v>
      </c>
      <c r="F21" s="91"/>
      <c r="G21" s="350" t="s">
        <v>17</v>
      </c>
      <c r="H21" s="350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50" t="s">
        <v>18</v>
      </c>
      <c r="C22" s="350"/>
      <c r="D22" s="170">
        <f>IF(ESF!D22&lt;ESF!E22,ESF!E22-ESF!D22,0)</f>
        <v>0</v>
      </c>
      <c r="E22" s="170">
        <f>IF(D22&gt;0,0,ESF!D22-ESF!E22)</f>
        <v>0</v>
      </c>
      <c r="F22" s="91"/>
      <c r="G22" s="350" t="s">
        <v>19</v>
      </c>
      <c r="H22" s="350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50" t="s">
        <v>20</v>
      </c>
      <c r="C23" s="350"/>
      <c r="D23" s="170">
        <f>IF(ESF!D23&lt;ESF!E23,ESF!E23-ESF!D23,0)</f>
        <v>0</v>
      </c>
      <c r="E23" s="170">
        <f>IF(D23&gt;0,0,ESF!D23-ESF!E23)</f>
        <v>0</v>
      </c>
      <c r="F23" s="91"/>
      <c r="G23" s="353" t="s">
        <v>21</v>
      </c>
      <c r="H23" s="353"/>
      <c r="I23" s="170">
        <f>IF(ESF!I23&gt;ESF!J23,ESF!I23-ESF!J23,0)</f>
        <v>2647437</v>
      </c>
      <c r="J23" s="170">
        <f>IF(I23&gt;0,0,ESF!J23-ESF!I23)</f>
        <v>0</v>
      </c>
      <c r="K23" s="105"/>
    </row>
    <row r="24" spans="1:11">
      <c r="A24" s="166"/>
      <c r="B24" s="350" t="s">
        <v>22</v>
      </c>
      <c r="C24" s="350"/>
      <c r="D24" s="170">
        <f>IF(ESF!D24&lt;ESF!E24,ESF!E24-ESF!D24,0)</f>
        <v>0</v>
      </c>
      <c r="E24" s="170">
        <f>IF(D24&gt;0,0,ESF!D24-ESF!E24)</f>
        <v>2592000</v>
      </c>
      <c r="F24" s="91"/>
      <c r="G24" s="350" t="s">
        <v>23</v>
      </c>
      <c r="H24" s="350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50" t="s">
        <v>24</v>
      </c>
      <c r="H25" s="350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51" t="s">
        <v>27</v>
      </c>
      <c r="C26" s="351"/>
      <c r="D26" s="167">
        <f>SUM(D28:D36)</f>
        <v>23971585</v>
      </c>
      <c r="E26" s="167">
        <f>SUM(E28:E36)</f>
        <v>76436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52" t="s">
        <v>28</v>
      </c>
      <c r="H27" s="352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350" t="s">
        <v>29</v>
      </c>
      <c r="C28" s="350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50" t="s">
        <v>31</v>
      </c>
      <c r="C29" s="350"/>
      <c r="D29" s="170">
        <f>IF(ESF!D32&lt;ESF!E32,ESF!E32-ESF!D32,0)</f>
        <v>0</v>
      </c>
      <c r="E29" s="170">
        <f>IF(D29&gt;0,0,ESF!D32-ESF!E32)</f>
        <v>0</v>
      </c>
      <c r="F29" s="91"/>
      <c r="G29" s="350" t="s">
        <v>30</v>
      </c>
      <c r="H29" s="350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350" t="s">
        <v>33</v>
      </c>
      <c r="C30" s="350"/>
      <c r="D30" s="170">
        <f>IF(ESF!D33&lt;ESF!E33,ESF!E33-ESF!D33,0)</f>
        <v>23971585</v>
      </c>
      <c r="E30" s="170">
        <f>IF(D30&gt;0,0,ESF!D33-ESF!E33)</f>
        <v>0</v>
      </c>
      <c r="F30" s="91"/>
      <c r="G30" s="350" t="s">
        <v>32</v>
      </c>
      <c r="H30" s="350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50" t="s">
        <v>35</v>
      </c>
      <c r="C31" s="350"/>
      <c r="D31" s="321">
        <f>IF(ESF!D34&lt;ESF!E34,ESF!E34-ESF!D34,0)</f>
        <v>0</v>
      </c>
      <c r="E31" s="170">
        <f>IF(D31&gt;0,0,ESF!D34-ESF!E34)</f>
        <v>76436</v>
      </c>
      <c r="F31" s="91"/>
      <c r="G31" s="350" t="s">
        <v>34</v>
      </c>
      <c r="H31" s="350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50" t="s">
        <v>37</v>
      </c>
      <c r="C32" s="350"/>
      <c r="D32" s="170">
        <f>IF(ESF!D35&lt;ESF!E35,ESF!E35-ESF!D35,0)</f>
        <v>0</v>
      </c>
      <c r="E32" s="321">
        <f>IF(D32&gt;0,0,ESF!D35-ESF!E35)</f>
        <v>0</v>
      </c>
      <c r="F32" s="91"/>
      <c r="G32" s="350" t="s">
        <v>36</v>
      </c>
      <c r="H32" s="350"/>
      <c r="I32" s="170">
        <f>IF(ESF!I34&gt;ESF!J34,ESF!I34-ESF!J34,0)</f>
        <v>0</v>
      </c>
      <c r="J32" s="170">
        <f>IF(I32&gt;0,0,ESF!J34-ESF!I34)</f>
        <v>0</v>
      </c>
      <c r="K32" s="105"/>
    </row>
    <row r="33" spans="1:12" ht="26.1" customHeight="1">
      <c r="A33" s="166"/>
      <c r="B33" s="353" t="s">
        <v>39</v>
      </c>
      <c r="C33" s="353"/>
      <c r="D33" s="170">
        <f>IF(ESF!D36&lt;ESF!E36,ESF!E36-ESF!D36,0)</f>
        <v>0</v>
      </c>
      <c r="E33" s="170">
        <f>IF(D33&gt;0,0,ESF!D36-ESF!E36)</f>
        <v>0</v>
      </c>
      <c r="F33" s="91"/>
      <c r="G33" s="353" t="s">
        <v>38</v>
      </c>
      <c r="H33" s="353"/>
      <c r="I33" s="170">
        <f>IF(ESF!I35&gt;ESF!J35,ESF!I35-ESF!J35,0)</f>
        <v>0</v>
      </c>
      <c r="J33" s="170">
        <f>IF(I33&gt;0,0,ESF!J35-ESF!I35)</f>
        <v>0</v>
      </c>
      <c r="K33" s="105"/>
    </row>
    <row r="34" spans="1:12">
      <c r="A34" s="166"/>
      <c r="B34" s="350" t="s">
        <v>41</v>
      </c>
      <c r="C34" s="350"/>
      <c r="D34" s="170">
        <f>IF(ESF!D37&lt;ESF!E37,ESF!E37-ESF!D37,0)</f>
        <v>0</v>
      </c>
      <c r="E34" s="170">
        <f>IF(D34&gt;0,0,ESF!D37-ESF!E37)</f>
        <v>0</v>
      </c>
      <c r="F34" s="91"/>
      <c r="G34" s="350" t="s">
        <v>40</v>
      </c>
      <c r="H34" s="350"/>
      <c r="I34" s="170">
        <f>IF(ESF!I36&gt;ESF!J36,ESF!I36-ESF!J36,0)</f>
        <v>0</v>
      </c>
      <c r="J34" s="170">
        <f>IF(I34&gt;0,0,ESF!J36-ESF!I36)</f>
        <v>0</v>
      </c>
      <c r="K34" s="105"/>
    </row>
    <row r="35" spans="1:12" ht="25.5" customHeight="1">
      <c r="A35" s="166"/>
      <c r="B35" s="353" t="s">
        <v>42</v>
      </c>
      <c r="C35" s="353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2">
      <c r="A36" s="166"/>
      <c r="B36" s="350" t="s">
        <v>44</v>
      </c>
      <c r="C36" s="350"/>
      <c r="D36" s="170">
        <f>IF(ESF!D39&lt;ESF!E39,ESF!E39-ESF!D39,0)</f>
        <v>0</v>
      </c>
      <c r="E36" s="170">
        <f>IF(D36&gt;0,0,ESF!D39-ESF!E39)</f>
        <v>0</v>
      </c>
      <c r="F36" s="91"/>
      <c r="G36" s="351" t="s">
        <v>47</v>
      </c>
      <c r="H36" s="351"/>
      <c r="I36" s="167">
        <f>I38+I44+I52</f>
        <v>140628347</v>
      </c>
      <c r="J36" s="167">
        <f>J38+J44+J52</f>
        <v>204759221</v>
      </c>
      <c r="K36" s="105"/>
    </row>
    <row r="37" spans="1:12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2">
      <c r="A38" s="166"/>
      <c r="B38" s="90"/>
      <c r="C38" s="90"/>
      <c r="D38" s="90"/>
      <c r="E38" s="90"/>
      <c r="F38" s="91"/>
      <c r="G38" s="351" t="s">
        <v>49</v>
      </c>
      <c r="H38" s="351"/>
      <c r="I38" s="167">
        <f>SUM(I40:I42)</f>
        <v>0</v>
      </c>
      <c r="J38" s="167">
        <f>SUM(J40:J42)</f>
        <v>0</v>
      </c>
      <c r="K38" s="105"/>
    </row>
    <row r="39" spans="1:12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2">
      <c r="A40" s="166"/>
      <c r="B40" s="90"/>
      <c r="C40" s="90"/>
      <c r="D40" s="90"/>
      <c r="E40" s="90"/>
      <c r="F40" s="91"/>
      <c r="G40" s="350" t="s">
        <v>50</v>
      </c>
      <c r="H40" s="350"/>
      <c r="I40" s="170">
        <f>IF(ESF!I46&gt;ESF!J46,ESF!I46-ESF!J46,0)</f>
        <v>0</v>
      </c>
      <c r="J40" s="170">
        <f>IF(I40&gt;0,0,ESF!J46-ESF!I46)</f>
        <v>0</v>
      </c>
      <c r="K40" s="105"/>
    </row>
    <row r="41" spans="1:12">
      <c r="A41" s="168"/>
      <c r="B41" s="90"/>
      <c r="C41" s="90"/>
      <c r="D41" s="90"/>
      <c r="E41" s="90"/>
      <c r="F41" s="91"/>
      <c r="G41" s="350" t="s">
        <v>51</v>
      </c>
      <c r="H41" s="350"/>
      <c r="I41" s="170">
        <f>IF(ESF!I47&gt;ESF!J47,ESF!I47-ESF!J47,0)</f>
        <v>0</v>
      </c>
      <c r="J41" s="170">
        <f>IF(I41&gt;0,0,ESF!J47-ESF!I47)</f>
        <v>0</v>
      </c>
      <c r="K41" s="105"/>
    </row>
    <row r="42" spans="1:12">
      <c r="A42" s="166"/>
      <c r="B42" s="90"/>
      <c r="C42" s="90"/>
      <c r="D42" s="90"/>
      <c r="E42" s="90"/>
      <c r="F42" s="91"/>
      <c r="G42" s="350" t="s">
        <v>52</v>
      </c>
      <c r="H42" s="350"/>
      <c r="I42" s="170">
        <f>IF(ESF!I48&gt;ESF!J48,ESF!I48-ESF!J48,0)</f>
        <v>0</v>
      </c>
      <c r="J42" s="170">
        <f>IF(I42&gt;0,0,ESF!J48-ESF!I48)</f>
        <v>0</v>
      </c>
      <c r="K42" s="105"/>
    </row>
    <row r="43" spans="1:12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2">
      <c r="A44" s="166"/>
      <c r="B44" s="90"/>
      <c r="C44" s="90"/>
      <c r="D44" s="90"/>
      <c r="E44" s="90"/>
      <c r="F44" s="91"/>
      <c r="G44" s="351" t="s">
        <v>53</v>
      </c>
      <c r="H44" s="351"/>
      <c r="I44" s="167">
        <f>SUM(I46:I50)</f>
        <v>140628347</v>
      </c>
      <c r="J44" s="167">
        <f>SUM(J46:J50)</f>
        <v>204759221</v>
      </c>
      <c r="K44" s="105"/>
    </row>
    <row r="45" spans="1:12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2">
      <c r="A46" s="166"/>
      <c r="B46" s="90"/>
      <c r="C46" s="90"/>
      <c r="D46" s="90"/>
      <c r="E46" s="90"/>
      <c r="F46" s="91"/>
      <c r="G46" s="350" t="s">
        <v>54</v>
      </c>
      <c r="H46" s="350"/>
      <c r="I46" s="170">
        <f>IF(ESF!I52&gt;ESF!J52,ESF!I52-ESF!J52,0)</f>
        <v>0</v>
      </c>
      <c r="J46" s="170">
        <f>IF(I46&gt;0,0,ESF!J52-ESF!I52)</f>
        <v>204759221</v>
      </c>
      <c r="K46" s="105"/>
      <c r="L46" s="307"/>
    </row>
    <row r="47" spans="1:12">
      <c r="A47" s="166"/>
      <c r="B47" s="90"/>
      <c r="C47" s="90"/>
      <c r="D47" s="90"/>
      <c r="E47" s="90"/>
      <c r="F47" s="91"/>
      <c r="G47" s="350" t="s">
        <v>55</v>
      </c>
      <c r="H47" s="350"/>
      <c r="I47" s="170">
        <f>IF(ESF!I53&gt;ESF!J53,ESF!I53-ESF!J53,0)</f>
        <v>140628347</v>
      </c>
      <c r="J47" s="170">
        <f>IF(I47&gt;0,0,ESF!J53-ESF!I53)</f>
        <v>0</v>
      </c>
      <c r="K47" s="105"/>
    </row>
    <row r="48" spans="1:12">
      <c r="A48" s="166"/>
      <c r="B48" s="90"/>
      <c r="C48" s="90"/>
      <c r="D48" s="90"/>
      <c r="E48" s="90"/>
      <c r="F48" s="91"/>
      <c r="G48" s="350" t="s">
        <v>56</v>
      </c>
      <c r="H48" s="350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50" t="s">
        <v>57</v>
      </c>
      <c r="H49" s="350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350" t="s">
        <v>58</v>
      </c>
      <c r="H50" s="350"/>
      <c r="I50" s="170">
        <f>IF(ESF!I56&gt;ESF!J56,ESF!I56-ESF!J56,0)</f>
        <v>0</v>
      </c>
      <c r="J50" s="170">
        <f>IF(I50&gt;0,0,ESF!J56-ESF!I56)</f>
        <v>0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51" t="s">
        <v>84</v>
      </c>
      <c r="H52" s="351"/>
      <c r="I52" s="328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50" t="s">
        <v>60</v>
      </c>
      <c r="H54" s="350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74" t="s">
        <v>61</v>
      </c>
      <c r="H55" s="374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59" t="s">
        <v>78</v>
      </c>
      <c r="C59" s="359"/>
      <c r="D59" s="359"/>
      <c r="E59" s="359"/>
      <c r="F59" s="359"/>
      <c r="G59" s="359"/>
      <c r="H59" s="359"/>
      <c r="I59" s="359"/>
      <c r="J59" s="359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56" t="s">
        <v>80</v>
      </c>
      <c r="D62" s="356"/>
      <c r="E62" s="133"/>
      <c r="F62" s="133"/>
      <c r="G62" s="356" t="s">
        <v>83</v>
      </c>
      <c r="H62" s="356"/>
      <c r="I62" s="109"/>
      <c r="J62" s="133"/>
    </row>
    <row r="63" spans="1:11" ht="14.1" customHeight="1">
      <c r="B63" s="142"/>
      <c r="C63" s="355" t="s">
        <v>81</v>
      </c>
      <c r="D63" s="355"/>
      <c r="E63" s="143"/>
      <c r="F63" s="143"/>
      <c r="G63" s="355" t="s">
        <v>82</v>
      </c>
      <c r="H63" s="355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1.2598425196850394" right="0" top="0.94488188976377963" bottom="0.70866141732283472" header="0" footer="0"/>
  <pageSetup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2"/>
  <sheetViews>
    <sheetView zoomScale="70" zoomScaleNormal="70" workbookViewId="0">
      <selection activeCell="E22" sqref="E22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0" width="11.42578125" style="78"/>
    <col min="11" max="11" width="17.85546875" style="78" bestFit="1" customWidth="1"/>
    <col min="12" max="16384" width="11.42578125" style="78"/>
  </cols>
  <sheetData>
    <row r="1" spans="1:13" s="90" customFormat="1" ht="6" customHeight="1">
      <c r="B1" s="91"/>
      <c r="C1" s="391"/>
      <c r="D1" s="391"/>
      <c r="E1" s="391"/>
      <c r="F1" s="392"/>
      <c r="G1" s="392"/>
      <c r="H1" s="392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60" t="s">
        <v>211</v>
      </c>
      <c r="D3" s="360"/>
      <c r="E3" s="360"/>
      <c r="F3" s="360"/>
      <c r="G3" s="360"/>
      <c r="H3" s="93"/>
      <c r="I3" s="93"/>
      <c r="J3" s="78"/>
      <c r="K3" s="78"/>
    </row>
    <row r="4" spans="1:13" s="90" customFormat="1" ht="14.1" customHeight="1">
      <c r="B4" s="93"/>
      <c r="C4" s="360" t="s">
        <v>150</v>
      </c>
      <c r="D4" s="360"/>
      <c r="E4" s="360"/>
      <c r="F4" s="360"/>
      <c r="G4" s="360"/>
      <c r="H4" s="93"/>
      <c r="I4" s="93"/>
      <c r="J4" s="78"/>
      <c r="K4" s="78"/>
    </row>
    <row r="5" spans="1:13" s="90" customFormat="1" ht="14.1" customHeight="1">
      <c r="B5" s="93"/>
      <c r="C5" s="360" t="str">
        <f>+EA!C3</f>
        <v>Del 1 de enero al 31 de marzo de 2016 y 2015</v>
      </c>
      <c r="D5" s="360"/>
      <c r="E5" s="360"/>
      <c r="F5" s="360"/>
      <c r="G5" s="360"/>
      <c r="H5" s="93"/>
      <c r="I5" s="93"/>
      <c r="J5" s="78"/>
      <c r="K5" s="78"/>
    </row>
    <row r="6" spans="1:13" s="90" customFormat="1" ht="14.1" customHeight="1">
      <c r="B6" s="93"/>
      <c r="C6" s="360" t="s">
        <v>1</v>
      </c>
      <c r="D6" s="360"/>
      <c r="E6" s="360"/>
      <c r="F6" s="360"/>
      <c r="G6" s="360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49" t="s">
        <v>210</v>
      </c>
      <c r="D7" s="349"/>
      <c r="E7" s="349"/>
      <c r="F7" s="349"/>
      <c r="G7" s="349"/>
      <c r="H7" s="80"/>
      <c r="I7" s="183"/>
      <c r="J7" s="183"/>
      <c r="K7" s="183"/>
      <c r="L7" s="183"/>
      <c r="M7" s="183"/>
    </row>
    <row r="8" spans="1:13" s="90" customFormat="1" ht="6.75" customHeight="1">
      <c r="A8" s="361"/>
      <c r="B8" s="361"/>
      <c r="C8" s="361"/>
      <c r="D8" s="361"/>
      <c r="E8" s="361"/>
      <c r="F8" s="361"/>
      <c r="G8" s="361"/>
      <c r="H8" s="361"/>
      <c r="I8" s="361"/>
    </row>
    <row r="9" spans="1:13" s="90" customFormat="1" ht="3" customHeight="1">
      <c r="A9" s="361"/>
      <c r="B9" s="361"/>
      <c r="C9" s="361"/>
      <c r="D9" s="361"/>
      <c r="E9" s="361"/>
      <c r="F9" s="361"/>
      <c r="G9" s="361"/>
      <c r="H9" s="361"/>
      <c r="I9" s="361"/>
    </row>
    <row r="10" spans="1:13" s="188" customFormat="1">
      <c r="A10" s="184"/>
      <c r="B10" s="383" t="s">
        <v>76</v>
      </c>
      <c r="C10" s="383"/>
      <c r="D10" s="185" t="s">
        <v>151</v>
      </c>
      <c r="E10" s="185" t="s">
        <v>152</v>
      </c>
      <c r="F10" s="186" t="s">
        <v>153</v>
      </c>
      <c r="G10" s="186" t="s">
        <v>154</v>
      </c>
      <c r="H10" s="186" t="s">
        <v>155</v>
      </c>
      <c r="I10" s="187"/>
    </row>
    <row r="11" spans="1:13" s="188" customFormat="1">
      <c r="A11" s="189"/>
      <c r="B11" s="384"/>
      <c r="C11" s="384"/>
      <c r="D11" s="190">
        <v>1</v>
      </c>
      <c r="E11" s="190">
        <v>2</v>
      </c>
      <c r="F11" s="191">
        <v>3</v>
      </c>
      <c r="G11" s="191" t="s">
        <v>156</v>
      </c>
      <c r="H11" s="191" t="s">
        <v>157</v>
      </c>
      <c r="I11" s="192"/>
    </row>
    <row r="12" spans="1:13" s="90" customFormat="1" ht="3" customHeight="1">
      <c r="A12" s="385"/>
      <c r="B12" s="361"/>
      <c r="C12" s="361"/>
      <c r="D12" s="361"/>
      <c r="E12" s="361"/>
      <c r="F12" s="361"/>
      <c r="G12" s="361"/>
      <c r="H12" s="361"/>
      <c r="I12" s="386"/>
    </row>
    <row r="13" spans="1:13" s="90" customFormat="1" ht="3" customHeight="1">
      <c r="A13" s="387"/>
      <c r="B13" s="388"/>
      <c r="C13" s="388"/>
      <c r="D13" s="388"/>
      <c r="E13" s="388"/>
      <c r="F13" s="388"/>
      <c r="G13" s="388"/>
      <c r="H13" s="388"/>
      <c r="I13" s="389"/>
      <c r="J13" s="78"/>
      <c r="K13" s="78"/>
    </row>
    <row r="14" spans="1:13" s="90" customFormat="1">
      <c r="A14" s="119"/>
      <c r="B14" s="390" t="s">
        <v>6</v>
      </c>
      <c r="C14" s="390"/>
      <c r="D14" s="193">
        <f>+D16+D26</f>
        <v>443619314</v>
      </c>
      <c r="E14" s="193">
        <f>+E16+E26</f>
        <v>140817230</v>
      </c>
      <c r="F14" s="193">
        <f>+F16+F26</f>
        <v>217658534</v>
      </c>
      <c r="G14" s="193">
        <f t="shared" ref="G14:H14" si="0">+G16+G26</f>
        <v>366778010</v>
      </c>
      <c r="H14" s="193">
        <f t="shared" si="0"/>
        <v>-76841304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51" t="s">
        <v>8</v>
      </c>
      <c r="C16" s="351"/>
      <c r="D16" s="197">
        <f>SUM(D18:D24)</f>
        <v>345511840</v>
      </c>
      <c r="E16" s="197">
        <f>SUM(E18:E24)</f>
        <v>62760348</v>
      </c>
      <c r="F16" s="197">
        <f>SUM(F18:F24)</f>
        <v>115706503</v>
      </c>
      <c r="G16" s="197">
        <f>D16+E16-F16</f>
        <v>292565685</v>
      </c>
      <c r="H16" s="197">
        <f>G16-D16</f>
        <v>-52946155</v>
      </c>
      <c r="I16" s="198"/>
      <c r="J16" s="78"/>
      <c r="K16" s="310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77" t="s">
        <v>10</v>
      </c>
      <c r="C18" s="377"/>
      <c r="D18" s="202">
        <f>+ESF!E18</f>
        <v>325672525</v>
      </c>
      <c r="E18" s="202">
        <v>22673495</v>
      </c>
      <c r="F18" s="202">
        <v>73249429</v>
      </c>
      <c r="G18" s="118">
        <f>D18+E18-F18</f>
        <v>275096591</v>
      </c>
      <c r="H18" s="118">
        <f>G18-D18</f>
        <v>-50575934</v>
      </c>
      <c r="I18" s="201"/>
      <c r="J18" s="78"/>
      <c r="K18" s="199" t="str">
        <f>IF(G18=ESF!D18," ","Error")</f>
        <v xml:space="preserve"> </v>
      </c>
      <c r="L18" s="308"/>
    </row>
    <row r="19" spans="1:14" s="90" customFormat="1" ht="19.5" customHeight="1">
      <c r="A19" s="106"/>
      <c r="B19" s="377" t="s">
        <v>12</v>
      </c>
      <c r="C19" s="377"/>
      <c r="D19" s="202">
        <f>+ESF!E19</f>
        <v>244463</v>
      </c>
      <c r="E19" s="202">
        <v>30648530</v>
      </c>
      <c r="F19" s="202">
        <v>30881906</v>
      </c>
      <c r="G19" s="118">
        <f t="shared" ref="G19:G24" si="1">D19+E19-F19</f>
        <v>11087</v>
      </c>
      <c r="H19" s="118">
        <f t="shared" ref="H19:H24" si="2">G19-D19</f>
        <v>-233376</v>
      </c>
      <c r="I19" s="201"/>
      <c r="J19" s="78"/>
      <c r="K19" s="199" t="str">
        <f>IF(G19=ESF!D19," ","Error")</f>
        <v xml:space="preserve"> </v>
      </c>
    </row>
    <row r="20" spans="1:14" s="90" customFormat="1" ht="19.5" customHeight="1">
      <c r="A20" s="106"/>
      <c r="B20" s="377" t="s">
        <v>14</v>
      </c>
      <c r="C20" s="377"/>
      <c r="D20" s="202">
        <f>+ESF!E20</f>
        <v>19594852</v>
      </c>
      <c r="E20" s="202">
        <v>6764213</v>
      </c>
      <c r="F20" s="202">
        <v>11493058</v>
      </c>
      <c r="G20" s="118">
        <f t="shared" si="1"/>
        <v>14866007</v>
      </c>
      <c r="H20" s="118">
        <f t="shared" si="2"/>
        <v>-4728845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77" t="s">
        <v>16</v>
      </c>
      <c r="C21" s="377"/>
      <c r="D21" s="202">
        <f>+ESF!E21</f>
        <v>0</v>
      </c>
      <c r="E21" s="202">
        <v>0</v>
      </c>
      <c r="F21" s="202">
        <v>0</v>
      </c>
      <c r="G21" s="118">
        <f t="shared" si="1"/>
        <v>0</v>
      </c>
      <c r="H21" s="118">
        <f t="shared" si="2"/>
        <v>0</v>
      </c>
      <c r="I21" s="201"/>
      <c r="J21" s="78"/>
      <c r="K21" s="199" t="str">
        <f>IF(G21=ESF!D21," ","Error")</f>
        <v xml:space="preserve"> </v>
      </c>
      <c r="N21" s="90" t="s">
        <v>139</v>
      </c>
    </row>
    <row r="22" spans="1:14" s="90" customFormat="1" ht="19.5" customHeight="1">
      <c r="A22" s="106"/>
      <c r="B22" s="377" t="s">
        <v>18</v>
      </c>
      <c r="C22" s="377"/>
      <c r="D22" s="202">
        <f>+ESF!E22</f>
        <v>0</v>
      </c>
      <c r="E22" s="202">
        <v>81470</v>
      </c>
      <c r="F22" s="202">
        <v>81470</v>
      </c>
      <c r="G22" s="118">
        <f t="shared" si="1"/>
        <v>0</v>
      </c>
      <c r="H22" s="118">
        <f t="shared" si="2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77" t="s">
        <v>20</v>
      </c>
      <c r="C23" s="377"/>
      <c r="D23" s="202">
        <f>+ESF!E23</f>
        <v>0</v>
      </c>
      <c r="E23" s="202">
        <v>0</v>
      </c>
      <c r="F23" s="202">
        <v>0</v>
      </c>
      <c r="G23" s="118">
        <f t="shared" si="1"/>
        <v>0</v>
      </c>
      <c r="H23" s="118">
        <f t="shared" si="2"/>
        <v>0</v>
      </c>
      <c r="I23" s="201"/>
      <c r="J23" s="78"/>
      <c r="K23" s="199" t="str">
        <f>IF(G23=ESF!D23," ","Error")</f>
        <v xml:space="preserve"> </v>
      </c>
      <c r="L23" s="90" t="s">
        <v>139</v>
      </c>
    </row>
    <row r="24" spans="1:14" ht="19.5" customHeight="1">
      <c r="A24" s="106"/>
      <c r="B24" s="377" t="s">
        <v>22</v>
      </c>
      <c r="C24" s="377"/>
      <c r="D24" s="202">
        <f>+ESF!E24</f>
        <v>0</v>
      </c>
      <c r="E24" s="202">
        <v>2592640</v>
      </c>
      <c r="F24" s="202">
        <v>640</v>
      </c>
      <c r="G24" s="118">
        <f t="shared" si="1"/>
        <v>2592000</v>
      </c>
      <c r="H24" s="118">
        <f t="shared" si="2"/>
        <v>2592000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51" t="s">
        <v>27</v>
      </c>
      <c r="C26" s="351"/>
      <c r="D26" s="197">
        <f>SUM(D28:D36)</f>
        <v>98107474</v>
      </c>
      <c r="E26" s="197">
        <f>SUM(E28:E36)</f>
        <v>78056882</v>
      </c>
      <c r="F26" s="197">
        <f>SUM(F28:F36)</f>
        <v>101952031</v>
      </c>
      <c r="G26" s="197">
        <f>D26+E26-F26</f>
        <v>74212325</v>
      </c>
      <c r="H26" s="197">
        <f>G26-D26</f>
        <v>-23895149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77" t="s">
        <v>29</v>
      </c>
      <c r="C28" s="377"/>
      <c r="D28" s="202">
        <f>+ESF!E31</f>
        <v>0</v>
      </c>
      <c r="E28" s="202">
        <v>0</v>
      </c>
      <c r="F28" s="202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77" t="s">
        <v>31</v>
      </c>
      <c r="C29" s="377"/>
      <c r="D29" s="202">
        <f>+ESF!E32</f>
        <v>0</v>
      </c>
      <c r="E29" s="202">
        <v>0</v>
      </c>
      <c r="F29" s="202">
        <v>0</v>
      </c>
      <c r="G29" s="118">
        <f t="shared" ref="G29:G36" si="3">D29+E29-F29</f>
        <v>0</v>
      </c>
      <c r="H29" s="118">
        <f t="shared" ref="H29:H36" si="4">G29-D29</f>
        <v>0</v>
      </c>
      <c r="I29" s="201"/>
      <c r="K29" s="199" t="str">
        <f>IF(G29=ESF!D32," ","error")</f>
        <v xml:space="preserve"> </v>
      </c>
    </row>
    <row r="30" spans="1:14" ht="19.5" customHeight="1">
      <c r="A30" s="106"/>
      <c r="B30" s="377" t="s">
        <v>33</v>
      </c>
      <c r="C30" s="377"/>
      <c r="D30" s="202">
        <f>+ESF!E33</f>
        <v>91275422</v>
      </c>
      <c r="E30" s="319">
        <v>77980446</v>
      </c>
      <c r="F30" s="202">
        <v>101952031</v>
      </c>
      <c r="G30" s="118">
        <f t="shared" si="3"/>
        <v>67303837</v>
      </c>
      <c r="H30" s="118">
        <f t="shared" si="4"/>
        <v>-23971585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77" t="s">
        <v>158</v>
      </c>
      <c r="C31" s="377"/>
      <c r="D31" s="202">
        <f>+ESF!E34</f>
        <v>6246705</v>
      </c>
      <c r="E31" s="202">
        <v>76436</v>
      </c>
      <c r="F31" s="202">
        <v>0</v>
      </c>
      <c r="G31" s="118">
        <f t="shared" si="3"/>
        <v>6323141</v>
      </c>
      <c r="H31" s="118">
        <f t="shared" si="4"/>
        <v>76436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377" t="s">
        <v>37</v>
      </c>
      <c r="C32" s="377"/>
      <c r="D32" s="202">
        <f>+ESF!E35</f>
        <v>585347</v>
      </c>
      <c r="E32" s="319">
        <v>0</v>
      </c>
      <c r="F32" s="202">
        <v>0</v>
      </c>
      <c r="G32" s="118">
        <f t="shared" si="3"/>
        <v>585347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77" t="s">
        <v>39</v>
      </c>
      <c r="C33" s="377"/>
      <c r="D33" s="202">
        <f>+ESF!E36</f>
        <v>0</v>
      </c>
      <c r="E33" s="202">
        <v>0</v>
      </c>
      <c r="F33" s="202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77" t="s">
        <v>41</v>
      </c>
      <c r="C34" s="377"/>
      <c r="D34" s="202">
        <f>+ESF!E37</f>
        <v>0</v>
      </c>
      <c r="E34" s="202">
        <v>0</v>
      </c>
      <c r="F34" s="202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77" t="s">
        <v>42</v>
      </c>
      <c r="C35" s="377"/>
      <c r="D35" s="202">
        <f>+ESF!E38</f>
        <v>0</v>
      </c>
      <c r="E35" s="202">
        <v>0</v>
      </c>
      <c r="F35" s="202">
        <v>0</v>
      </c>
      <c r="G35" s="118">
        <f t="shared" si="3"/>
        <v>0</v>
      </c>
      <c r="H35" s="118">
        <f t="shared" si="4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77" t="s">
        <v>44</v>
      </c>
      <c r="C36" s="377"/>
      <c r="D36" s="202">
        <f>+ESF!E39</f>
        <v>0</v>
      </c>
      <c r="E36" s="202">
        <v>0</v>
      </c>
      <c r="F36" s="202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78"/>
      <c r="B38" s="379"/>
      <c r="C38" s="379"/>
      <c r="D38" s="379"/>
      <c r="E38" s="379"/>
      <c r="F38" s="379"/>
      <c r="G38" s="379"/>
      <c r="H38" s="379"/>
      <c r="I38" s="380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50" t="s">
        <v>78</v>
      </c>
      <c r="C40" s="350"/>
      <c r="D40" s="350"/>
      <c r="E40" s="350"/>
      <c r="F40" s="350"/>
      <c r="G40" s="350"/>
      <c r="H40" s="350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81"/>
      <c r="C42" s="381"/>
      <c r="D42" s="133"/>
      <c r="E42" s="382"/>
      <c r="F42" s="382"/>
      <c r="G42" s="382"/>
      <c r="H42" s="382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56" t="s">
        <v>80</v>
      </c>
      <c r="C43" s="356"/>
      <c r="D43" s="147"/>
      <c r="E43" s="356" t="s">
        <v>83</v>
      </c>
      <c r="F43" s="356"/>
      <c r="G43" s="356"/>
      <c r="H43" s="356"/>
      <c r="I43" s="109"/>
      <c r="J43" s="90"/>
      <c r="P43" s="90"/>
      <c r="Q43" s="90"/>
    </row>
    <row r="44" spans="1:17" ht="14.1" customHeight="1">
      <c r="A44" s="90"/>
      <c r="B44" s="355" t="s">
        <v>81</v>
      </c>
      <c r="C44" s="355"/>
      <c r="D44" s="116"/>
      <c r="E44" s="355" t="s">
        <v>82</v>
      </c>
      <c r="F44" s="355"/>
      <c r="G44" s="355"/>
      <c r="H44" s="355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  <row r="52" spans="9:9">
      <c r="I52" s="327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horizontalCentered="1" verticalCentered="1"/>
  <pageMargins left="1.2598425196850394" right="0" top="0.94488188976377963" bottom="0.70866141732283472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3"/>
  <sheetViews>
    <sheetView zoomScale="70" zoomScaleNormal="70" workbookViewId="0">
      <selection activeCell="H44" sqref="H44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401" t="s">
        <v>217</v>
      </c>
      <c r="D4" s="401"/>
      <c r="E4" s="401"/>
      <c r="F4" s="401"/>
      <c r="G4" s="401"/>
      <c r="H4" s="401"/>
      <c r="I4" s="212"/>
      <c r="J4" s="212"/>
    </row>
    <row r="5" spans="1:17" ht="14.1" customHeight="1">
      <c r="B5" s="212"/>
      <c r="C5" s="401" t="s">
        <v>159</v>
      </c>
      <c r="D5" s="401"/>
      <c r="E5" s="401"/>
      <c r="F5" s="401"/>
      <c r="G5" s="401"/>
      <c r="H5" s="401"/>
      <c r="I5" s="212"/>
      <c r="J5" s="212"/>
    </row>
    <row r="6" spans="1:17" ht="14.1" customHeight="1">
      <c r="B6" s="212"/>
      <c r="C6" s="401" t="str">
        <f>+EA!C3</f>
        <v>Del 1 de enero al 31 de marzo de 2016 y 2015</v>
      </c>
      <c r="D6" s="401"/>
      <c r="E6" s="401"/>
      <c r="F6" s="401"/>
      <c r="G6" s="401"/>
      <c r="H6" s="401"/>
      <c r="I6" s="212"/>
      <c r="J6" s="212"/>
    </row>
    <row r="7" spans="1:17" ht="14.1" customHeight="1">
      <c r="B7" s="212"/>
      <c r="C7" s="401" t="s">
        <v>1</v>
      </c>
      <c r="D7" s="401"/>
      <c r="E7" s="401"/>
      <c r="F7" s="401"/>
      <c r="G7" s="401"/>
      <c r="H7" s="401"/>
      <c r="I7" s="212"/>
      <c r="J7" s="212"/>
    </row>
    <row r="8" spans="1:17" ht="6" customHeight="1">
      <c r="A8" s="213"/>
      <c r="B8" s="402"/>
      <c r="C8" s="402"/>
      <c r="D8" s="403"/>
      <c r="E8" s="403"/>
      <c r="F8" s="403"/>
      <c r="G8" s="403"/>
      <c r="H8" s="403"/>
      <c r="I8" s="403"/>
      <c r="J8" s="214"/>
    </row>
    <row r="9" spans="1:17" ht="20.100000000000001" customHeight="1">
      <c r="A9" s="213"/>
      <c r="B9" s="215" t="s">
        <v>4</v>
      </c>
      <c r="C9" s="349" t="s">
        <v>210</v>
      </c>
      <c r="D9" s="349"/>
      <c r="E9" s="349"/>
      <c r="F9" s="349"/>
      <c r="G9" s="349"/>
      <c r="H9" s="349"/>
      <c r="I9" s="349"/>
      <c r="J9" s="214"/>
    </row>
    <row r="10" spans="1:17" ht="5.0999999999999996" customHeight="1">
      <c r="A10" s="216"/>
      <c r="B10" s="404"/>
      <c r="C10" s="404"/>
      <c r="D10" s="404"/>
      <c r="E10" s="404"/>
      <c r="F10" s="404"/>
      <c r="G10" s="404"/>
      <c r="H10" s="404"/>
      <c r="I10" s="404"/>
      <c r="J10" s="404"/>
    </row>
    <row r="11" spans="1:17" ht="3" customHeight="1">
      <c r="A11" s="216"/>
      <c r="B11" s="404"/>
      <c r="C11" s="404"/>
      <c r="D11" s="404"/>
      <c r="E11" s="404"/>
      <c r="F11" s="404"/>
      <c r="G11" s="404"/>
      <c r="H11" s="404"/>
      <c r="I11" s="404"/>
      <c r="J11" s="404"/>
    </row>
    <row r="12" spans="1:17" ht="30" customHeight="1">
      <c r="A12" s="217"/>
      <c r="B12" s="405" t="s">
        <v>160</v>
      </c>
      <c r="C12" s="405"/>
      <c r="D12" s="405"/>
      <c r="E12" s="218"/>
      <c r="F12" s="219" t="s">
        <v>161</v>
      </c>
      <c r="G12" s="219" t="s">
        <v>162</v>
      </c>
      <c r="H12" s="218" t="s">
        <v>163</v>
      </c>
      <c r="I12" s="218" t="s">
        <v>164</v>
      </c>
      <c r="J12" s="220"/>
    </row>
    <row r="13" spans="1:17" ht="3" customHeight="1">
      <c r="A13" s="221"/>
      <c r="B13" s="404"/>
      <c r="C13" s="404"/>
      <c r="D13" s="404"/>
      <c r="E13" s="404"/>
      <c r="F13" s="404"/>
      <c r="G13" s="404"/>
      <c r="H13" s="404"/>
      <c r="I13" s="404"/>
      <c r="J13" s="406"/>
    </row>
    <row r="14" spans="1:17" ht="9.9499999999999993" customHeight="1">
      <c r="A14" s="222"/>
      <c r="B14" s="399"/>
      <c r="C14" s="399"/>
      <c r="D14" s="399"/>
      <c r="E14" s="399"/>
      <c r="F14" s="399"/>
      <c r="G14" s="399"/>
      <c r="H14" s="399"/>
      <c r="I14" s="399"/>
      <c r="J14" s="400"/>
    </row>
    <row r="15" spans="1:17">
      <c r="A15" s="222"/>
      <c r="B15" s="396" t="s">
        <v>165</v>
      </c>
      <c r="C15" s="396"/>
      <c r="D15" s="396"/>
      <c r="E15" s="223"/>
      <c r="F15" s="223"/>
      <c r="G15" s="223"/>
      <c r="H15" s="223"/>
      <c r="I15" s="223"/>
      <c r="J15" s="224"/>
    </row>
    <row r="16" spans="1:17">
      <c r="A16" s="225"/>
      <c r="B16" s="394" t="s">
        <v>166</v>
      </c>
      <c r="C16" s="394"/>
      <c r="D16" s="394"/>
      <c r="E16" s="226"/>
      <c r="F16" s="226"/>
      <c r="G16" s="226"/>
      <c r="H16" s="226"/>
      <c r="I16" s="226"/>
      <c r="J16" s="227"/>
    </row>
    <row r="17" spans="1:10">
      <c r="A17" s="225"/>
      <c r="B17" s="396" t="s">
        <v>167</v>
      </c>
      <c r="C17" s="396"/>
      <c r="D17" s="396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95" t="s">
        <v>168</v>
      </c>
      <c r="D18" s="398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95" t="s">
        <v>169</v>
      </c>
      <c r="D19" s="395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95" t="s">
        <v>170</v>
      </c>
      <c r="D20" s="395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96" t="s">
        <v>171</v>
      </c>
      <c r="C22" s="396"/>
      <c r="D22" s="396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95" t="s">
        <v>172</v>
      </c>
      <c r="D23" s="395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95" t="s">
        <v>173</v>
      </c>
      <c r="D24" s="395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95" t="s">
        <v>169</v>
      </c>
      <c r="D25" s="395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95" t="s">
        <v>170</v>
      </c>
      <c r="D26" s="395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97" t="s">
        <v>174</v>
      </c>
      <c r="C28" s="397"/>
      <c r="D28" s="397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94" t="s">
        <v>175</v>
      </c>
      <c r="C30" s="394"/>
      <c r="D30" s="394"/>
      <c r="E30" s="226"/>
      <c r="F30" s="239"/>
      <c r="G30" s="239"/>
      <c r="H30" s="240"/>
      <c r="I30" s="240"/>
      <c r="J30" s="229"/>
    </row>
    <row r="31" spans="1:10">
      <c r="A31" s="225"/>
      <c r="B31" s="396" t="s">
        <v>167</v>
      </c>
      <c r="C31" s="396"/>
      <c r="D31" s="396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95" t="s">
        <v>168</v>
      </c>
      <c r="D32" s="395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95" t="s">
        <v>169</v>
      </c>
      <c r="D33" s="395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95" t="s">
        <v>170</v>
      </c>
      <c r="D34" s="395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96" t="s">
        <v>171</v>
      </c>
      <c r="C36" s="396"/>
      <c r="D36" s="396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95" t="s">
        <v>172</v>
      </c>
      <c r="D37" s="395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95" t="s">
        <v>173</v>
      </c>
      <c r="D38" s="395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95" t="s">
        <v>169</v>
      </c>
      <c r="D39" s="395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95" t="s">
        <v>170</v>
      </c>
      <c r="D40" s="395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97" t="s">
        <v>176</v>
      </c>
      <c r="C42" s="397"/>
      <c r="D42" s="397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96" t="s">
        <v>177</v>
      </c>
      <c r="C44" s="396"/>
      <c r="D44" s="396"/>
      <c r="E44" s="226"/>
      <c r="F44" s="232"/>
      <c r="G44" s="232"/>
      <c r="H44" s="249">
        <v>38032599</v>
      </c>
      <c r="I44" s="320">
        <v>25322169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93" t="s">
        <v>178</v>
      </c>
      <c r="C46" s="393"/>
      <c r="D46" s="393"/>
      <c r="E46" s="251"/>
      <c r="F46" s="252"/>
      <c r="G46" s="252"/>
      <c r="H46" s="253">
        <f>H28+H42+H44</f>
        <v>38032599</v>
      </c>
      <c r="I46" s="253">
        <f>I28+I42+I44</f>
        <v>25322169</v>
      </c>
      <c r="J46" s="254"/>
    </row>
    <row r="47" spans="1:10" ht="6" customHeight="1">
      <c r="B47" s="394"/>
      <c r="C47" s="394"/>
      <c r="D47" s="394"/>
      <c r="E47" s="394"/>
      <c r="F47" s="394"/>
      <c r="G47" s="394"/>
      <c r="H47" s="394"/>
      <c r="I47" s="394"/>
      <c r="J47" s="394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95" t="s">
        <v>78</v>
      </c>
      <c r="C49" s="395"/>
      <c r="D49" s="395"/>
      <c r="E49" s="395"/>
      <c r="F49" s="395"/>
      <c r="G49" s="395"/>
      <c r="H49" s="395"/>
      <c r="I49" s="395"/>
      <c r="J49" s="395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58"/>
      <c r="D51" s="358"/>
      <c r="E51" s="259"/>
      <c r="F51" s="83"/>
      <c r="G51" s="357"/>
      <c r="H51" s="357"/>
      <c r="I51" s="259"/>
      <c r="J51" s="259"/>
    </row>
    <row r="52" spans="1:10" s="79" customFormat="1" ht="14.1" customHeight="1">
      <c r="A52" s="83"/>
      <c r="B52" s="240"/>
      <c r="C52" s="356" t="s">
        <v>80</v>
      </c>
      <c r="D52" s="356"/>
      <c r="E52" s="259"/>
      <c r="F52" s="259"/>
      <c r="G52" s="356" t="s">
        <v>83</v>
      </c>
      <c r="H52" s="356"/>
      <c r="I52" s="326"/>
      <c r="J52" s="259"/>
    </row>
    <row r="53" spans="1:10" s="79" customFormat="1" ht="14.1" customHeight="1">
      <c r="A53" s="83"/>
      <c r="B53" s="262"/>
      <c r="C53" s="355" t="s">
        <v>81</v>
      </c>
      <c r="D53" s="355"/>
      <c r="E53" s="263"/>
      <c r="F53" s="263"/>
      <c r="G53" s="355" t="s">
        <v>82</v>
      </c>
      <c r="H53" s="355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horizontalCentered="1" verticalCentered="1"/>
  <pageMargins left="1.2598425196850394" right="0" top="0.94488188976377963" bottom="0.70866141732283472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2"/>
  <sheetViews>
    <sheetView topLeftCell="A19" zoomScaleNormal="100" workbookViewId="0">
      <selection activeCell="B30" sqref="B30:C30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9" ht="6" customHeight="1">
      <c r="A1" s="81"/>
      <c r="B1" s="86"/>
      <c r="C1" s="81"/>
      <c r="D1" s="413"/>
      <c r="E1" s="413"/>
      <c r="F1" s="414"/>
      <c r="G1" s="414"/>
      <c r="H1" s="414"/>
      <c r="I1" s="414"/>
    </row>
    <row r="2" spans="1:9" s="90" customFormat="1" ht="6" customHeight="1">
      <c r="B2" s="91"/>
    </row>
    <row r="3" spans="1:9" s="90" customFormat="1" ht="14.1" customHeight="1">
      <c r="B3" s="93"/>
      <c r="C3" s="360" t="s">
        <v>217</v>
      </c>
      <c r="D3" s="360"/>
      <c r="E3" s="360"/>
      <c r="F3" s="360"/>
      <c r="G3" s="360"/>
      <c r="H3" s="93"/>
      <c r="I3" s="93"/>
    </row>
    <row r="4" spans="1:9" ht="14.1" customHeight="1">
      <c r="B4" s="93"/>
      <c r="C4" s="360" t="s">
        <v>137</v>
      </c>
      <c r="D4" s="360"/>
      <c r="E4" s="360"/>
      <c r="F4" s="360"/>
      <c r="G4" s="360"/>
      <c r="H4" s="93"/>
      <c r="I4" s="93"/>
    </row>
    <row r="5" spans="1:9" ht="14.1" customHeight="1">
      <c r="B5" s="93"/>
      <c r="C5" s="360" t="str">
        <f>+EA!C3</f>
        <v>Del 1 de enero al 31 de marzo de 2016 y 2015</v>
      </c>
      <c r="D5" s="360"/>
      <c r="E5" s="360"/>
      <c r="F5" s="360"/>
      <c r="G5" s="360"/>
      <c r="H5" s="93"/>
      <c r="I5" s="93"/>
    </row>
    <row r="6" spans="1:9" ht="14.1" customHeight="1">
      <c r="B6" s="93"/>
      <c r="C6" s="360" t="s">
        <v>138</v>
      </c>
      <c r="D6" s="360"/>
      <c r="E6" s="360"/>
      <c r="F6" s="360"/>
      <c r="G6" s="360"/>
      <c r="H6" s="93"/>
      <c r="I6" s="93"/>
    </row>
    <row r="7" spans="1:9" s="90" customFormat="1" ht="3" customHeight="1">
      <c r="A7" s="95"/>
      <c r="B7" s="96"/>
      <c r="C7" s="412"/>
      <c r="D7" s="412"/>
      <c r="E7" s="412"/>
      <c r="F7" s="412"/>
      <c r="G7" s="412"/>
      <c r="H7" s="412"/>
      <c r="I7" s="412"/>
    </row>
    <row r="8" spans="1:9" ht="20.100000000000001" customHeight="1">
      <c r="A8" s="95"/>
      <c r="B8" s="96" t="s">
        <v>4</v>
      </c>
      <c r="C8" s="349" t="s">
        <v>210</v>
      </c>
      <c r="D8" s="349"/>
      <c r="E8" s="349"/>
      <c r="F8" s="349"/>
      <c r="G8" s="349"/>
      <c r="H8" s="80"/>
      <c r="I8" s="80"/>
    </row>
    <row r="9" spans="1:9" ht="3" customHeight="1">
      <c r="A9" s="95"/>
      <c r="B9" s="95"/>
      <c r="C9" s="95" t="s">
        <v>139</v>
      </c>
      <c r="D9" s="95"/>
      <c r="E9" s="95"/>
      <c r="F9" s="95"/>
      <c r="G9" s="95"/>
      <c r="H9" s="95"/>
      <c r="I9" s="95"/>
    </row>
    <row r="10" spans="1:9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9" s="90" customFormat="1" ht="63" customHeight="1">
      <c r="A11" s="265"/>
      <c r="B11" s="375" t="s">
        <v>76</v>
      </c>
      <c r="C11" s="375"/>
      <c r="D11" s="266" t="s">
        <v>49</v>
      </c>
      <c r="E11" s="266" t="s">
        <v>140</v>
      </c>
      <c r="F11" s="266" t="s">
        <v>141</v>
      </c>
      <c r="G11" s="266" t="s">
        <v>142</v>
      </c>
      <c r="H11" s="266" t="s">
        <v>143</v>
      </c>
      <c r="I11" s="267"/>
    </row>
    <row r="12" spans="1:9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9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9">
      <c r="A14" s="119"/>
      <c r="B14" s="351" t="s">
        <v>58</v>
      </c>
      <c r="C14" s="351"/>
      <c r="D14" s="272">
        <v>0</v>
      </c>
      <c r="E14" s="272">
        <v>6938583</v>
      </c>
      <c r="F14" s="272">
        <v>0</v>
      </c>
      <c r="G14" s="272">
        <v>0</v>
      </c>
      <c r="H14" s="273">
        <f>SUM(D14:G14)</f>
        <v>6938583</v>
      </c>
      <c r="I14" s="271"/>
    </row>
    <row r="15" spans="1:9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9">
      <c r="A16" s="119"/>
      <c r="B16" s="411" t="s">
        <v>144</v>
      </c>
      <c r="C16" s="411"/>
      <c r="D16" s="276">
        <f>SUM(D17:D19)</f>
        <v>0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0</v>
      </c>
      <c r="I16" s="271"/>
    </row>
    <row r="17" spans="1:12">
      <c r="A17" s="106"/>
      <c r="B17" s="350" t="s">
        <v>145</v>
      </c>
      <c r="C17" s="350"/>
      <c r="D17" s="277">
        <v>0</v>
      </c>
      <c r="E17" s="277">
        <v>0</v>
      </c>
      <c r="F17" s="277">
        <v>0</v>
      </c>
      <c r="G17" s="277">
        <v>0</v>
      </c>
      <c r="H17" s="275">
        <f t="shared" ref="H17:H25" si="0">SUM(D17:G17)</f>
        <v>0</v>
      </c>
      <c r="I17" s="271"/>
    </row>
    <row r="18" spans="1:12">
      <c r="A18" s="106"/>
      <c r="B18" s="350" t="s">
        <v>51</v>
      </c>
      <c r="C18" s="350"/>
      <c r="D18" s="324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350" t="s">
        <v>146</v>
      </c>
      <c r="C19" s="350"/>
      <c r="D19" s="277">
        <v>0</v>
      </c>
      <c r="E19" s="277"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411" t="s">
        <v>147</v>
      </c>
      <c r="C21" s="411"/>
      <c r="D21" s="276">
        <f>SUM(D22:D25)</f>
        <v>0</v>
      </c>
      <c r="E21" s="276">
        <f>SUM(E22:E25)</f>
        <v>177992552</v>
      </c>
      <c r="F21" s="276">
        <f>SUM(F22:F25)</f>
        <v>220655580</v>
      </c>
      <c r="G21" s="276">
        <f>SUM(G22:G25)</f>
        <v>0</v>
      </c>
      <c r="H21" s="276">
        <f t="shared" si="0"/>
        <v>398648132</v>
      </c>
      <c r="I21" s="271"/>
    </row>
    <row r="22" spans="1:12">
      <c r="A22" s="106"/>
      <c r="B22" s="350" t="s">
        <v>148</v>
      </c>
      <c r="C22" s="350"/>
      <c r="D22" s="277">
        <v>0</v>
      </c>
      <c r="E22" s="277">
        <v>0</v>
      </c>
      <c r="F22" s="277">
        <f>+ESF!J52</f>
        <v>220655580</v>
      </c>
      <c r="G22" s="277">
        <v>0</v>
      </c>
      <c r="H22" s="275">
        <f>SUM(D22:G22)</f>
        <v>220655580</v>
      </c>
      <c r="I22" s="271"/>
    </row>
    <row r="23" spans="1:12">
      <c r="A23" s="106"/>
      <c r="B23" s="350" t="s">
        <v>55</v>
      </c>
      <c r="C23" s="350"/>
      <c r="D23" s="277">
        <v>0</v>
      </c>
      <c r="E23" s="277">
        <f>+ESF!J53</f>
        <v>177992552</v>
      </c>
      <c r="F23" s="277">
        <v>0</v>
      </c>
      <c r="G23" s="277">
        <v>0</v>
      </c>
      <c r="H23" s="275">
        <f t="shared" si="0"/>
        <v>177992552</v>
      </c>
      <c r="I23" s="271"/>
    </row>
    <row r="24" spans="1:12">
      <c r="A24" s="106"/>
      <c r="B24" s="350" t="s">
        <v>149</v>
      </c>
      <c r="C24" s="350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</row>
    <row r="25" spans="1:12">
      <c r="A25" s="106"/>
      <c r="B25" s="350" t="s">
        <v>57</v>
      </c>
      <c r="C25" s="350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410" t="s">
        <v>218</v>
      </c>
      <c r="C27" s="410"/>
      <c r="D27" s="278">
        <f>D14+D16+D21</f>
        <v>0</v>
      </c>
      <c r="E27" s="278">
        <f>E14+E16+E21</f>
        <v>184931135</v>
      </c>
      <c r="F27" s="278">
        <f>F14+F16+F21</f>
        <v>220655580</v>
      </c>
      <c r="G27" s="278">
        <f>G14+G16+G21</f>
        <v>0</v>
      </c>
      <c r="H27" s="278">
        <f>SUM(D27:G27)</f>
        <v>405586715</v>
      </c>
      <c r="I27" s="271"/>
      <c r="K27" s="279" t="str">
        <f>IF(H27=ESF!J63," ","ERROR")</f>
        <v xml:space="preserve"> </v>
      </c>
      <c r="L27" s="307"/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411" t="s">
        <v>221</v>
      </c>
      <c r="C29" s="411"/>
      <c r="D29" s="276">
        <f>SUM(D30:D32)</f>
        <v>0</v>
      </c>
      <c r="E29" s="276">
        <f>SUM(E30:E32)</f>
        <v>0</v>
      </c>
      <c r="F29" s="276">
        <f>SUM(F30:F32)</f>
        <v>0</v>
      </c>
      <c r="G29" s="276">
        <f>SUM(G30:G32)</f>
        <v>0</v>
      </c>
      <c r="H29" s="276">
        <f>SUM(D29:G29)</f>
        <v>0</v>
      </c>
      <c r="I29" s="271"/>
    </row>
    <row r="30" spans="1:12">
      <c r="A30" s="106"/>
      <c r="B30" s="350" t="s">
        <v>50</v>
      </c>
      <c r="C30" s="350"/>
      <c r="D30" s="277">
        <v>0</v>
      </c>
      <c r="E30" s="277">
        <v>0</v>
      </c>
      <c r="F30" s="277">
        <v>0</v>
      </c>
      <c r="G30" s="277">
        <v>0</v>
      </c>
      <c r="H30" s="275">
        <f>SUM(D30:G30)</f>
        <v>0</v>
      </c>
      <c r="I30" s="271"/>
    </row>
    <row r="31" spans="1:12">
      <c r="A31" s="106"/>
      <c r="B31" s="350" t="s">
        <v>51</v>
      </c>
      <c r="C31" s="350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2">
      <c r="A32" s="106"/>
      <c r="B32" s="350" t="s">
        <v>146</v>
      </c>
      <c r="C32" s="350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</row>
    <row r="33" spans="1:13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3">
      <c r="A34" s="119" t="s">
        <v>139</v>
      </c>
      <c r="B34" s="411" t="s">
        <v>147</v>
      </c>
      <c r="C34" s="411"/>
      <c r="D34" s="276">
        <f>SUM(D35:D38)</f>
        <v>0</v>
      </c>
      <c r="E34" s="276">
        <f>SUM(E35:E38)</f>
        <v>140628347</v>
      </c>
      <c r="F34" s="276">
        <f>SUM(F35:F38)</f>
        <v>15896359</v>
      </c>
      <c r="G34" s="276">
        <f>SUM(G35:G38)</f>
        <v>0</v>
      </c>
      <c r="H34" s="276">
        <f>SUM(D34:G34)</f>
        <v>156524706</v>
      </c>
      <c r="I34" s="271"/>
    </row>
    <row r="35" spans="1:13">
      <c r="A35" s="106"/>
      <c r="B35" s="350" t="s">
        <v>148</v>
      </c>
      <c r="C35" s="350"/>
      <c r="D35" s="277">
        <v>0</v>
      </c>
      <c r="E35" s="277">
        <v>0</v>
      </c>
      <c r="F35" s="277">
        <f>+ESF!I52</f>
        <v>15896359</v>
      </c>
      <c r="G35" s="277">
        <v>0</v>
      </c>
      <c r="H35" s="275">
        <f>SUM(D35:G35)</f>
        <v>15896359</v>
      </c>
      <c r="I35" s="271"/>
    </row>
    <row r="36" spans="1:13">
      <c r="A36" s="106"/>
      <c r="B36" s="350" t="s">
        <v>55</v>
      </c>
      <c r="C36" s="350"/>
      <c r="D36" s="277">
        <v>0</v>
      </c>
      <c r="E36" s="277">
        <f>+ESF!I53-E23</f>
        <v>140628347</v>
      </c>
      <c r="F36" s="277">
        <v>0</v>
      </c>
      <c r="G36" s="277">
        <v>0</v>
      </c>
      <c r="H36" s="275">
        <f>SUM(D36:G36)</f>
        <v>140628347</v>
      </c>
      <c r="I36" s="271"/>
    </row>
    <row r="37" spans="1:13">
      <c r="A37" s="106"/>
      <c r="B37" s="350" t="s">
        <v>149</v>
      </c>
      <c r="C37" s="350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3">
      <c r="A38" s="106"/>
      <c r="B38" s="350" t="s">
        <v>57</v>
      </c>
      <c r="C38" s="350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3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3" ht="18">
      <c r="A40" s="280"/>
      <c r="B40" s="407" t="s">
        <v>219</v>
      </c>
      <c r="C40" s="407"/>
      <c r="D40" s="281">
        <f>D27+D29+D34</f>
        <v>0</v>
      </c>
      <c r="E40" s="281">
        <f>E27+E29+E34</f>
        <v>325559482</v>
      </c>
      <c r="F40" s="281">
        <f>F29+F34</f>
        <v>15896359</v>
      </c>
      <c r="G40" s="281">
        <f>G27+G29+G34</f>
        <v>0</v>
      </c>
      <c r="H40" s="281">
        <f>SUM(D40:G40)</f>
        <v>341455841</v>
      </c>
      <c r="I40" s="282"/>
      <c r="K40" s="279" t="str">
        <f>IF(H40=ESF!I63," ","ERROR")</f>
        <v xml:space="preserve"> </v>
      </c>
      <c r="L40" s="307"/>
      <c r="M40" s="307"/>
    </row>
    <row r="41" spans="1:13" ht="6" customHeight="1">
      <c r="A41" s="283"/>
      <c r="B41" s="283"/>
      <c r="C41" s="283"/>
      <c r="D41" s="283"/>
      <c r="E41" s="283"/>
      <c r="F41" s="283"/>
      <c r="G41" s="283"/>
      <c r="H41" s="283"/>
      <c r="I41" s="284"/>
    </row>
    <row r="42" spans="1:13" ht="6" customHeight="1">
      <c r="D42" s="285"/>
      <c r="E42" s="285"/>
      <c r="I42" s="110"/>
    </row>
    <row r="43" spans="1:13" ht="15" customHeight="1">
      <c r="A43" s="90"/>
      <c r="B43" s="359" t="s">
        <v>78</v>
      </c>
      <c r="C43" s="359"/>
      <c r="D43" s="359"/>
      <c r="E43" s="359"/>
      <c r="F43" s="359"/>
      <c r="G43" s="359"/>
      <c r="H43" s="359"/>
      <c r="I43" s="359"/>
      <c r="J43" s="108"/>
    </row>
    <row r="44" spans="1:13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</row>
    <row r="45" spans="1:13" ht="50.1" customHeight="1">
      <c r="A45" s="90"/>
      <c r="B45" s="108"/>
      <c r="C45" s="358"/>
      <c r="D45" s="358"/>
      <c r="E45" s="133"/>
      <c r="F45" s="90"/>
      <c r="G45" s="408">
        <f>+ESF!I63-EVHP!H40</f>
        <v>0</v>
      </c>
      <c r="H45" s="409"/>
      <c r="I45" s="133"/>
      <c r="J45" s="133"/>
    </row>
    <row r="46" spans="1:13" ht="14.1" customHeight="1">
      <c r="A46" s="90"/>
      <c r="B46" s="140"/>
      <c r="C46" s="356" t="s">
        <v>80</v>
      </c>
      <c r="D46" s="356"/>
      <c r="E46" s="133"/>
      <c r="F46" s="133"/>
      <c r="G46" s="356" t="s">
        <v>83</v>
      </c>
      <c r="H46" s="356"/>
      <c r="I46" s="109"/>
      <c r="J46" s="133"/>
    </row>
    <row r="47" spans="1:13" ht="14.1" customHeight="1">
      <c r="A47" s="90"/>
      <c r="B47" s="142"/>
      <c r="C47" s="355" t="s">
        <v>81</v>
      </c>
      <c r="D47" s="355"/>
      <c r="E47" s="143"/>
      <c r="F47" s="143"/>
      <c r="G47" s="355" t="s">
        <v>82</v>
      </c>
      <c r="H47" s="355"/>
      <c r="I47" s="109"/>
      <c r="J47" s="133"/>
    </row>
    <row r="52" spans="9:9">
      <c r="I52" s="325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horizontalCentered="1" verticalCentered="1"/>
  <pageMargins left="1.2598425196850394" right="0" top="0.94488188976377963" bottom="0.70866141732283472" header="0" footer="0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57"/>
  <sheetViews>
    <sheetView showWhiteSpace="0" topLeftCell="H18" zoomScale="80" zoomScaleNormal="80" workbookViewId="0">
      <selection activeCell="P48" sqref="P48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76" t="s">
        <v>217</v>
      </c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148"/>
      <c r="Q1" s="148"/>
    </row>
    <row r="2" spans="1:17" ht="15" customHeight="1">
      <c r="B2" s="148"/>
      <c r="C2" s="148"/>
      <c r="D2" s="148"/>
      <c r="E2" s="376" t="s">
        <v>179</v>
      </c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148"/>
      <c r="Q2" s="148"/>
    </row>
    <row r="3" spans="1:17" ht="15" customHeight="1">
      <c r="B3" s="148"/>
      <c r="C3" s="148"/>
      <c r="D3" s="148"/>
      <c r="E3" s="376" t="str">
        <f>+EA!C3</f>
        <v>Del 1 de enero al 31 de marzo de 2016 y 2015</v>
      </c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148"/>
      <c r="Q3" s="148"/>
    </row>
    <row r="4" spans="1:17" ht="16.5" customHeight="1">
      <c r="B4" s="148"/>
      <c r="C4" s="148"/>
      <c r="D4" s="148"/>
      <c r="E4" s="376" t="s">
        <v>1</v>
      </c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60" t="s">
        <v>4</v>
      </c>
      <c r="C6" s="360"/>
      <c r="D6" s="360"/>
      <c r="E6" s="349" t="s">
        <v>210</v>
      </c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21" t="s">
        <v>76</v>
      </c>
      <c r="C9" s="421"/>
      <c r="D9" s="421"/>
      <c r="E9" s="421"/>
      <c r="F9" s="159"/>
      <c r="G9" s="158">
        <v>2016</v>
      </c>
      <c r="H9" s="158">
        <v>2015</v>
      </c>
      <c r="I9" s="292"/>
      <c r="J9" s="421" t="s">
        <v>76</v>
      </c>
      <c r="K9" s="421"/>
      <c r="L9" s="421"/>
      <c r="M9" s="421"/>
      <c r="N9" s="159"/>
      <c r="O9" s="158">
        <v>2016</v>
      </c>
      <c r="P9" s="158">
        <v>2015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16" t="s">
        <v>180</v>
      </c>
      <c r="C12" s="416"/>
      <c r="D12" s="416"/>
      <c r="E12" s="416"/>
      <c r="F12" s="416"/>
      <c r="G12" s="294"/>
      <c r="H12" s="294"/>
      <c r="I12" s="91"/>
      <c r="J12" s="416" t="s">
        <v>181</v>
      </c>
      <c r="K12" s="416"/>
      <c r="L12" s="416"/>
      <c r="M12" s="416"/>
      <c r="N12" s="416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16" t="s">
        <v>67</v>
      </c>
      <c r="D14" s="416"/>
      <c r="E14" s="416"/>
      <c r="F14" s="416"/>
      <c r="G14" s="296">
        <f>SUM(G15:G25)</f>
        <v>31038585</v>
      </c>
      <c r="H14" s="296">
        <f>SUM(H15:H25)</f>
        <v>270032701</v>
      </c>
      <c r="I14" s="91"/>
      <c r="J14" s="91"/>
      <c r="K14" s="416" t="s">
        <v>67</v>
      </c>
      <c r="L14" s="416"/>
      <c r="M14" s="416"/>
      <c r="N14" s="416"/>
      <c r="O14" s="296">
        <f>SUM(O15:O17)</f>
        <v>23971585</v>
      </c>
      <c r="P14" s="296">
        <f>SUM(P15:P17)</f>
        <v>39842914</v>
      </c>
      <c r="Q14" s="105"/>
    </row>
    <row r="15" spans="1:17" ht="15" customHeight="1">
      <c r="A15" s="106"/>
      <c r="B15" s="91"/>
      <c r="C15" s="164"/>
      <c r="D15" s="415" t="s">
        <v>90</v>
      </c>
      <c r="E15" s="415"/>
      <c r="F15" s="415"/>
      <c r="G15" s="297">
        <v>0</v>
      </c>
      <c r="H15" s="297">
        <v>0</v>
      </c>
      <c r="I15" s="91"/>
      <c r="J15" s="91"/>
      <c r="K15" s="90"/>
      <c r="L15" s="417" t="s">
        <v>33</v>
      </c>
      <c r="M15" s="417"/>
      <c r="N15" s="417"/>
      <c r="O15" s="297">
        <v>23971585</v>
      </c>
      <c r="P15" s="297">
        <v>0</v>
      </c>
      <c r="Q15" s="105"/>
    </row>
    <row r="16" spans="1:17" ht="15" customHeight="1">
      <c r="A16" s="106"/>
      <c r="B16" s="91"/>
      <c r="C16" s="164"/>
      <c r="D16" s="415" t="s">
        <v>202</v>
      </c>
      <c r="E16" s="415"/>
      <c r="F16" s="415"/>
      <c r="G16" s="297"/>
      <c r="H16" s="297"/>
      <c r="I16" s="91"/>
      <c r="J16" s="91"/>
      <c r="K16" s="90"/>
      <c r="L16" s="417" t="s">
        <v>35</v>
      </c>
      <c r="M16" s="417"/>
      <c r="N16" s="417"/>
      <c r="O16" s="297">
        <v>0</v>
      </c>
      <c r="P16" s="297">
        <v>0</v>
      </c>
      <c r="Q16" s="105"/>
    </row>
    <row r="17" spans="1:19" ht="15" customHeight="1">
      <c r="A17" s="106"/>
      <c r="B17" s="91"/>
      <c r="C17" s="298"/>
      <c r="D17" s="415" t="s">
        <v>182</v>
      </c>
      <c r="E17" s="415"/>
      <c r="F17" s="415"/>
      <c r="G17" s="297">
        <v>0</v>
      </c>
      <c r="H17" s="297">
        <v>0</v>
      </c>
      <c r="I17" s="91"/>
      <c r="J17" s="91"/>
      <c r="K17" s="294"/>
      <c r="L17" s="417" t="s">
        <v>206</v>
      </c>
      <c r="M17" s="417"/>
      <c r="N17" s="417"/>
      <c r="O17" s="297">
        <v>0</v>
      </c>
      <c r="P17" s="297">
        <v>39842914</v>
      </c>
      <c r="Q17" s="105"/>
    </row>
    <row r="18" spans="1:19" ht="15" customHeight="1">
      <c r="A18" s="106"/>
      <c r="B18" s="91"/>
      <c r="C18" s="298"/>
      <c r="D18" s="420" t="s">
        <v>96</v>
      </c>
      <c r="E18" s="415"/>
      <c r="F18" s="415"/>
      <c r="G18" s="297">
        <v>0</v>
      </c>
      <c r="H18" s="297">
        <v>0</v>
      </c>
      <c r="I18" s="91"/>
      <c r="J18" s="91"/>
      <c r="K18" s="294"/>
      <c r="Q18" s="105"/>
    </row>
    <row r="19" spans="1:19" ht="15" customHeight="1">
      <c r="A19" s="106"/>
      <c r="B19" s="91"/>
      <c r="C19" s="298"/>
      <c r="D19" s="415" t="s">
        <v>97</v>
      </c>
      <c r="E19" s="415"/>
      <c r="F19" s="415"/>
      <c r="G19" s="297">
        <v>0</v>
      </c>
      <c r="H19" s="297">
        <v>0</v>
      </c>
      <c r="I19" s="91"/>
      <c r="J19" s="91"/>
      <c r="K19" s="299" t="s">
        <v>68</v>
      </c>
      <c r="L19" s="299"/>
      <c r="M19" s="299"/>
      <c r="N19" s="299"/>
      <c r="O19" s="296">
        <f>SUM(O20:O22)</f>
        <v>80103669</v>
      </c>
      <c r="P19" s="296">
        <f>SUM(P20:P22)</f>
        <v>246798329</v>
      </c>
      <c r="Q19" s="105"/>
      <c r="S19" s="307"/>
    </row>
    <row r="20" spans="1:19" ht="15" customHeight="1">
      <c r="A20" s="106"/>
      <c r="B20" s="91"/>
      <c r="C20" s="298"/>
      <c r="D20" s="415" t="s">
        <v>98</v>
      </c>
      <c r="E20" s="415"/>
      <c r="F20" s="415"/>
      <c r="G20" s="297">
        <v>0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0</v>
      </c>
      <c r="P20" s="297">
        <v>91154796</v>
      </c>
      <c r="Q20" s="105"/>
      <c r="S20" s="307"/>
    </row>
    <row r="21" spans="1:19" ht="15" customHeight="1">
      <c r="A21" s="106"/>
      <c r="B21" s="91"/>
      <c r="C21" s="298"/>
      <c r="D21" s="415" t="s">
        <v>100</v>
      </c>
      <c r="E21" s="415"/>
      <c r="F21" s="415"/>
      <c r="G21" s="297">
        <v>1950</v>
      </c>
      <c r="H21" s="297">
        <v>0</v>
      </c>
      <c r="I21" s="91"/>
      <c r="J21" s="91"/>
      <c r="K21" s="294"/>
      <c r="L21" s="417" t="s">
        <v>35</v>
      </c>
      <c r="M21" s="417"/>
      <c r="N21" s="417"/>
      <c r="O21" s="297">
        <v>76436</v>
      </c>
      <c r="P21" s="297">
        <v>14094</v>
      </c>
      <c r="Q21" s="105"/>
    </row>
    <row r="22" spans="1:19" ht="28.5" customHeight="1">
      <c r="A22" s="106"/>
      <c r="B22" s="91"/>
      <c r="C22" s="298"/>
      <c r="D22" s="415" t="s">
        <v>102</v>
      </c>
      <c r="E22" s="415"/>
      <c r="F22" s="415"/>
      <c r="G22" s="297">
        <v>0</v>
      </c>
      <c r="H22" s="297">
        <v>0</v>
      </c>
      <c r="I22" s="91"/>
      <c r="J22" s="91"/>
      <c r="K22" s="90"/>
      <c r="L22" s="417" t="s">
        <v>207</v>
      </c>
      <c r="M22" s="417"/>
      <c r="N22" s="417"/>
      <c r="O22" s="297">
        <f>204759221-140628347+15896359</f>
        <v>80027233</v>
      </c>
      <c r="P22" s="297">
        <v>155629439</v>
      </c>
      <c r="Q22" s="105"/>
    </row>
    <row r="23" spans="1:19" ht="15" customHeight="1">
      <c r="A23" s="106"/>
      <c r="B23" s="91"/>
      <c r="C23" s="298"/>
      <c r="D23" s="415" t="s">
        <v>107</v>
      </c>
      <c r="E23" s="415"/>
      <c r="F23" s="415"/>
      <c r="G23" s="297">
        <v>30624296</v>
      </c>
      <c r="H23" s="297">
        <v>269254821</v>
      </c>
      <c r="I23" s="91"/>
      <c r="J23" s="91"/>
      <c r="K23" s="416" t="s">
        <v>183</v>
      </c>
      <c r="L23" s="416"/>
      <c r="M23" s="416"/>
      <c r="N23" s="416"/>
      <c r="O23" s="296">
        <f>O14-O19</f>
        <v>-56132084</v>
      </c>
      <c r="P23" s="296">
        <f>P14-P19</f>
        <v>-206955415</v>
      </c>
      <c r="Q23" s="105"/>
    </row>
    <row r="24" spans="1:19" ht="15" customHeight="1">
      <c r="A24" s="106"/>
      <c r="B24" s="91"/>
      <c r="C24" s="298"/>
      <c r="D24" s="415" t="s">
        <v>203</v>
      </c>
      <c r="E24" s="415"/>
      <c r="F24" s="415"/>
      <c r="G24" s="297">
        <v>0</v>
      </c>
      <c r="H24" s="297">
        <v>0</v>
      </c>
      <c r="I24" s="91"/>
      <c r="J24" s="91"/>
      <c r="Q24" s="105"/>
    </row>
    <row r="25" spans="1:19" ht="15" customHeight="1">
      <c r="A25" s="106"/>
      <c r="B25" s="91"/>
      <c r="C25" s="298"/>
      <c r="D25" s="415" t="s">
        <v>204</v>
      </c>
      <c r="E25" s="415"/>
      <c r="F25" s="203"/>
      <c r="G25" s="297">
        <f>178963+233376</f>
        <v>412339</v>
      </c>
      <c r="H25" s="297">
        <v>777880</v>
      </c>
      <c r="I25" s="91"/>
      <c r="J25" s="90"/>
      <c r="Q25" s="105"/>
    </row>
    <row r="26" spans="1:19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416" t="s">
        <v>184</v>
      </c>
      <c r="K26" s="416"/>
      <c r="L26" s="416"/>
      <c r="M26" s="416"/>
      <c r="N26" s="416"/>
      <c r="O26" s="316"/>
      <c r="P26" s="90"/>
      <c r="Q26" s="105"/>
    </row>
    <row r="27" spans="1:19" ht="15" customHeight="1">
      <c r="A27" s="106"/>
      <c r="B27" s="91"/>
      <c r="C27" s="416" t="s">
        <v>68</v>
      </c>
      <c r="D27" s="416"/>
      <c r="E27" s="416"/>
      <c r="F27" s="416"/>
      <c r="G27" s="296">
        <f>SUM(G28:G46)</f>
        <v>14908850</v>
      </c>
      <c r="H27" s="296">
        <f>SUM(H28:H46)</f>
        <v>49377122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9" ht="15" customHeight="1">
      <c r="A28" s="106"/>
      <c r="B28" s="91"/>
      <c r="C28" s="299"/>
      <c r="D28" s="415" t="s">
        <v>185</v>
      </c>
      <c r="E28" s="415"/>
      <c r="F28" s="415"/>
      <c r="G28" s="297">
        <v>1400910</v>
      </c>
      <c r="H28" s="297">
        <v>6720283</v>
      </c>
      <c r="I28" s="91"/>
      <c r="J28" s="91"/>
      <c r="K28" s="299" t="s">
        <v>67</v>
      </c>
      <c r="L28" s="299"/>
      <c r="M28" s="299"/>
      <c r="N28" s="299"/>
      <c r="O28" s="296">
        <f>O29+O32</f>
        <v>7376282</v>
      </c>
      <c r="P28" s="296">
        <f>P29+P32</f>
        <v>0</v>
      </c>
      <c r="Q28" s="105"/>
    </row>
    <row r="29" spans="1:19" ht="15" customHeight="1">
      <c r="A29" s="106"/>
      <c r="B29" s="91"/>
      <c r="C29" s="299"/>
      <c r="D29" s="415" t="s">
        <v>93</v>
      </c>
      <c r="E29" s="415"/>
      <c r="F29" s="415"/>
      <c r="G29" s="297">
        <v>18085</v>
      </c>
      <c r="H29" s="297">
        <v>199848</v>
      </c>
      <c r="I29" s="91"/>
      <c r="J29" s="90"/>
      <c r="K29" s="90"/>
      <c r="L29" s="298" t="s">
        <v>186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9" ht="15" customHeight="1">
      <c r="A30" s="106"/>
      <c r="B30" s="91"/>
      <c r="C30" s="299"/>
      <c r="D30" s="415" t="s">
        <v>95</v>
      </c>
      <c r="E30" s="415"/>
      <c r="F30" s="415"/>
      <c r="G30" s="297">
        <v>13489855</v>
      </c>
      <c r="H30" s="297">
        <v>429717</v>
      </c>
      <c r="I30" s="91"/>
      <c r="J30" s="91"/>
      <c r="K30" s="299"/>
      <c r="L30" s="298" t="s">
        <v>187</v>
      </c>
      <c r="M30" s="298"/>
      <c r="N30" s="298"/>
      <c r="O30" s="297">
        <v>0</v>
      </c>
      <c r="P30" s="297">
        <v>0</v>
      </c>
      <c r="Q30" s="105"/>
    </row>
    <row r="31" spans="1:19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189</v>
      </c>
      <c r="M31" s="298"/>
      <c r="N31" s="298"/>
      <c r="O31" s="297">
        <v>0</v>
      </c>
      <c r="P31" s="297">
        <v>0</v>
      </c>
      <c r="Q31" s="105"/>
    </row>
    <row r="32" spans="1:19" ht="15" customHeight="1">
      <c r="A32" s="106"/>
      <c r="B32" s="91"/>
      <c r="C32" s="299"/>
      <c r="D32" s="415" t="s">
        <v>99</v>
      </c>
      <c r="E32" s="415"/>
      <c r="F32" s="415"/>
      <c r="G32" s="297">
        <v>0</v>
      </c>
      <c r="H32" s="297">
        <v>0</v>
      </c>
      <c r="I32" s="91"/>
      <c r="J32" s="91"/>
      <c r="K32" s="299"/>
      <c r="L32" s="417" t="s">
        <v>208</v>
      </c>
      <c r="M32" s="417"/>
      <c r="N32" s="417"/>
      <c r="O32" s="297">
        <f>4728845+2647437</f>
        <v>7376282</v>
      </c>
      <c r="P32" s="297">
        <v>0</v>
      </c>
      <c r="Q32" s="105"/>
    </row>
    <row r="33" spans="1:19" ht="15" customHeight="1">
      <c r="A33" s="106"/>
      <c r="B33" s="91"/>
      <c r="C33" s="299"/>
      <c r="D33" s="415" t="s">
        <v>188</v>
      </c>
      <c r="E33" s="415"/>
      <c r="F33" s="415"/>
      <c r="G33" s="297">
        <v>0</v>
      </c>
      <c r="H33" s="297">
        <v>0</v>
      </c>
      <c r="I33" s="91"/>
      <c r="J33" s="91"/>
      <c r="K33" s="294"/>
      <c r="Q33" s="105"/>
    </row>
    <row r="34" spans="1:19" ht="15" customHeight="1">
      <c r="A34" s="106"/>
      <c r="B34" s="91"/>
      <c r="C34" s="299"/>
      <c r="D34" s="415" t="s">
        <v>190</v>
      </c>
      <c r="E34" s="415"/>
      <c r="F34" s="415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17949867</v>
      </c>
      <c r="P34" s="296">
        <f>P35+P38</f>
        <v>0</v>
      </c>
      <c r="Q34" s="105"/>
    </row>
    <row r="35" spans="1:19" ht="15" customHeight="1">
      <c r="A35" s="106"/>
      <c r="B35" s="91"/>
      <c r="C35" s="299"/>
      <c r="D35" s="415" t="s">
        <v>104</v>
      </c>
      <c r="E35" s="415"/>
      <c r="F35" s="415"/>
      <c r="G35" s="297">
        <v>0</v>
      </c>
      <c r="H35" s="297">
        <v>0</v>
      </c>
      <c r="I35" s="91"/>
      <c r="J35" s="91"/>
      <c r="K35" s="90"/>
      <c r="L35" s="298" t="s">
        <v>191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19" ht="15" customHeight="1">
      <c r="A36" s="106"/>
      <c r="B36" s="91"/>
      <c r="C36" s="299"/>
      <c r="D36" s="415" t="s">
        <v>106</v>
      </c>
      <c r="E36" s="415"/>
      <c r="F36" s="415"/>
      <c r="G36" s="297">
        <v>0</v>
      </c>
      <c r="H36" s="297">
        <v>0</v>
      </c>
      <c r="I36" s="91"/>
      <c r="J36" s="91"/>
      <c r="K36" s="299"/>
      <c r="L36" s="298" t="s">
        <v>187</v>
      </c>
      <c r="M36" s="298"/>
      <c r="N36" s="298"/>
      <c r="O36" s="297">
        <v>0</v>
      </c>
      <c r="P36" s="297">
        <v>0</v>
      </c>
      <c r="Q36" s="105"/>
    </row>
    <row r="37" spans="1:19" ht="15" customHeight="1">
      <c r="A37" s="106"/>
      <c r="B37" s="91"/>
      <c r="C37" s="299"/>
      <c r="D37" s="415" t="s">
        <v>108</v>
      </c>
      <c r="E37" s="415"/>
      <c r="F37" s="415"/>
      <c r="G37" s="297">
        <v>0</v>
      </c>
      <c r="H37" s="297">
        <v>0</v>
      </c>
      <c r="I37" s="91"/>
      <c r="J37" s="90"/>
      <c r="K37" s="299"/>
      <c r="L37" s="298" t="s">
        <v>189</v>
      </c>
      <c r="M37" s="298"/>
      <c r="N37" s="298"/>
      <c r="O37" s="297">
        <v>0</v>
      </c>
      <c r="P37" s="297">
        <v>0</v>
      </c>
      <c r="Q37" s="105"/>
    </row>
    <row r="38" spans="1:19" ht="15" customHeight="1">
      <c r="A38" s="106"/>
      <c r="B38" s="91"/>
      <c r="C38" s="299"/>
      <c r="D38" s="415" t="s">
        <v>109</v>
      </c>
      <c r="E38" s="415"/>
      <c r="F38" s="415"/>
      <c r="G38" s="297">
        <v>0</v>
      </c>
      <c r="H38" s="297">
        <v>0</v>
      </c>
      <c r="I38" s="91"/>
      <c r="J38" s="91"/>
      <c r="K38" s="299"/>
      <c r="L38" s="417" t="s">
        <v>209</v>
      </c>
      <c r="M38" s="417"/>
      <c r="N38" s="417"/>
      <c r="O38" s="297">
        <f>2592000+15357867</f>
        <v>17949867</v>
      </c>
      <c r="P38" s="297">
        <v>0</v>
      </c>
      <c r="Q38" s="105"/>
    </row>
    <row r="39" spans="1:19" ht="15" customHeight="1">
      <c r="A39" s="106"/>
      <c r="B39" s="91"/>
      <c r="C39" s="299"/>
      <c r="D39" s="415" t="s">
        <v>110</v>
      </c>
      <c r="E39" s="415"/>
      <c r="F39" s="415"/>
      <c r="G39" s="297">
        <v>0</v>
      </c>
      <c r="H39" s="297">
        <v>0</v>
      </c>
      <c r="I39" s="91"/>
      <c r="J39" s="91"/>
      <c r="K39" s="294"/>
      <c r="Q39" s="105"/>
    </row>
    <row r="40" spans="1:19" ht="15" customHeight="1">
      <c r="A40" s="106"/>
      <c r="B40" s="91"/>
      <c r="C40" s="299"/>
      <c r="D40" s="415" t="s">
        <v>112</v>
      </c>
      <c r="E40" s="415"/>
      <c r="F40" s="415"/>
      <c r="G40" s="297">
        <v>0</v>
      </c>
      <c r="H40" s="297">
        <v>0</v>
      </c>
      <c r="I40" s="91"/>
      <c r="J40" s="91"/>
      <c r="K40" s="416" t="s">
        <v>193</v>
      </c>
      <c r="L40" s="416"/>
      <c r="M40" s="416"/>
      <c r="N40" s="416"/>
      <c r="O40" s="296">
        <f>O28-O34</f>
        <v>-10573585</v>
      </c>
      <c r="P40" s="296">
        <f>P28-P34</f>
        <v>0</v>
      </c>
      <c r="Q40" s="105"/>
    </row>
    <row r="41" spans="1:19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</row>
    <row r="42" spans="1:19" ht="15" customHeight="1">
      <c r="A42" s="106"/>
      <c r="B42" s="91"/>
      <c r="C42" s="299"/>
      <c r="D42" s="415" t="s">
        <v>192</v>
      </c>
      <c r="E42" s="415"/>
      <c r="F42" s="415"/>
      <c r="G42" s="297">
        <v>0</v>
      </c>
      <c r="H42" s="297">
        <v>0</v>
      </c>
      <c r="I42" s="91"/>
      <c r="J42" s="91"/>
      <c r="Q42" s="105"/>
    </row>
    <row r="43" spans="1:19" ht="15" customHeight="1">
      <c r="A43" s="106"/>
      <c r="B43" s="91"/>
      <c r="C43" s="299"/>
      <c r="D43" s="415" t="s">
        <v>145</v>
      </c>
      <c r="E43" s="415"/>
      <c r="F43" s="415"/>
      <c r="G43" s="297">
        <v>0</v>
      </c>
      <c r="H43" s="297">
        <v>0</v>
      </c>
      <c r="I43" s="91"/>
      <c r="J43" s="418" t="s">
        <v>195</v>
      </c>
      <c r="K43" s="418"/>
      <c r="L43" s="418"/>
      <c r="M43" s="418"/>
      <c r="N43" s="418"/>
      <c r="O43" s="300">
        <f>G48+O23+O40</f>
        <v>-50575934</v>
      </c>
      <c r="P43" s="300">
        <f>H48+P23+P40</f>
        <v>13700164</v>
      </c>
      <c r="Q43" s="105"/>
    </row>
    <row r="44" spans="1:19" ht="15" customHeight="1">
      <c r="A44" s="106"/>
      <c r="B44" s="91"/>
      <c r="C44" s="299"/>
      <c r="D44" s="415" t="s">
        <v>119</v>
      </c>
      <c r="E44" s="415"/>
      <c r="F44" s="415"/>
      <c r="G44" s="297">
        <v>0</v>
      </c>
      <c r="H44" s="297">
        <v>0</v>
      </c>
      <c r="I44" s="91"/>
      <c r="Q44" s="105"/>
    </row>
    <row r="45" spans="1:19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9" ht="15" customHeight="1">
      <c r="A46" s="106"/>
      <c r="B46" s="91"/>
      <c r="C46" s="299"/>
      <c r="D46" s="415" t="s">
        <v>205</v>
      </c>
      <c r="E46" s="415"/>
      <c r="F46" s="415"/>
      <c r="G46" s="297">
        <v>0</v>
      </c>
      <c r="H46" s="297">
        <v>42027274</v>
      </c>
      <c r="I46" s="91"/>
      <c r="O46" s="315">
        <f>+ESF!D18-O48</f>
        <v>0</v>
      </c>
      <c r="Q46" s="105"/>
      <c r="S46" s="307"/>
    </row>
    <row r="47" spans="1:19">
      <c r="A47" s="106"/>
      <c r="B47" s="91"/>
      <c r="C47" s="164"/>
      <c r="D47" s="91"/>
      <c r="E47" s="164"/>
      <c r="F47" s="164"/>
      <c r="G47" s="294"/>
      <c r="H47" s="294"/>
      <c r="I47" s="91"/>
      <c r="J47" s="418" t="s">
        <v>212</v>
      </c>
      <c r="K47" s="418"/>
      <c r="L47" s="418"/>
      <c r="M47" s="418"/>
      <c r="N47" s="418"/>
      <c r="O47" s="300">
        <v>325672525</v>
      </c>
      <c r="P47" s="300">
        <v>311972361</v>
      </c>
      <c r="Q47" s="105"/>
    </row>
    <row r="48" spans="1:19" s="304" customFormat="1">
      <c r="A48" s="301"/>
      <c r="B48" s="302"/>
      <c r="C48" s="416" t="s">
        <v>194</v>
      </c>
      <c r="D48" s="416"/>
      <c r="E48" s="416"/>
      <c r="F48" s="416"/>
      <c r="G48" s="300">
        <f>G14-G27</f>
        <v>16129735</v>
      </c>
      <c r="H48" s="300">
        <f>H14-H27</f>
        <v>220655579</v>
      </c>
      <c r="I48" s="302"/>
      <c r="J48" s="418" t="s">
        <v>213</v>
      </c>
      <c r="K48" s="418"/>
      <c r="L48" s="418"/>
      <c r="M48" s="418"/>
      <c r="N48" s="418"/>
      <c r="O48" s="300">
        <f>+O47+O43</f>
        <v>275096591</v>
      </c>
      <c r="P48" s="300">
        <f>+P43+P47</f>
        <v>325672525</v>
      </c>
      <c r="Q48" s="303"/>
    </row>
    <row r="49" spans="1:17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O49" s="313"/>
      <c r="P49" s="313"/>
      <c r="Q49" s="303"/>
    </row>
    <row r="50" spans="1:17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</row>
    <row r="51" spans="1:17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7" ht="6" customHeight="1">
      <c r="A52" s="91"/>
      <c r="I52" s="323"/>
      <c r="J52" s="90"/>
      <c r="K52" s="90"/>
      <c r="L52" s="90"/>
      <c r="M52" s="90"/>
      <c r="N52" s="90"/>
      <c r="O52" s="90"/>
      <c r="P52" s="90"/>
      <c r="Q52" s="90"/>
    </row>
    <row r="53" spans="1:17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 t="str">
        <f>IF(O47=ESF!E18," ","ERROR SALDO FINAL 2013")</f>
        <v xml:space="preserve"> </v>
      </c>
      <c r="P53" s="90"/>
      <c r="Q53" s="90"/>
    </row>
    <row r="54" spans="1:17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2015")</f>
        <v xml:space="preserve"> </v>
      </c>
      <c r="P54" s="90"/>
      <c r="Q54" s="90"/>
    </row>
    <row r="55" spans="1:17" ht="29.25" customHeight="1">
      <c r="A55" s="90"/>
      <c r="B55" s="108"/>
      <c r="C55" s="132"/>
      <c r="D55" s="419"/>
      <c r="E55" s="419"/>
      <c r="F55" s="419"/>
      <c r="G55" s="419"/>
      <c r="H55" s="132"/>
      <c r="I55" s="133"/>
      <c r="J55" s="133"/>
      <c r="K55" s="90"/>
      <c r="L55" s="382"/>
      <c r="M55" s="382"/>
      <c r="N55" s="382"/>
      <c r="O55" s="382"/>
      <c r="P55" s="90"/>
      <c r="Q55" s="90"/>
    </row>
    <row r="56" spans="1:17" ht="14.1" customHeight="1">
      <c r="A56" s="90"/>
      <c r="B56" s="140"/>
      <c r="C56" s="90"/>
      <c r="D56" s="356" t="s">
        <v>80</v>
      </c>
      <c r="E56" s="356"/>
      <c r="F56" s="356"/>
      <c r="G56" s="356"/>
      <c r="H56" s="90"/>
      <c r="I56" s="109"/>
      <c r="J56" s="90"/>
      <c r="K56" s="147"/>
      <c r="L56" s="356" t="s">
        <v>83</v>
      </c>
      <c r="M56" s="356"/>
      <c r="N56" s="356"/>
      <c r="O56" s="356"/>
      <c r="P56" s="90"/>
      <c r="Q56" s="90"/>
    </row>
    <row r="57" spans="1:17" ht="14.1" customHeight="1">
      <c r="A57" s="90"/>
      <c r="B57" s="142"/>
      <c r="C57" s="90"/>
      <c r="D57" s="355" t="s">
        <v>81</v>
      </c>
      <c r="E57" s="355"/>
      <c r="F57" s="355"/>
      <c r="G57" s="355"/>
      <c r="H57" s="90"/>
      <c r="I57" s="109"/>
      <c r="J57" s="90"/>
      <c r="L57" s="355" t="s">
        <v>82</v>
      </c>
      <c r="M57" s="355"/>
      <c r="N57" s="355"/>
      <c r="O57" s="355"/>
      <c r="P57" s="90"/>
      <c r="Q57" s="90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horizontalCentered="1" verticalCentered="1"/>
  <pageMargins left="1.2598425196850394" right="0" top="0.94488188976377963" bottom="0.70866141732283472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PT_ESF_ECSF</vt:lpstr>
      <vt:lpstr>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David</cp:lastModifiedBy>
  <cp:lastPrinted>2016-04-08T01:36:42Z</cp:lastPrinted>
  <dcterms:created xsi:type="dcterms:W3CDTF">2014-01-27T16:27:43Z</dcterms:created>
  <dcterms:modified xsi:type="dcterms:W3CDTF">2016-04-08T19:44:43Z</dcterms:modified>
</cp:coreProperties>
</file>