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0" yWindow="-360" windowWidth="12765" windowHeight="10305" activeTab="9"/>
  </bookViews>
  <sheets>
    <sheet name="LDF" sheetId="1" r:id="rId1"/>
    <sheet name="FI" sheetId="2" r:id="rId2"/>
    <sheet name="F2" sheetId="3" r:id="rId3"/>
    <sheet name="F3" sheetId="4" r:id="rId4"/>
    <sheet name="F4" sheetId="5" r:id="rId5"/>
    <sheet name="F5" sheetId="6" r:id="rId6"/>
    <sheet name="6 (a)" sheetId="7" r:id="rId7"/>
    <sheet name="6 (b)" sheetId="8" r:id="rId8"/>
    <sheet name="6 (c)" sheetId="9" r:id="rId9"/>
    <sheet name="6 (d)" sheetId="10" r:id="rId10"/>
    <sheet name="7 (a)" sheetId="11" r:id="rId11"/>
    <sheet name="7 (b)" sheetId="12" r:id="rId12"/>
    <sheet name="7 (c)" sheetId="13" r:id="rId13"/>
    <sheet name="7 (d)" sheetId="14" r:id="rId14"/>
    <sheet name="F8" sheetId="15" r:id="rId15"/>
  </sheets>
  <externalReferences>
    <externalReference r:id="rId16"/>
    <externalReference r:id="rId17"/>
  </externalReferences>
  <definedNames>
    <definedName name="_xlnm.Print_Area" localSheetId="6">'6 (a)'!$A$1:$H$160</definedName>
    <definedName name="_xlnm.Print_Area" localSheetId="2">'F2'!$A$1:$I$44</definedName>
    <definedName name="_xlnm.Print_Area" localSheetId="3">'F3'!$A$1:$K$28</definedName>
    <definedName name="_xlnm.Print_Area" localSheetId="4">'F4'!$A$1:$D$46</definedName>
    <definedName name="_xlnm.Print_Area" localSheetId="5">'F5'!$A$1:$J$78</definedName>
    <definedName name="_xlnm.Print_Area" localSheetId="1">FI!$A$1:$H$85</definedName>
    <definedName name="_xlnm.Print_Titles" localSheetId="6">'6 (a)'!$1:$6</definedName>
    <definedName name="_xlnm.Print_Titles" localSheetId="1">FI!$1:$5</definedName>
    <definedName name="Z_0CECD7E3_6BD5_4508_89FC_FACC54774AE0_.wvu.Cols" localSheetId="5" hidden="1">'F5'!$A:$C</definedName>
    <definedName name="Z_0CECD7E3_6BD5_4508_89FC_FACC54774AE0_.wvu.PrintArea" localSheetId="6" hidden="1">'6 (a)'!$A$1:$G$160</definedName>
    <definedName name="Z_0CECD7E3_6BD5_4508_89FC_FACC54774AE0_.wvu.PrintArea" localSheetId="2" hidden="1">'F2'!$A$1:$I$33</definedName>
    <definedName name="Z_0CECD7E3_6BD5_4508_89FC_FACC54774AE0_.wvu.PrintArea" localSheetId="3" hidden="1">'F3'!$A$1:$K$16</definedName>
    <definedName name="Z_0CECD7E3_6BD5_4508_89FC_FACC54774AE0_.wvu.PrintArea" localSheetId="5" hidden="1">'F5'!$A$1:$J$71</definedName>
    <definedName name="Z_0CECD7E3_6BD5_4508_89FC_FACC54774AE0_.wvu.PrintArea" localSheetId="1" hidden="1">FI!$A$1:$H$73</definedName>
    <definedName name="Z_0CECD7E3_6BD5_4508_89FC_FACC54774AE0_.wvu.PrintTitles" localSheetId="6" hidden="1">'6 (a)'!$1:$6</definedName>
    <definedName name="Z_0CECD7E3_6BD5_4508_89FC_FACC54774AE0_.wvu.Rows" localSheetId="5" hidden="1">'F5'!$7:$7</definedName>
    <definedName name="Z_97220410_4463_4265_9300_CDEB855AA93A_.wvu.Cols" localSheetId="2" hidden="1">'F2'!$A:$A</definedName>
    <definedName name="Z_97220410_4463_4265_9300_CDEB855AA93A_.wvu.Cols" localSheetId="4" hidden="1">'F4'!#REF!</definedName>
    <definedName name="Z_97220410_4463_4265_9300_CDEB855AA93A_.wvu.Cols" localSheetId="5" hidden="1">'F5'!$A:$C</definedName>
    <definedName name="Z_97220410_4463_4265_9300_CDEB855AA93A_.wvu.Cols" localSheetId="1" hidden="1">FI!$A:$A,FI!$E:$E</definedName>
    <definedName name="Z_97220410_4463_4265_9300_CDEB855AA93A_.wvu.PrintArea" localSheetId="6" hidden="1">'6 (a)'!$A$1:$G$160</definedName>
    <definedName name="Z_97220410_4463_4265_9300_CDEB855AA93A_.wvu.PrintArea" localSheetId="7" hidden="1">'6 (b)'!$A$1:$G$40</definedName>
    <definedName name="Z_97220410_4463_4265_9300_CDEB855AA93A_.wvu.PrintArea" localSheetId="8" hidden="1">'6 (c)'!$A$1:$G$81</definedName>
    <definedName name="Z_97220410_4463_4265_9300_CDEB855AA93A_.wvu.PrintArea" localSheetId="9" hidden="1">'6 (d)'!$A$1:$G$43</definedName>
    <definedName name="Z_97220410_4463_4265_9300_CDEB855AA93A_.wvu.PrintArea" localSheetId="2" hidden="1">'F2'!$A$1:$I$45</definedName>
    <definedName name="Z_97220410_4463_4265_9300_CDEB855AA93A_.wvu.PrintArea" localSheetId="3" hidden="1">'F3'!$A$1:$K$28</definedName>
    <definedName name="Z_97220410_4463_4265_9300_CDEB855AA93A_.wvu.PrintArea" localSheetId="4" hidden="1">'F4'!$A$1:$D$49</definedName>
    <definedName name="Z_97220410_4463_4265_9300_CDEB855AA93A_.wvu.PrintArea" localSheetId="5" hidden="1">'F5'!$B$1:$J$78</definedName>
    <definedName name="Z_97220410_4463_4265_9300_CDEB855AA93A_.wvu.PrintArea" localSheetId="1" hidden="1">FI!$A$1:$H$85</definedName>
    <definedName name="Z_97220410_4463_4265_9300_CDEB855AA93A_.wvu.PrintTitles" localSheetId="6" hidden="1">'6 (a)'!$1:$6</definedName>
    <definedName name="Z_97220410_4463_4265_9300_CDEB855AA93A_.wvu.PrintTitles" localSheetId="8" hidden="1">'6 (c)'!$1:$7</definedName>
    <definedName name="Z_97220410_4463_4265_9300_CDEB855AA93A_.wvu.PrintTitles" localSheetId="4" hidden="1">'F4'!$1:$6</definedName>
    <definedName name="Z_97220410_4463_4265_9300_CDEB855AA93A_.wvu.PrintTitles" localSheetId="5" hidden="1">'F5'!$1:$6</definedName>
    <definedName name="Z_97220410_4463_4265_9300_CDEB855AA93A_.wvu.PrintTitles" localSheetId="1" hidden="1">FI!$1:$5</definedName>
    <definedName name="Z_97220410_4463_4265_9300_CDEB855AA93A_.wvu.Rows" localSheetId="5" hidden="1">'F5'!$7:$7</definedName>
    <definedName name="Z_AAE141DE_AFB5_4986_BECA_C115ADB36844_.wvu.Cols" localSheetId="2" hidden="1">'F2'!$A:$A</definedName>
    <definedName name="Z_AAE141DE_AFB5_4986_BECA_C115ADB36844_.wvu.Cols" localSheetId="4" hidden="1">'F4'!#REF!,'F4'!#REF!</definedName>
    <definedName name="Z_AAE141DE_AFB5_4986_BECA_C115ADB36844_.wvu.Cols" localSheetId="5" hidden="1">'F5'!$A:$C</definedName>
    <definedName name="Z_AAE141DE_AFB5_4986_BECA_C115ADB36844_.wvu.Cols" localSheetId="1" hidden="1">FI!$A:$A</definedName>
    <definedName name="Z_AAE141DE_AFB5_4986_BECA_C115ADB36844_.wvu.PrintArea" localSheetId="6" hidden="1">'6 (a)'!$A$1:$G$153</definedName>
    <definedName name="Z_AAE141DE_AFB5_4986_BECA_C115ADB36844_.wvu.PrintArea" localSheetId="2" hidden="1">'F2'!$A$1:$I$33</definedName>
    <definedName name="Z_AAE141DE_AFB5_4986_BECA_C115ADB36844_.wvu.PrintArea" localSheetId="3" hidden="1">'F3'!$A$1:$K$16</definedName>
    <definedName name="Z_AAE141DE_AFB5_4986_BECA_C115ADB36844_.wvu.PrintArea" localSheetId="4" hidden="1">'F4'!$A$1:$D$41</definedName>
    <definedName name="Z_AAE141DE_AFB5_4986_BECA_C115ADB36844_.wvu.PrintArea" localSheetId="5" hidden="1">'F5'!$D$1:$J$69</definedName>
    <definedName name="Z_AAE141DE_AFB5_4986_BECA_C115ADB36844_.wvu.PrintArea" localSheetId="1" hidden="1">FI!$A$1:$H$73</definedName>
    <definedName name="Z_AAE141DE_AFB5_4986_BECA_C115ADB36844_.wvu.PrintTitles" localSheetId="6" hidden="1">'6 (a)'!$1:$6</definedName>
    <definedName name="Z_AAE141DE_AFB5_4986_BECA_C115ADB36844_.wvu.PrintTitles" localSheetId="5" hidden="1">'F5'!$1:$7</definedName>
    <definedName name="Z_AAE141DE_AFB5_4986_BECA_C115ADB36844_.wvu.PrintTitles" localSheetId="1" hidden="1">FI!$1:$5</definedName>
  </definedNames>
  <calcPr calcId="144525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P54" i="7" l="1"/>
  <c r="L51" i="7"/>
  <c r="M51" i="7"/>
  <c r="P148" i="7"/>
  <c r="P146" i="7"/>
  <c r="J151" i="7"/>
  <c r="J14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I27" i="5"/>
  <c r="J28" i="5" s="1"/>
  <c r="J26" i="5"/>
  <c r="I25" i="5"/>
  <c r="F28" i="5"/>
  <c r="F26" i="5"/>
  <c r="H8" i="5"/>
  <c r="L16" i="3"/>
  <c r="O54" i="7" l="1"/>
  <c r="F58" i="7"/>
  <c r="F56" i="7" s="1"/>
  <c r="E10" i="7"/>
  <c r="M50" i="7"/>
  <c r="M52" i="7"/>
  <c r="M53" i="7"/>
  <c r="M49" i="7"/>
  <c r="N54" i="7"/>
  <c r="K54" i="7"/>
  <c r="L54" i="7"/>
  <c r="J54" i="7"/>
  <c r="K61" i="7"/>
  <c r="P144" i="7"/>
  <c r="M54" i="7" l="1"/>
  <c r="P56" i="7" s="1"/>
  <c r="H16" i="6"/>
  <c r="F16" i="6"/>
  <c r="I22" i="5"/>
  <c r="I23" i="5"/>
  <c r="F25" i="5"/>
  <c r="C36" i="5" l="1"/>
  <c r="J15" i="5"/>
  <c r="F24" i="5"/>
  <c r="K16" i="5"/>
  <c r="J17" i="5"/>
  <c r="F7" i="5"/>
  <c r="E15" i="3"/>
  <c r="G15" i="3" s="1"/>
  <c r="M16" i="3"/>
  <c r="O13" i="3"/>
  <c r="O12" i="3"/>
  <c r="O11" i="3"/>
  <c r="O10" i="3"/>
  <c r="O16" i="3" l="1"/>
  <c r="N16" i="3"/>
  <c r="G68" i="2"/>
  <c r="G65" i="2"/>
  <c r="G64" i="2"/>
  <c r="G63" i="2" s="1"/>
  <c r="G11" i="2"/>
  <c r="C25" i="2"/>
  <c r="C51" i="2" l="1"/>
  <c r="C10" i="2"/>
  <c r="C32" i="5" l="1"/>
  <c r="C30" i="5"/>
  <c r="C34" i="5" l="1"/>
  <c r="F130" i="7"/>
  <c r="F128" i="7" s="1"/>
  <c r="C144" i="7" l="1"/>
  <c r="C140" i="7"/>
  <c r="C132" i="7"/>
  <c r="C128" i="7"/>
  <c r="C108" i="7"/>
  <c r="K46" i="7"/>
  <c r="L46" i="7" s="1"/>
  <c r="J46" i="7"/>
  <c r="L20" i="6"/>
  <c r="M20" i="6" s="1"/>
  <c r="M21" i="6" s="1"/>
  <c r="C38" i="5"/>
  <c r="D8" i="5" l="1"/>
  <c r="H13" i="5"/>
  <c r="H15" i="5" s="1"/>
  <c r="H17" i="5" s="1"/>
  <c r="F12" i="5" l="1"/>
  <c r="H10" i="5"/>
  <c r="C8" i="2" l="1"/>
  <c r="J15" i="3" l="1"/>
  <c r="F69" i="6"/>
  <c r="G69" i="6"/>
  <c r="H69" i="6"/>
  <c r="I69" i="6"/>
  <c r="J69" i="6"/>
  <c r="E69" i="6"/>
  <c r="F52" i="6"/>
  <c r="D13" i="5"/>
  <c r="G8" i="2" l="1"/>
  <c r="B39" i="7" l="1"/>
  <c r="B28" i="7"/>
  <c r="B35" i="7"/>
  <c r="B33" i="7"/>
  <c r="B31" i="7"/>
  <c r="B30" i="7"/>
  <c r="B27" i="7"/>
  <c r="B25" i="7"/>
  <c r="B18" i="7"/>
  <c r="B17" i="7"/>
  <c r="B13" i="7"/>
  <c r="B12" i="7"/>
  <c r="B11" i="7"/>
  <c r="B9" i="7"/>
  <c r="D9" i="7" s="1"/>
  <c r="J55" i="6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17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G13" i="6"/>
  <c r="H13" i="6" s="1"/>
  <c r="G16" i="6"/>
  <c r="J56" i="6" l="1"/>
  <c r="J52" i="6" s="1"/>
  <c r="I52" i="6"/>
  <c r="H8" i="2"/>
  <c r="H63" i="2"/>
  <c r="C11" i="5" l="1"/>
  <c r="D12" i="5"/>
  <c r="D11" i="5" l="1"/>
  <c r="B30" i="5"/>
  <c r="B32" i="5"/>
  <c r="C36" i="7" l="1"/>
  <c r="E111" i="7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E128" i="7" s="1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B122" i="7"/>
  <c r="B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E56" i="7" s="1"/>
  <c r="D57" i="7"/>
  <c r="B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F46" i="7"/>
  <c r="C46" i="7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F35" i="7"/>
  <c r="D35" i="7"/>
  <c r="F34" i="7"/>
  <c r="D34" i="7"/>
  <c r="G34" i="7" s="1"/>
  <c r="F33" i="7"/>
  <c r="D33" i="7"/>
  <c r="G33" i="7" s="1"/>
  <c r="F32" i="7"/>
  <c r="D32" i="7"/>
  <c r="G32" i="7" s="1"/>
  <c r="F31" i="7"/>
  <c r="D31" i="7"/>
  <c r="G31" i="7" s="1"/>
  <c r="F30" i="7"/>
  <c r="D29" i="7"/>
  <c r="G29" i="7" s="1"/>
  <c r="F28" i="7"/>
  <c r="D28" i="7"/>
  <c r="G28" i="7" s="1"/>
  <c r="F27" i="7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E19" i="7"/>
  <c r="E16" i="7" s="1"/>
  <c r="D19" i="7"/>
  <c r="F18" i="7"/>
  <c r="D18" i="7"/>
  <c r="G18" i="7" s="1"/>
  <c r="F17" i="7"/>
  <c r="D17" i="7"/>
  <c r="G15" i="7"/>
  <c r="G14" i="7"/>
  <c r="F13" i="7"/>
  <c r="D13" i="7"/>
  <c r="G13" i="7" s="1"/>
  <c r="F12" i="7"/>
  <c r="F11" i="7"/>
  <c r="D11" i="7"/>
  <c r="G11" i="7" s="1"/>
  <c r="D10" i="7"/>
  <c r="F9" i="7"/>
  <c r="C40" i="5"/>
  <c r="G101" i="7" l="1"/>
  <c r="G119" i="7"/>
  <c r="G121" i="7"/>
  <c r="F26" i="7"/>
  <c r="G35" i="7"/>
  <c r="G19" i="7"/>
  <c r="E81" i="7"/>
  <c r="G100" i="7"/>
  <c r="E36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E9" i="10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0" i="7" s="1"/>
  <c r="G143" i="7"/>
  <c r="E144" i="7"/>
  <c r="G146" i="7"/>
  <c r="G148" i="7"/>
  <c r="G150" i="7"/>
  <c r="D72" i="7"/>
  <c r="D118" i="7"/>
  <c r="G122" i="7"/>
  <c r="F8" i="7"/>
  <c r="F9" i="10" s="1"/>
  <c r="G37" i="7"/>
  <c r="G47" i="7"/>
  <c r="G52" i="7"/>
  <c r="G54" i="7"/>
  <c r="G57" i="7"/>
  <c r="G59" i="7"/>
  <c r="G62" i="7"/>
  <c r="G69" i="7"/>
  <c r="G68" i="7" s="1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E46" i="7"/>
  <c r="B80" i="7"/>
  <c r="D39" i="7"/>
  <c r="F111" i="7"/>
  <c r="F108" i="7" s="1"/>
  <c r="F80" i="7" s="1"/>
  <c r="F18" i="8" s="1"/>
  <c r="E108" i="7"/>
  <c r="D16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60" i="7"/>
  <c r="G16" i="7" l="1"/>
  <c r="D2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B9" i="10"/>
  <c r="D8" i="7"/>
  <c r="D9" i="10" s="1"/>
  <c r="G9" i="10" s="1"/>
  <c r="E80" i="7"/>
  <c r="E18" i="8" s="1"/>
  <c r="G26" i="7"/>
  <c r="C7" i="7"/>
  <c r="C9" i="10"/>
  <c r="D36" i="7"/>
  <c r="F39" i="7"/>
  <c r="F36" i="7" s="1"/>
  <c r="F7" i="7" s="1"/>
  <c r="E7" i="7"/>
  <c r="E9" i="8" s="1"/>
  <c r="G39" i="7"/>
  <c r="G36" i="7" s="1"/>
  <c r="B7" i="7"/>
  <c r="D80" i="7"/>
  <c r="C9" i="8" l="1"/>
  <c r="C152" i="7"/>
  <c r="G80" i="7"/>
  <c r="D18" i="8"/>
  <c r="B152" i="7"/>
  <c r="B9" i="8"/>
  <c r="F152" i="7"/>
  <c r="F9" i="8"/>
  <c r="E152" i="7"/>
  <c r="G8" i="7"/>
  <c r="G7" i="7" s="1"/>
  <c r="D7" i="7"/>
  <c r="G152" i="7" l="1"/>
  <c r="D152" i="7"/>
  <c r="D9" i="8"/>
  <c r="D38" i="5" l="1"/>
  <c r="D32" i="5"/>
  <c r="B38" i="5"/>
  <c r="D9" i="5"/>
  <c r="G12" i="6"/>
  <c r="H12" i="6" s="1"/>
  <c r="I12" i="6" s="1"/>
  <c r="J12" i="6" s="1"/>
  <c r="I13" i="6"/>
  <c r="J13" i="6" s="1"/>
  <c r="I15" i="6"/>
  <c r="J15" i="6" s="1"/>
  <c r="D36" i="5" l="1"/>
  <c r="D40" i="5" s="1"/>
  <c r="C24" i="2"/>
  <c r="C45" i="2" s="1"/>
  <c r="D7" i="5" l="1"/>
  <c r="D30" i="5"/>
  <c r="D34" i="5" s="1"/>
  <c r="B34" i="5"/>
  <c r="D41" i="5" l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G39" i="9"/>
  <c r="E8" i="10"/>
  <c r="E30" i="10" s="1"/>
  <c r="C8" i="10"/>
  <c r="C30" i="10" s="1"/>
  <c r="D14" i="5"/>
  <c r="D17" i="5" s="1"/>
  <c r="C14" i="5"/>
  <c r="B14" i="5"/>
  <c r="G62" i="6" l="1"/>
  <c r="C17" i="5"/>
  <c r="C18" i="5" s="1"/>
  <c r="C19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G65" i="6" s="1"/>
  <c r="J63" i="6"/>
  <c r="E62" i="6"/>
  <c r="E40" i="6"/>
  <c r="F8" i="10"/>
  <c r="F30" i="10" s="1"/>
  <c r="J62" i="6" l="1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8" i="2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C5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D6" i="3" l="1"/>
  <c r="D16" i="3" s="1"/>
  <c r="E6" i="3"/>
  <c r="E16" i="3" s="1"/>
  <c r="C6" i="3"/>
  <c r="C16" i="3" s="1"/>
  <c r="D45" i="2"/>
  <c r="D59" i="2" s="1"/>
  <c r="I6" i="3"/>
  <c r="I16" i="3" s="1"/>
  <c r="H6" i="3"/>
  <c r="H16" i="3" s="1"/>
  <c r="C59" i="2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<sst xmlns="http://schemas.openxmlformats.org/spreadsheetml/2006/main" count="953" uniqueCount="683">
  <si>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</si>
  <si>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</si>
  <si>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</si>
  <si>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</si>
  <si>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</si>
  <si>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</si>
  <si>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</si>
  <si>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</si>
  <si>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</si>
  <si>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</si>
  <si>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</si>
  <si>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</si>
  <si>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</si>
  <si>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</si>
  <si>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</si>
  <si>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</si>
  <si>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</si>
  <si>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</si>
  <si>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</si>
  <si>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</si>
  <si>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</si>
  <si>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</si>
  <si>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</si>
  <si>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</si>
  <si>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</si>
  <si>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</si>
  <si>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</si>
  <si>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</si>
  <si>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</si>
  <si>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</si>
  <si>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</si>
  <si>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</si>
  <si>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</si>
  <si>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</si>
  <si>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</si>
  <si>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</si>
  <si>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</si>
  <si>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</si>
  <si>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</si>
  <si>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</si>
  <si>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</si>
  <si>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</si>
  <si>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</si>
  <si>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</si>
  <si>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</si>
  <si>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</si>
  <si>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</si>
  <si>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</si>
  <si>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</si>
  <si>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</si>
  <si>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</si>
  <si>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</si>
  <si>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</si>
  <si>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</si>
  <si>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</si>
  <si>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</si>
  <si>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</si>
  <si>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</si>
  <si>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</si>
  <si>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</si>
  <si>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</si>
  <si>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</si>
  <si>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</si>
  <si>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</si>
  <si>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</si>
  <si>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</si>
  <si>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</si>
  <si>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</si>
  <si>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</si>
  <si>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</si>
  <si>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</si>
  <si>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</si>
  <si>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</si>
  <si>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</si>
  <si>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</si>
  <si>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</si>
  <si>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</si>
  <si>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</si>
  <si>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</si>
  <si>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</si>
  <si>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</si>
  <si>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</si>
  <si>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</si>
  <si>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</si>
  <si>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</si>
  <si>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</si>
  <si>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</si>
  <si>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</si>
  <si>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</si>
  <si>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</si>
  <si>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</si>
  <si>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</si>
  <si>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</si>
  <si>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</si>
  <si>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</si>
  <si>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</si>
  <si>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</si>
  <si>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</si>
  <si>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</si>
  <si>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</si>
  <si>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</si>
  <si>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</si>
  <si>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</si>
  <si>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</si>
  <si>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</si>
  <si>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</si>
  <si>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</si>
  <si>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</si>
  <si>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</si>
  <si>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</si>
  <si>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</si>
  <si>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</si>
  <si>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</si>
  <si>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</si>
  <si>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</si>
  <si>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</si>
  <si>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</si>
  <si>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</si>
  <si>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</si>
  <si>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</si>
  <si>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</si>
  <si>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</si>
  <si>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</si>
  <si>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</si>
  <si>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</si>
  <si>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</si>
  <si>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</si>
  <si>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</si>
  <si>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</si>
  <si>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</si>
  <si>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</si>
  <si>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</si>
  <si>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</si>
  <si>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</si>
  <si>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</si>
  <si>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</si>
  <si>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</si>
  <si>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</si>
  <si>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</si>
  <si>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</si>
  <si>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</si>
  <si>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</si>
  <si>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</si>
  <si>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</si>
  <si>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</si>
  <si>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</si>
  <si>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</si>
  <si>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</si>
  <si>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</si>
  <si>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</si>
  <si>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</si>
  <si>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</si>
  <si>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</si>
  <si>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</si>
  <si>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</si>
  <si>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</si>
  <si>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</si>
  <si>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</si>
  <si>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</si>
  <si>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</si>
  <si>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</si>
  <si>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</si>
  <si>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</si>
  <si>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</si>
  <si>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</si>
  <si>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</si>
  <si>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</si>
  <si>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</si>
  <si>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</si>
  <si>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</si>
  <si>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</si>
  <si>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</si>
  <si>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</si>
  <si>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</si>
  <si>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</si>
  <si>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</si>
  <si>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</si>
  <si>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</si>
  <si>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</si>
  <si>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</si>
  <si>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</si>
  <si>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</si>
  <si>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</si>
  <si>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</si>
  <si>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</si>
  <si>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</si>
  <si>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</si>
  <si>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</si>
  <si>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</si>
  <si>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</si>
  <si>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</si>
  <si>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</si>
  <si>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</si>
  <si>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</si>
  <si>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</si>
  <si>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</si>
  <si>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</si>
  <si>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</si>
  <si>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</si>
  <si>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</si>
  <si>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</si>
  <si>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</si>
  <si>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</si>
  <si>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</si>
  <si>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</si>
  <si>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b/>
        <sz val="9"/>
        <rFont val="Arial"/>
        <family val="2"/>
      </rPr>
      <t>Formatos 7</t>
    </r>
  </si>
  <si>
    <r>
      <rPr>
        <b/>
        <sz val="6"/>
        <rFont val="Arial"/>
        <family val="2"/>
      </rPr>
      <t>NOMBRE DE LA ENTIDAD FEDERATIVA / MUNICIPIO (a)</t>
    </r>
  </si>
  <si>
    <r>
      <rPr>
        <b/>
        <sz val="6"/>
        <rFont val="Arial"/>
        <family val="2"/>
      </rPr>
      <t>Proyecciones de Ingresos - LDF</t>
    </r>
  </si>
  <si>
    <r>
      <rPr>
        <b/>
        <sz val="6"/>
        <rFont val="Arial"/>
        <family val="2"/>
      </rPr>
      <t>(PESOS) (CIFRAS NOMINALES)</t>
    </r>
  </si>
  <si>
    <r>
      <rPr>
        <b/>
        <sz val="6"/>
        <rFont val="Arial"/>
        <family val="2"/>
      </rPr>
      <t>Concepto (b)</t>
    </r>
  </si>
  <si>
    <r>
      <rPr>
        <b/>
        <sz val="6"/>
        <rFont val="Arial"/>
        <family val="2"/>
      </rPr>
      <t>Año en Cuestión  (de iniciativa de Ley) (c)</t>
    </r>
  </si>
  <si>
    <r>
      <rPr>
        <b/>
        <sz val="6"/>
        <rFont val="Arial"/>
        <family val="2"/>
      </rPr>
      <t>Año 1 (d)</t>
    </r>
  </si>
  <si>
    <r>
      <rPr>
        <b/>
        <sz val="6"/>
        <rFont val="Arial"/>
        <family val="2"/>
      </rPr>
      <t>Año 2 (d)</t>
    </r>
  </si>
  <si>
    <r>
      <rPr>
        <b/>
        <sz val="6"/>
        <rFont val="Arial"/>
        <family val="2"/>
      </rPr>
      <t>Año 3 (d)</t>
    </r>
  </si>
  <si>
    <r>
      <rPr>
        <b/>
        <sz val="6"/>
        <rFont val="Arial"/>
        <family val="2"/>
      </rPr>
      <t>Año 4 (d)</t>
    </r>
  </si>
  <si>
    <r>
      <rPr>
        <b/>
        <sz val="6"/>
        <rFont val="Arial"/>
        <family val="2"/>
      </rPr>
      <t>Año 5 (d)</t>
    </r>
  </si>
  <si>
    <r>
      <rPr>
        <b/>
        <sz val="6"/>
        <rFont val="Arial"/>
        <family val="2"/>
      </rPr>
      <t>1.   Ingresos de Libre Disposición (1=A+B+C+D+E+F+G+H+I+J+K+L)</t>
    </r>
  </si>
  <si>
    <r>
      <rPr>
        <sz val="6"/>
        <rFont val="Arial"/>
        <family val="2"/>
      </rPr>
      <t>A.     Impuestos</t>
    </r>
  </si>
  <si>
    <r>
      <rPr>
        <sz val="6"/>
        <rFont val="Arial"/>
        <family val="2"/>
      </rPr>
      <t>B.     Cuotas y Aportaciones de Seguridad Social</t>
    </r>
  </si>
  <si>
    <r>
      <rPr>
        <sz val="6"/>
        <rFont val="Arial"/>
        <family val="2"/>
      </rPr>
      <t>C.     Contribuciones de Mejoras</t>
    </r>
  </si>
  <si>
    <r>
      <rPr>
        <sz val="6"/>
        <rFont val="Arial"/>
        <family val="2"/>
      </rPr>
      <t>D.     Derechos</t>
    </r>
  </si>
  <si>
    <r>
      <rPr>
        <sz val="6"/>
        <rFont val="Arial"/>
        <family val="2"/>
      </rPr>
      <t>E.     Productos</t>
    </r>
  </si>
  <si>
    <r>
      <rPr>
        <sz val="6"/>
        <rFont val="Arial"/>
        <family val="2"/>
      </rPr>
      <t>F.     Aprovechamientos</t>
    </r>
  </si>
  <si>
    <r>
      <rPr>
        <sz val="6"/>
        <rFont val="Arial"/>
        <family val="2"/>
      </rPr>
      <t>G.     Ingresos por Ventas de Bienes y Servicios</t>
    </r>
  </si>
  <si>
    <r>
      <rPr>
        <sz val="6"/>
        <rFont val="Arial"/>
        <family val="2"/>
      </rPr>
      <t>H.     Participaciones</t>
    </r>
  </si>
  <si>
    <r>
      <rPr>
        <sz val="6"/>
        <rFont val="Arial"/>
        <family val="2"/>
      </rPr>
      <t>I.       Incentivos Derivados de la Colaboración Fiscal</t>
    </r>
  </si>
  <si>
    <r>
      <rPr>
        <sz val="6"/>
        <rFont val="Arial"/>
        <family val="2"/>
      </rPr>
      <t>J.      Transferencias</t>
    </r>
  </si>
  <si>
    <r>
      <rPr>
        <sz val="6"/>
        <rFont val="Arial"/>
        <family val="2"/>
      </rPr>
      <t>K.     Convenios</t>
    </r>
  </si>
  <si>
    <r>
      <rPr>
        <sz val="6"/>
        <rFont val="Arial"/>
        <family val="2"/>
      </rPr>
      <t>L.      Otros Ingresos de Libre Disposición</t>
    </r>
  </si>
  <si>
    <r>
      <rPr>
        <b/>
        <sz val="6"/>
        <rFont val="Arial"/>
        <family val="2"/>
      </rPr>
      <t>2.   Transferencias Federales Etiquetadas (2=A+B+C+D+E)</t>
    </r>
  </si>
  <si>
    <r>
      <rPr>
        <sz val="6"/>
        <rFont val="Arial"/>
        <family val="2"/>
      </rPr>
      <t>A.     Aportaciones</t>
    </r>
  </si>
  <si>
    <r>
      <rPr>
        <sz val="6"/>
        <rFont val="Arial"/>
        <family val="2"/>
      </rPr>
      <t>B.     Convenios</t>
    </r>
  </si>
  <si>
    <r>
      <rPr>
        <sz val="6"/>
        <rFont val="Arial"/>
        <family val="2"/>
      </rPr>
      <t>C.     Fondos Distintos de Aportaciones</t>
    </r>
  </si>
  <si>
    <r>
      <rPr>
        <sz val="6"/>
        <rFont val="Arial"/>
        <family val="2"/>
      </rPr>
      <t>D.     Transferencias, Subsidios y Subvenciones, y Pensiones y Jubilaciones</t>
    </r>
  </si>
  <si>
    <r>
      <rPr>
        <sz val="6"/>
        <rFont val="Arial"/>
        <family val="2"/>
      </rPr>
      <t>E.     Otras Transferencias Federales Etiquetadas</t>
    </r>
  </si>
  <si>
    <r>
      <rPr>
        <b/>
        <sz val="6"/>
        <rFont val="Arial"/>
        <family val="2"/>
      </rPr>
      <t>3.   Ingresos Derivados de Financiamientos (3=A)</t>
    </r>
  </si>
  <si>
    <r>
      <rPr>
        <sz val="6"/>
        <rFont val="Arial"/>
        <family val="2"/>
      </rPr>
      <t>A.     Ingresos Derivados de Financiamientos</t>
    </r>
  </si>
  <si>
    <r>
      <rPr>
        <b/>
        <sz val="6"/>
        <rFont val="Arial"/>
        <family val="2"/>
      </rPr>
      <t>4.   Total de Ingresos Proyectados (4=1+2+3)</t>
    </r>
  </si>
  <si>
    <r>
      <rPr>
        <b/>
        <sz val="6"/>
        <rFont val="Arial"/>
        <family val="2"/>
      </rPr>
      <t>Datos Informativos</t>
    </r>
  </si>
  <si>
    <r>
      <rPr>
        <sz val="6"/>
        <rFont val="Arial"/>
        <family val="2"/>
      </rPr>
      <t>1. Ingresos Derivados de Financiamientos con Fuente de Pago de Recursos de Libre Disposición</t>
    </r>
  </si>
  <si>
    <r>
      <rPr>
        <sz val="6"/>
        <rFont val="Arial"/>
        <family val="2"/>
      </rPr>
      <t>2. Ingresos derivados de Financiamientos con Fuente de Pago de Transferencias Federales Etiquetadas</t>
    </r>
  </si>
  <si>
    <r>
      <rPr>
        <b/>
        <sz val="6"/>
        <rFont val="Arial"/>
        <family val="2"/>
      </rPr>
      <t>3. Ingresos Derivados de Financiamiento (3 = 1 + 2)</t>
    </r>
  </si>
  <si>
    <r>
      <rPr>
        <b/>
        <sz val="9"/>
        <rFont val="Arial"/>
        <family val="2"/>
      </rPr>
      <t>Formato 7 b)   Proyecciones de Egresos - LDF</t>
    </r>
  </si>
  <si>
    <r>
      <rPr>
        <b/>
        <sz val="6"/>
        <rFont val="Arial"/>
        <family val="2"/>
      </rPr>
      <t>NOMBRE DE LA ENTIDAD FEDERATIVA / MUNICIPIO(a)</t>
    </r>
  </si>
  <si>
    <r>
      <rPr>
        <b/>
        <sz val="6"/>
        <rFont val="Arial"/>
        <family val="2"/>
      </rPr>
      <t>Proyecciones de Egresos - LDF</t>
    </r>
  </si>
  <si>
    <r>
      <rPr>
        <b/>
        <sz val="6"/>
        <rFont val="Arial"/>
        <family val="2"/>
      </rPr>
      <t>Año en Cuestión (de proyecto de presupuesto) (c)</t>
    </r>
  </si>
  <si>
    <r>
      <rPr>
        <b/>
        <sz val="6"/>
        <rFont val="Arial"/>
        <family val="2"/>
      </rPr>
      <t>1. Gasto No Etiquetado (1=A+B+C+D+E+F+G+H+I)</t>
    </r>
  </si>
  <si>
    <r>
      <rPr>
        <sz val="6"/>
        <rFont val="Arial"/>
        <family val="2"/>
      </rPr>
      <t>A.     Servicios Personales</t>
    </r>
  </si>
  <si>
    <r>
      <rPr>
        <sz val="6"/>
        <rFont val="Arial"/>
        <family val="2"/>
      </rPr>
      <t>B.     Materiales y Suministros</t>
    </r>
  </si>
  <si>
    <r>
      <rPr>
        <sz val="6"/>
        <rFont val="Arial"/>
        <family val="2"/>
      </rPr>
      <t>C.     Servicios Generales</t>
    </r>
  </si>
  <si>
    <r>
      <rPr>
        <sz val="6"/>
        <rFont val="Arial"/>
        <family val="2"/>
      </rPr>
      <t>D.     Transferencias, Asignaciones, Subsidios y Otras Ayudas</t>
    </r>
  </si>
  <si>
    <r>
      <rPr>
        <sz val="6"/>
        <rFont val="Arial"/>
        <family val="2"/>
      </rPr>
      <t>E.     Bienes Muebles, Inmuebles e Intangibles</t>
    </r>
  </si>
  <si>
    <r>
      <rPr>
        <sz val="6"/>
        <rFont val="Arial"/>
        <family val="2"/>
      </rPr>
      <t>F.     Inversión Pública</t>
    </r>
  </si>
  <si>
    <r>
      <rPr>
        <sz val="6"/>
        <rFont val="Arial"/>
        <family val="2"/>
      </rPr>
      <t>G.     Inversiones Financieras y Otras Provisiones</t>
    </r>
  </si>
  <si>
    <r>
      <rPr>
        <sz val="6"/>
        <rFont val="Arial"/>
        <family val="2"/>
      </rPr>
      <t>H.     Participaciones y Aportaciones</t>
    </r>
  </si>
  <si>
    <r>
      <rPr>
        <sz val="6"/>
        <rFont val="Arial"/>
        <family val="2"/>
      </rPr>
      <t>I.       Deuda Pública</t>
    </r>
  </si>
  <si>
    <r>
      <rPr>
        <b/>
        <sz val="6"/>
        <rFont val="Arial"/>
        <family val="2"/>
      </rPr>
      <t>2. Gasto Etiquetado (2=A+B+C+D+E+F+G+H+I)</t>
    </r>
  </si>
  <si>
    <r>
      <rPr>
        <b/>
        <sz val="6"/>
        <rFont val="Arial"/>
        <family val="2"/>
      </rPr>
      <t>3. Total de Egresos Proyectados (3 = 1 + 2)</t>
    </r>
  </si>
  <si>
    <r>
      <rPr>
        <b/>
        <sz val="9"/>
        <rFont val="Arial"/>
        <family val="2"/>
      </rPr>
      <t>Formato 7 c)   Resultados de Ingresos - LDF</t>
    </r>
  </si>
  <si>
    <r>
      <rPr>
        <b/>
        <sz val="6"/>
        <rFont val="Arial"/>
        <family val="2"/>
      </rPr>
      <t>Resultados de Ingresos - LDF</t>
    </r>
  </si>
  <si>
    <r>
      <rPr>
        <b/>
        <sz val="6"/>
        <rFont val="Arial"/>
        <family val="2"/>
      </rPr>
      <t xml:space="preserve">Año 5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</si>
  <si>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4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</si>
  <si>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3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</si>
  <si>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2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</si>
  <si>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
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</si>
  <si>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del Ejercicio Vigente </t>
    </r>
    <r>
      <rPr>
        <b/>
        <vertAlign val="superscript"/>
        <sz val="4"/>
        <rFont val="Arial"/>
        <family val="2"/>
      </rPr>
      <t xml:space="preserve">2 </t>
    </r>
    <r>
      <rPr>
        <b/>
        <sz val="6"/>
        <rFont val="Arial"/>
        <family val="2"/>
      </rPr>
      <t>(d)</t>
    </r>
  </si>
  <si>
    <r>
      <rPr>
        <b/>
        <sz val="6"/>
        <rFont val="Arial"/>
        <family val="2"/>
      </rPr>
      <t>1. Ingresos de Libre Disposición (1=A+B+C+D+E+F+G+H+I+J+K+L)</t>
    </r>
  </si>
  <si>
    <r>
      <rPr>
        <b/>
        <sz val="6"/>
        <rFont val="Arial"/>
        <family val="2"/>
      </rPr>
      <t>2. Transferencias Federales Etiquetadas (2=A+B+C+D+E)</t>
    </r>
  </si>
  <si>
    <r>
      <rPr>
        <b/>
        <sz val="6"/>
        <rFont val="Arial"/>
        <family val="2"/>
      </rPr>
      <t>3. Ingresos Derivados de Financiamientos (3=A)</t>
    </r>
  </si>
  <si>
    <r>
      <rPr>
        <sz val="6"/>
        <rFont val="Arial"/>
        <family val="2"/>
      </rPr>
      <t>A. Ingresos Derivados de Financiamientos</t>
    </r>
  </si>
  <si>
    <r>
      <rPr>
        <b/>
        <sz val="6"/>
        <rFont val="Arial"/>
        <family val="2"/>
      </rPr>
      <t>4. Total de Resultados de Ingresos (4=1+2+3)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</si>
  <si>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al momento contable de los ingresos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</si>
  <si>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ingresos devengados al cierre trimestral más reciente disponible y estimados para el resto del ejercicio.</t>
    </r>
  </si>
  <si>
    <r>
      <rPr>
        <b/>
        <sz val="9"/>
        <rFont val="Arial"/>
        <family val="2"/>
      </rPr>
      <t>Formato 7 d)     Resultados de Egresos - LDF</t>
    </r>
  </si>
  <si>
    <r>
      <rPr>
        <b/>
        <sz val="6"/>
        <rFont val="Arial"/>
        <family val="2"/>
      </rPr>
      <t>Resultados de Egresos - LDF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</si>
  <si>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</si>
  <si>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sz val="6"/>
        <rFont val="Arial"/>
        <family val="2"/>
      </rPr>
      <t>D.     Transferencias,    Asignaciones,    Subsidios    y    Otras Ayudas</t>
    </r>
  </si>
  <si>
    <r>
      <rPr>
        <b/>
        <sz val="6"/>
        <rFont val="Arial"/>
        <family val="2"/>
      </rPr>
      <t>3. Total del Resultado de Egresos (3=1+2)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</si>
  <si>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totales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</si>
  <si>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devengados al cierre trimestral más reciente disponible y estimados para el resto del ejercicio.</t>
    </r>
  </si>
  <si>
    <r>
      <rPr>
        <b/>
        <sz val="9"/>
        <rFont val="Arial"/>
        <family val="2"/>
      </rPr>
      <t>Formato 8)    Informe sobre Estudios Actuariales – LDF</t>
    </r>
  </si>
  <si>
    <r>
      <rPr>
        <b/>
        <sz val="6"/>
        <rFont val="Arial"/>
        <family val="2"/>
      </rPr>
      <t xml:space="preserve">NOMBRE DEL ENTE PÚBLICO (a)
</t>
    </r>
    <r>
      <rPr>
        <b/>
        <sz val="6"/>
        <rFont val="Arial"/>
        <family val="2"/>
      </rPr>
      <t>Informe sobre Estudios Actuariales - LDF</t>
    </r>
  </si>
  <si>
    <r>
      <rPr>
        <b/>
        <sz val="6"/>
        <rFont val="Arial"/>
        <family val="2"/>
      </rPr>
      <t>Pensiones y jubilaciones</t>
    </r>
  </si>
  <si>
    <r>
      <rPr>
        <b/>
        <sz val="6"/>
        <rFont val="Arial"/>
        <family val="2"/>
      </rPr>
      <t>Salud</t>
    </r>
  </si>
  <si>
    <r>
      <rPr>
        <b/>
        <sz val="6"/>
        <rFont val="Arial"/>
        <family val="2"/>
      </rPr>
      <t>Riesgos de trabajo</t>
    </r>
  </si>
  <si>
    <r>
      <rPr>
        <b/>
        <sz val="6"/>
        <rFont val="Arial"/>
        <family val="2"/>
      </rPr>
      <t>Invalidez y vida</t>
    </r>
  </si>
  <si>
    <r>
      <rPr>
        <b/>
        <sz val="6"/>
        <rFont val="Arial"/>
        <family val="2"/>
      </rPr>
      <t>Otras prestaciones sociales</t>
    </r>
  </si>
  <si>
    <r>
      <rPr>
        <b/>
        <sz val="6"/>
        <rFont val="Arial"/>
        <family val="2"/>
      </rPr>
      <t>Tipo de Sistema</t>
    </r>
  </si>
  <si>
    <r>
      <rPr>
        <sz val="6"/>
        <rFont val="Arial"/>
        <family val="2"/>
      </rPr>
      <t>Prestación laboral o Fondo general para trabajadores del estado o municipio</t>
    </r>
  </si>
  <si>
    <r>
      <rPr>
        <sz val="6"/>
        <rFont val="Arial"/>
        <family val="2"/>
      </rPr>
      <t>Beneficio definido, Contribución definida o Mixto</t>
    </r>
  </si>
  <si>
    <r>
      <rPr>
        <b/>
        <sz val="6"/>
        <rFont val="Arial"/>
        <family val="2"/>
      </rPr>
      <t>Población afiliada</t>
    </r>
  </si>
  <si>
    <r>
      <rPr>
        <sz val="6"/>
        <rFont val="Arial"/>
        <family val="2"/>
      </rPr>
      <t>Activos</t>
    </r>
  </si>
  <si>
    <r>
      <rPr>
        <sz val="6"/>
        <rFont val="Arial"/>
        <family val="2"/>
      </rPr>
      <t>Edad máxima</t>
    </r>
  </si>
  <si>
    <r>
      <rPr>
        <sz val="6"/>
        <rFont val="Arial"/>
        <family val="2"/>
      </rPr>
      <t>Edad mínima</t>
    </r>
  </si>
  <si>
    <r>
      <rPr>
        <sz val="6"/>
        <rFont val="Arial"/>
        <family val="2"/>
      </rPr>
      <t>Edad promedio</t>
    </r>
  </si>
  <si>
    <r>
      <rPr>
        <sz val="6"/>
        <rFont val="Arial"/>
        <family val="2"/>
      </rPr>
      <t>Pensionados y Jubilados</t>
    </r>
  </si>
  <si>
    <r>
      <rPr>
        <sz val="6"/>
        <rFont val="Arial"/>
        <family val="2"/>
      </rPr>
      <t>Beneficiarios</t>
    </r>
  </si>
  <si>
    <r>
      <rPr>
        <sz val="6"/>
        <rFont val="Arial"/>
        <family val="2"/>
      </rPr>
      <t>Promedio de años de servicio (trabajadores activos)</t>
    </r>
  </si>
  <si>
    <r>
      <rPr>
        <sz val="6"/>
        <rFont val="Arial"/>
        <family val="2"/>
      </rPr>
      <t>Aportación individual al plan de pensión como % del salario</t>
    </r>
  </si>
  <si>
    <r>
      <rPr>
        <sz val="6"/>
        <rFont val="Arial"/>
        <family val="2"/>
      </rPr>
      <t>Aportación del ente público al plan de pensión como % del salario</t>
    </r>
  </si>
  <si>
    <r>
      <rPr>
        <sz val="6"/>
        <rFont val="Arial"/>
        <family val="2"/>
      </rPr>
      <t>Crecimiento esperado de los pensionados y jubilados (como %)</t>
    </r>
  </si>
  <si>
    <r>
      <rPr>
        <sz val="6"/>
        <rFont val="Arial"/>
        <family val="2"/>
      </rPr>
      <t>Crecimiento esperado de los activos (como %)</t>
    </r>
  </si>
  <si>
    <r>
      <rPr>
        <sz val="6"/>
        <rFont val="Arial"/>
        <family val="2"/>
      </rPr>
      <t>Edad de Jubilación o Pensión</t>
    </r>
  </si>
  <si>
    <r>
      <rPr>
        <sz val="6"/>
        <rFont val="Arial"/>
        <family val="2"/>
      </rPr>
      <t>Esperanza de vida</t>
    </r>
  </si>
  <si>
    <r>
      <rPr>
        <b/>
        <sz val="6"/>
        <rFont val="Arial"/>
        <family val="2"/>
      </rPr>
      <t>Ingresos del Fondo</t>
    </r>
  </si>
  <si>
    <r>
      <rPr>
        <sz val="6"/>
        <rFont val="Arial"/>
        <family val="2"/>
      </rPr>
      <t>Ingresos Anuales al Fondo de Pensiones</t>
    </r>
  </si>
  <si>
    <r>
      <rPr>
        <b/>
        <sz val="6"/>
        <rFont val="Arial"/>
        <family val="2"/>
      </rPr>
      <t>Nómina anual</t>
    </r>
  </si>
  <si>
    <r>
      <rPr>
        <sz val="6"/>
        <rFont val="Arial"/>
        <family val="2"/>
      </rPr>
      <t>Beneficiarios de Pensionados y Jubilados</t>
    </r>
  </si>
  <si>
    <r>
      <rPr>
        <b/>
        <sz val="6"/>
        <rFont val="Arial"/>
        <family val="2"/>
      </rPr>
      <t>Monto mensual por pensión</t>
    </r>
  </si>
  <si>
    <r>
      <rPr>
        <sz val="6"/>
        <rFont val="Arial"/>
        <family val="2"/>
      </rPr>
      <t>Máximo</t>
    </r>
  </si>
  <si>
    <r>
      <rPr>
        <sz val="6"/>
        <rFont val="Arial"/>
        <family val="2"/>
      </rPr>
      <t>Mínimo</t>
    </r>
  </si>
  <si>
    <r>
      <rPr>
        <sz val="6"/>
        <rFont val="Arial"/>
        <family val="2"/>
      </rPr>
      <t>Promedio</t>
    </r>
  </si>
  <si>
    <r>
      <rPr>
        <b/>
        <sz val="6"/>
        <rFont val="Arial"/>
        <family val="2"/>
      </rPr>
      <t>Monto de la reserva</t>
    </r>
  </si>
  <si>
    <r>
      <rPr>
        <b/>
        <sz val="6"/>
        <rFont val="Arial"/>
        <family val="2"/>
      </rPr>
      <t>Valor presente de las obligaciones</t>
    </r>
  </si>
  <si>
    <r>
      <rPr>
        <sz val="6"/>
        <rFont val="Arial"/>
        <family val="2"/>
      </rPr>
      <t>Pensiones y Jubilaciones en curso de pago</t>
    </r>
  </si>
  <si>
    <r>
      <rPr>
        <sz val="6"/>
        <rFont val="Arial"/>
        <family val="2"/>
      </rPr>
      <t>Generación actual</t>
    </r>
  </si>
  <si>
    <r>
      <rPr>
        <sz val="6"/>
        <rFont val="Arial"/>
        <family val="2"/>
      </rPr>
      <t>Generaciones futuras</t>
    </r>
  </si>
  <si>
    <r>
      <rPr>
        <b/>
        <sz val="6"/>
        <rFont val="Arial"/>
        <family val="2"/>
      </rPr>
      <t>Valor presente de las contribuciones asociadas a los sueldos futuros de cotización X%</t>
    </r>
  </si>
  <si>
    <r>
      <rPr>
        <b/>
        <sz val="6"/>
        <rFont val="Arial"/>
        <family val="2"/>
      </rPr>
      <t>Valor presente de aportaciones futuras</t>
    </r>
  </si>
  <si>
    <r>
      <rPr>
        <sz val="6"/>
        <rFont val="Arial"/>
        <family val="2"/>
      </rPr>
      <t>Otros Ingresos</t>
    </r>
  </si>
  <si>
    <r>
      <rPr>
        <b/>
        <sz val="6"/>
        <rFont val="Arial"/>
        <family val="2"/>
      </rPr>
      <t>Déficit/superávit actuarial</t>
    </r>
  </si>
  <si>
    <r>
      <rPr>
        <b/>
        <sz val="6"/>
        <rFont val="Arial"/>
        <family val="2"/>
      </rPr>
      <t>Periodo de suficiencia</t>
    </r>
  </si>
  <si>
    <r>
      <rPr>
        <sz val="6"/>
        <rFont val="Arial"/>
        <family val="2"/>
      </rPr>
      <t>Año de descapitalización</t>
    </r>
  </si>
  <si>
    <r>
      <rPr>
        <sz val="6"/>
        <rFont val="Arial"/>
        <family val="2"/>
      </rPr>
      <t>Tasa de rendimiento</t>
    </r>
  </si>
  <si>
    <r>
      <rPr>
        <b/>
        <sz val="6"/>
        <rFont val="Arial"/>
        <family val="2"/>
      </rPr>
      <t>Estudio actuarial</t>
    </r>
  </si>
  <si>
    <r>
      <rPr>
        <sz val="6"/>
        <rFont val="Arial"/>
        <family val="2"/>
      </rPr>
      <t>Año de elaboración del estudio actuarial</t>
    </r>
  </si>
  <si>
    <r>
      <rPr>
        <sz val="6"/>
        <rFont val="Arial"/>
        <family val="2"/>
      </rPr>
      <t>Empresa que elaboró el estudio actuarial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</si>
  <si>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</si>
  <si>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</si>
  <si>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</si>
  <si>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</si>
  <si>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</si>
  <si>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</si>
  <si>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</si>
  <si>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</si>
  <si>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</si>
  <si>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</si>
  <si>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</si>
  <si>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</si>
  <si>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</si>
  <si>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</si>
  <si>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</si>
  <si>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</si>
  <si>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</si>
  <si>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</si>
  <si>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</si>
  <si>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</si>
  <si>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</si>
  <si>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</si>
  <si>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</si>
  <si>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</si>
  <si>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</si>
  <si>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</si>
  <si>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</si>
  <si>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</si>
  <si>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</si>
  <si>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</si>
  <si>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</si>
  <si>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</si>
  <si>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</si>
  <si>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</si>
  <si>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</si>
  <si>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</si>
  <si>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</si>
  <si>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</si>
  <si>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</si>
  <si>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</si>
  <si>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</si>
  <si>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</si>
  <si>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</si>
  <si>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</si>
  <si>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>Formato 7 a) Proyecciones de Ingresos - LDF</t>
  </si>
  <si>
    <t>NOMBRE DE LA ENTIDAD FEDERATIVA / MUNICIPIO(a)</t>
  </si>
  <si>
    <t xml:space="preserve">                                          Proyecciones y Resultados de Ingresos y Egresos - LDF                                                                                                                                        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</si>
  <si>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</si>
  <si>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</si>
  <si>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</si>
  <si>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</si>
  <si>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</si>
  <si>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</si>
  <si>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</si>
  <si>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</si>
  <si>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</si>
  <si>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</si>
  <si>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</si>
  <si>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</si>
  <si>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</si>
  <si>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</si>
  <si>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</si>
  <si>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</si>
  <si>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</si>
  <si>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</si>
  <si>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</si>
  <si>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</si>
  <si>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</si>
  <si>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</si>
  <si>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</si>
  <si>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</si>
  <si>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</si>
  <si>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</si>
  <si>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</si>
  <si>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</si>
  <si>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</si>
  <si>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</si>
  <si>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</si>
  <si>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</si>
  <si>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</si>
  <si>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</si>
  <si>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</si>
  <si>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</si>
  <si>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</si>
  <si>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 xml:space="preserve">Estado Analítico de Ingresos Detallado </t>
  </si>
  <si>
    <t>Proyecciones y Resultados de Ingresos y Egresos - Proyecciones de Ingresos -</t>
  </si>
  <si>
    <t xml:space="preserve">Proyecciones de Egresos </t>
  </si>
  <si>
    <t xml:space="preserve">Resultados de Ingresos </t>
  </si>
  <si>
    <t>Resultados de Egresos</t>
  </si>
  <si>
    <t xml:space="preserve">Informe sobre Estudios Actuariales </t>
  </si>
  <si>
    <t xml:space="preserve">Estado de Situación Financiera Detallado </t>
  </si>
  <si>
    <t xml:space="preserve">Informe Analítico de la Deuda Pública y Otros Pasivos </t>
  </si>
  <si>
    <t xml:space="preserve">Informe Analítico de Obligaciones Diferentes de Financiamientos </t>
  </si>
  <si>
    <t xml:space="preserve">Balance Presupuestario </t>
  </si>
  <si>
    <t xml:space="preserve">Estado Analítico del Ejercicio del Presupuesto de Egresos  Detallado por: </t>
  </si>
  <si>
    <t>* (Clasificación por Objeto del Gasto)</t>
  </si>
  <si>
    <t>* (Clasificación Administrativa)</t>
  </si>
  <si>
    <t>* (Clasificación Funcional)</t>
  </si>
  <si>
    <t>* (Clasificación de Servicios Personales por Categoría)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</si>
  <si>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</si>
  <si>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</si>
  <si>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</si>
  <si>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</si>
  <si>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</si>
  <si>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</si>
  <si>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</si>
  <si>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</si>
  <si>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</si>
  <si>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</si>
  <si>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</si>
  <si>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</si>
  <si>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</si>
  <si>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</si>
  <si>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</si>
  <si>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</si>
  <si>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</si>
  <si>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</si>
  <si>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</si>
  <si>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</si>
  <si>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</si>
  <si>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</si>
  <si>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</si>
  <si>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</si>
  <si>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</si>
  <si>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</si>
  <si>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</si>
  <si>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</si>
  <si>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</si>
  <si>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</si>
  <si>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</si>
  <si>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</si>
  <si>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</si>
  <si>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</si>
  <si>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</si>
  <si>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</si>
  <si>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</si>
  <si>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</si>
  <si>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</si>
  <si>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</si>
  <si>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</si>
  <si>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</si>
  <si>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</si>
  <si>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</si>
  <si>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conavi</t>
  </si>
  <si>
    <t>Guia de cumplimiento de Ley de Disciplina Financiera</t>
  </si>
  <si>
    <t>a3) Fondo de Aportaciones para la Infraestructura Social</t>
  </si>
  <si>
    <t>31 de diciembre de 2016 (e)</t>
  </si>
  <si>
    <t>2017 (d)</t>
  </si>
  <si>
    <t>Saldo al 31 de
diciembre de 2016</t>
  </si>
  <si>
    <t>I. Total de Ingresos de Libre Disposición (I=A+B+C+D+E+F+G+H+I+J+K+L)</t>
  </si>
  <si>
    <t>fise</t>
  </si>
  <si>
    <t>gasto corriente</t>
  </si>
  <si>
    <t>infraestru estatal</t>
  </si>
  <si>
    <t>intereses</t>
  </si>
  <si>
    <t>benficario 2017-apert</t>
  </si>
  <si>
    <t>bases licitac</t>
  </si>
  <si>
    <t>gasto operativo</t>
  </si>
  <si>
    <t>subsidios</t>
  </si>
  <si>
    <t>talina est 2</t>
  </si>
  <si>
    <t>talina est 3</t>
  </si>
  <si>
    <t>SAACG</t>
  </si>
  <si>
    <t>OCT</t>
  </si>
  <si>
    <t>NOV</t>
  </si>
  <si>
    <t>DIC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</si>
  <si>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</si>
  <si>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</si>
  <si>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</si>
  <si>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</si>
  <si>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</si>
  <si>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</si>
  <si>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</si>
  <si>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</si>
  <si>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4to trimestre</t>
  </si>
  <si>
    <t>servi pesronales</t>
  </si>
  <si>
    <t>materiales</t>
  </si>
  <si>
    <t>servicios generales</t>
  </si>
  <si>
    <t>subsidios estatal</t>
  </si>
  <si>
    <t>Libre disposicion</t>
  </si>
  <si>
    <t>etiquetado</t>
  </si>
  <si>
    <t>talina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</si>
  <si>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</si>
  <si>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</si>
  <si>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</si>
  <si>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</si>
  <si>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</si>
  <si>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</si>
  <si>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</si>
  <si>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</si>
  <si>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</si>
  <si>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</si>
  <si>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</si>
  <si>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</si>
  <si>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</si>
  <si>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</si>
  <si>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</si>
  <si>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</si>
  <si>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</si>
  <si>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</si>
  <si>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</si>
  <si>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</si>
  <si>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</si>
  <si>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 benitez</t>
  </si>
  <si>
    <t>provision</t>
  </si>
  <si>
    <t>Al 31 de diciembre de 2017 y al 31 de diciembre de 2017</t>
  </si>
  <si>
    <t>Del 1 de enero al 31 de diciembre de 2017</t>
  </si>
  <si>
    <t xml:space="preserve">Del 1 de enero al 31 de diciembre de 2017 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</si>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</sst>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 ;\-0\ "/>
    <numFmt numFmtId="166" formatCode="#,##0.0"/>
  </numFmts>
  <fonts count="34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1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top" wrapText="1" indent="3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right" vertical="top" wrapText="1" indent="5"/>
    </xf>
    <xf numFmtId="0" fontId="3" fillId="2" borderId="1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left" vertical="top" wrapText="1" indent="1"/>
    </xf>
    <xf numFmtId="0" fontId="0" fillId="0" borderId="18" xfId="0" applyFill="1" applyBorder="1" applyAlignment="1">
      <alignment vertical="top" wrapText="1"/>
    </xf>
    <xf numFmtId="0" fontId="6" fillId="0" borderId="17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vertical="top" wrapText="1"/>
    </xf>
    <xf numFmtId="0" fontId="6" fillId="0" borderId="23" xfId="0" applyFont="1" applyFill="1" applyBorder="1" applyAlignment="1">
      <alignment horizontal="left" vertical="top" wrapText="1" indent="1"/>
    </xf>
    <xf numFmtId="0" fontId="6" fillId="0" borderId="24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top" wrapText="1" indent="1"/>
    </xf>
    <xf numFmtId="0" fontId="0" fillId="0" borderId="17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top" wrapText="1" indent="2"/>
    </xf>
    <xf numFmtId="0" fontId="0" fillId="0" borderId="28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2"/>
    </xf>
    <xf numFmtId="0" fontId="0" fillId="0" borderId="24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1"/>
    </xf>
    <xf numFmtId="0" fontId="6" fillId="0" borderId="17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6" fillId="0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indent="3"/>
    </xf>
    <xf numFmtId="0" fontId="9" fillId="0" borderId="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center" vertical="center" wrapText="1"/>
    </xf>
    <xf numFmtId="16" fontId="6" fillId="0" borderId="20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3" fontId="10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horizontal="left" vertical="top" wrapText="1" indent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3" fontId="14" fillId="0" borderId="23" xfId="0" applyNumberFormat="1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/>
    </xf>
    <xf numFmtId="3" fontId="14" fillId="0" borderId="4" xfId="0" applyNumberFormat="1" applyFont="1" applyFill="1" applyBorder="1" applyAlignment="1">
      <alignment vertical="top" wrapText="1"/>
    </xf>
    <xf numFmtId="3" fontId="14" fillId="0" borderId="7" xfId="0" applyNumberFormat="1" applyFont="1" applyFill="1" applyBorder="1" applyAlignment="1">
      <alignment vertical="top" wrapText="1"/>
    </xf>
    <xf numFmtId="165" fontId="18" fillId="0" borderId="1" xfId="1" applyNumberFormat="1" applyFont="1" applyFill="1" applyBorder="1" applyAlignment="1">
      <alignment vertical="top" wrapText="1"/>
    </xf>
    <xf numFmtId="165" fontId="19" fillId="0" borderId="5" xfId="1" applyNumberFormat="1" applyFont="1" applyFill="1" applyBorder="1" applyAlignment="1">
      <alignment vertical="top" wrapText="1"/>
    </xf>
    <xf numFmtId="165" fontId="18" fillId="0" borderId="5" xfId="1" applyNumberFormat="1" applyFont="1" applyFill="1" applyBorder="1" applyAlignment="1">
      <alignment vertical="top" wrapText="1"/>
    </xf>
    <xf numFmtId="165" fontId="18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9" fillId="0" borderId="23" xfId="0" applyNumberFormat="1" applyFont="1" applyFill="1" applyBorder="1" applyAlignment="1">
      <alignment vertical="top" wrapText="1"/>
    </xf>
    <xf numFmtId="0" fontId="3" fillId="2" borderId="33" xfId="0" applyFont="1" applyFill="1" applyBorder="1" applyAlignment="1">
      <alignment horizontal="center" vertical="center" wrapText="1"/>
    </xf>
    <xf numFmtId="3" fontId="19" fillId="0" borderId="23" xfId="0" applyNumberFormat="1" applyFont="1" applyFill="1" applyBorder="1" applyAlignment="1">
      <alignment horizontal="left" vertical="top"/>
    </xf>
    <xf numFmtId="0" fontId="19" fillId="0" borderId="23" xfId="0" applyFont="1" applyFill="1" applyBorder="1" applyAlignment="1">
      <alignment horizontal="left" vertical="top"/>
    </xf>
    <xf numFmtId="0" fontId="19" fillId="0" borderId="17" xfId="0" applyFont="1" applyFill="1" applyBorder="1" applyAlignment="1">
      <alignment horizontal="left" vertical="top"/>
    </xf>
    <xf numFmtId="3" fontId="19" fillId="0" borderId="17" xfId="0" applyNumberFormat="1" applyFont="1" applyFill="1" applyBorder="1" applyAlignment="1">
      <alignment horizontal="right" vertical="top"/>
    </xf>
    <xf numFmtId="3" fontId="19" fillId="0" borderId="23" xfId="0" applyNumberFormat="1" applyFont="1" applyFill="1" applyBorder="1" applyAlignment="1">
      <alignment horizontal="right" vertical="top"/>
    </xf>
    <xf numFmtId="3" fontId="19" fillId="0" borderId="18" xfId="0" applyNumberFormat="1" applyFont="1" applyFill="1" applyBorder="1" applyAlignment="1">
      <alignment horizontal="right" vertical="top"/>
    </xf>
    <xf numFmtId="3" fontId="19" fillId="0" borderId="39" xfId="0" applyNumberFormat="1" applyFont="1" applyFill="1" applyBorder="1" applyAlignment="1">
      <alignment horizontal="right" vertical="top"/>
    </xf>
    <xf numFmtId="0" fontId="19" fillId="0" borderId="39" xfId="0" applyFont="1" applyFill="1" applyBorder="1" applyAlignment="1">
      <alignment horizontal="left" vertical="top"/>
    </xf>
    <xf numFmtId="0" fontId="20" fillId="0" borderId="23" xfId="0" applyFont="1" applyFill="1" applyBorder="1" applyAlignment="1">
      <alignment horizontal="left" vertical="top" wrapText="1" indent="1"/>
    </xf>
    <xf numFmtId="0" fontId="20" fillId="0" borderId="23" xfId="0" applyFont="1" applyFill="1" applyBorder="1" applyAlignment="1">
      <alignment horizontal="right" vertical="top" wrapText="1" indent="1"/>
    </xf>
    <xf numFmtId="3" fontId="18" fillId="0" borderId="26" xfId="0" applyNumberFormat="1" applyFont="1" applyFill="1" applyBorder="1" applyAlignment="1">
      <alignment horizontal="right" vertical="top" wrapText="1"/>
    </xf>
    <xf numFmtId="3" fontId="18" fillId="0" borderId="38" xfId="0" applyNumberFormat="1" applyFont="1" applyFill="1" applyBorder="1" applyAlignment="1">
      <alignment horizontal="right" vertical="top" wrapText="1"/>
    </xf>
    <xf numFmtId="3" fontId="19" fillId="0" borderId="17" xfId="0" applyNumberFormat="1" applyFont="1" applyFill="1" applyBorder="1" applyAlignment="1">
      <alignment vertical="top" wrapText="1"/>
    </xf>
    <xf numFmtId="3" fontId="19" fillId="0" borderId="17" xfId="0" applyNumberFormat="1" applyFont="1" applyFill="1" applyBorder="1" applyAlignment="1">
      <alignment horizontal="right" vertical="top" wrapText="1"/>
    </xf>
    <xf numFmtId="3" fontId="19" fillId="0" borderId="23" xfId="0" applyNumberFormat="1" applyFont="1" applyFill="1" applyBorder="1" applyAlignment="1">
      <alignment horizontal="right" vertical="top" wrapText="1"/>
    </xf>
    <xf numFmtId="3" fontId="18" fillId="0" borderId="17" xfId="0" applyNumberFormat="1" applyFont="1" applyFill="1" applyBorder="1" applyAlignment="1">
      <alignment horizontal="right" vertical="top" wrapText="1"/>
    </xf>
    <xf numFmtId="3" fontId="18" fillId="0" borderId="23" xfId="0" applyNumberFormat="1" applyFont="1" applyFill="1" applyBorder="1" applyAlignment="1">
      <alignment horizontal="right" vertical="top" wrapText="1"/>
    </xf>
    <xf numFmtId="3" fontId="18" fillId="0" borderId="17" xfId="0" applyNumberFormat="1" applyFont="1" applyFill="1" applyBorder="1" applyAlignment="1">
      <alignment horizontal="right" vertical="top"/>
    </xf>
    <xf numFmtId="3" fontId="18" fillId="0" borderId="21" xfId="0" applyNumberFormat="1" applyFont="1" applyFill="1" applyBorder="1" applyAlignment="1">
      <alignment horizontal="right" vertical="top"/>
    </xf>
    <xf numFmtId="3" fontId="18" fillId="0" borderId="24" xfId="0" applyNumberFormat="1" applyFont="1" applyFill="1" applyBorder="1" applyAlignment="1">
      <alignment horizontal="right" vertical="top" wrapText="1"/>
    </xf>
    <xf numFmtId="0" fontId="3" fillId="2" borderId="40" xfId="0" applyFont="1" applyFill="1" applyBorder="1" applyAlignment="1">
      <alignment horizontal="left" vertical="top" wrapText="1" indent="1"/>
    </xf>
    <xf numFmtId="3" fontId="18" fillId="0" borderId="22" xfId="0" applyNumberFormat="1" applyFont="1" applyFill="1" applyBorder="1" applyAlignment="1">
      <alignment horizontal="right" vertical="top" wrapText="1"/>
    </xf>
    <xf numFmtId="3" fontId="18" fillId="0" borderId="36" xfId="0" applyNumberFormat="1" applyFont="1" applyFill="1" applyBorder="1" applyAlignment="1">
      <alignment horizontal="right" vertical="top" wrapText="1"/>
    </xf>
    <xf numFmtId="3" fontId="19" fillId="0" borderId="22" xfId="0" applyNumberFormat="1" applyFont="1" applyFill="1" applyBorder="1" applyAlignment="1">
      <alignment vertical="top" wrapText="1"/>
    </xf>
    <xf numFmtId="3" fontId="19" fillId="0" borderId="2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"/>
    </xf>
    <xf numFmtId="0" fontId="3" fillId="0" borderId="17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19" fillId="0" borderId="23" xfId="0" applyNumberFormat="1" applyFont="1" applyFill="1" applyBorder="1" applyAlignment="1">
      <alignment vertical="top"/>
    </xf>
    <xf numFmtId="3" fontId="19" fillId="0" borderId="17" xfId="0" applyNumberFormat="1" applyFont="1" applyFill="1" applyBorder="1" applyAlignment="1">
      <alignment vertical="top"/>
    </xf>
    <xf numFmtId="4" fontId="19" fillId="0" borderId="0" xfId="0" applyNumberFormat="1" applyFont="1" applyFill="1" applyBorder="1" applyAlignment="1">
      <alignment horizontal="right" vertical="top"/>
    </xf>
    <xf numFmtId="3" fontId="18" fillId="0" borderId="23" xfId="0" applyNumberFormat="1" applyFont="1" applyFill="1" applyBorder="1" applyAlignment="1">
      <alignment vertical="top"/>
    </xf>
    <xf numFmtId="3" fontId="18" fillId="0" borderId="23" xfId="0" applyNumberFormat="1" applyFont="1" applyFill="1" applyBorder="1" applyAlignment="1">
      <alignment horizontal="right" vertical="top"/>
    </xf>
    <xf numFmtId="3" fontId="18" fillId="0" borderId="23" xfId="0" applyNumberFormat="1" applyFont="1" applyFill="1" applyBorder="1" applyAlignment="1">
      <alignment vertical="top" wrapText="1"/>
    </xf>
    <xf numFmtId="3" fontId="18" fillId="0" borderId="24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 indent="2"/>
    </xf>
    <xf numFmtId="0" fontId="6" fillId="0" borderId="6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 indent="1"/>
    </xf>
    <xf numFmtId="3" fontId="18" fillId="0" borderId="24" xfId="0" applyNumberFormat="1" applyFont="1" applyFill="1" applyBorder="1" applyAlignment="1">
      <alignment horizontal="right" vertical="top"/>
    </xf>
    <xf numFmtId="0" fontId="3" fillId="2" borderId="13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3" fontId="14" fillId="0" borderId="5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left" vertical="center" wrapText="1"/>
    </xf>
    <xf numFmtId="3" fontId="14" fillId="0" borderId="11" xfId="0" applyNumberFormat="1" applyFont="1" applyFill="1" applyBorder="1" applyAlignment="1">
      <alignment vertical="top" wrapText="1"/>
    </xf>
    <xf numFmtId="3" fontId="14" fillId="0" borderId="24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left" vertical="top"/>
    </xf>
    <xf numFmtId="3" fontId="0" fillId="0" borderId="42" xfId="0" applyNumberFormat="1" applyFill="1" applyBorder="1" applyAlignment="1">
      <alignment horizontal="left" vertical="top"/>
    </xf>
    <xf numFmtId="0" fontId="17" fillId="0" borderId="42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top"/>
    </xf>
    <xf numFmtId="3" fontId="24" fillId="0" borderId="17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 wrapText="1" indent="1"/>
    </xf>
    <xf numFmtId="0" fontId="15" fillId="0" borderId="24" xfId="0" applyFont="1" applyFill="1" applyBorder="1" applyAlignment="1">
      <alignment horizontal="center" vertical="top" wrapText="1"/>
    </xf>
    <xf numFmtId="0" fontId="15" fillId="0" borderId="42" xfId="0" applyFont="1" applyFill="1" applyBorder="1" applyAlignment="1">
      <alignment horizontal="center" vertical="top" wrapText="1"/>
    </xf>
    <xf numFmtId="0" fontId="15" fillId="0" borderId="45" xfId="0" applyFont="1" applyFill="1" applyBorder="1" applyAlignment="1">
      <alignment horizontal="center" vertical="top" wrapText="1"/>
    </xf>
    <xf numFmtId="3" fontId="10" fillId="0" borderId="42" xfId="0" applyNumberFormat="1" applyFont="1" applyFill="1" applyBorder="1" applyAlignment="1">
      <alignment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46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/>
    </xf>
    <xf numFmtId="3" fontId="10" fillId="0" borderId="0" xfId="0" applyNumberFormat="1" applyFont="1" applyFill="1" applyBorder="1" applyAlignment="1">
      <alignment vertical="top" wrapText="1"/>
    </xf>
    <xf numFmtId="3" fontId="24" fillId="0" borderId="0" xfId="0" applyNumberFormat="1" applyFont="1" applyFill="1" applyBorder="1" applyAlignment="1">
      <alignment horizontal="left" vertical="top"/>
    </xf>
    <xf numFmtId="0" fontId="11" fillId="0" borderId="42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left" vertical="top"/>
    </xf>
    <xf numFmtId="3" fontId="25" fillId="0" borderId="0" xfId="0" applyNumberFormat="1" applyFont="1" applyFill="1" applyBorder="1" applyAlignment="1">
      <alignment horizontal="left" vertical="top"/>
    </xf>
    <xf numFmtId="3" fontId="14" fillId="3" borderId="0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>
      <alignment vertical="top" wrapText="1"/>
    </xf>
    <xf numFmtId="3" fontId="14" fillId="3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top" wrapText="1"/>
    </xf>
    <xf numFmtId="3" fontId="10" fillId="3" borderId="17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26" fillId="0" borderId="0" xfId="0" applyNumberFormat="1" applyFont="1" applyFill="1" applyBorder="1" applyAlignment="1">
      <alignment horizontal="right" vertical="top"/>
    </xf>
    <xf numFmtId="3" fontId="11" fillId="0" borderId="42" xfId="0" applyNumberFormat="1" applyFont="1" applyFill="1" applyBorder="1" applyAlignment="1">
      <alignment horizontal="right" vertical="top"/>
    </xf>
    <xf numFmtId="166" fontId="26" fillId="0" borderId="0" xfId="0" applyNumberFormat="1" applyFont="1" applyFill="1" applyBorder="1" applyAlignment="1">
      <alignment horizontal="right" vertical="top"/>
    </xf>
    <xf numFmtId="3" fontId="27" fillId="0" borderId="0" xfId="0" applyNumberFormat="1" applyFont="1" applyFill="1" applyBorder="1" applyAlignment="1">
      <alignment horizontal="left" vertical="top"/>
    </xf>
    <xf numFmtId="3" fontId="27" fillId="0" borderId="0" xfId="0" applyNumberFormat="1" applyFont="1" applyFill="1" applyBorder="1" applyAlignment="1">
      <alignment horizontal="right" vertical="top"/>
    </xf>
    <xf numFmtId="3" fontId="24" fillId="0" borderId="42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9" fillId="0" borderId="42" xfId="0" applyNumberFormat="1" applyFont="1" applyFill="1" applyBorder="1" applyAlignment="1">
      <alignment vertical="top"/>
    </xf>
    <xf numFmtId="3" fontId="0" fillId="0" borderId="42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/>
    </xf>
    <xf numFmtId="3" fontId="25" fillId="0" borderId="42" xfId="0" applyNumberFormat="1" applyFont="1" applyFill="1" applyBorder="1" applyAlignment="1">
      <alignment horizontal="left" vertical="top"/>
    </xf>
    <xf numFmtId="3" fontId="11" fillId="0" borderId="42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3" fontId="26" fillId="0" borderId="26" xfId="0" applyNumberFormat="1" applyFont="1" applyFill="1" applyBorder="1" applyAlignment="1">
      <alignment vertical="top" wrapText="1"/>
    </xf>
    <xf numFmtId="3" fontId="26" fillId="3" borderId="26" xfId="0" applyNumberFormat="1" applyFont="1" applyFill="1" applyBorder="1" applyAlignment="1">
      <alignment vertical="top" wrapText="1"/>
    </xf>
    <xf numFmtId="3" fontId="28" fillId="3" borderId="23" xfId="0" applyNumberFormat="1" applyFont="1" applyFill="1" applyBorder="1" applyAlignment="1">
      <alignment horizontal="right" vertical="center" wrapText="1"/>
    </xf>
    <xf numFmtId="3" fontId="11" fillId="3" borderId="23" xfId="0" applyNumberFormat="1" applyFont="1" applyFill="1" applyBorder="1" applyAlignment="1">
      <alignment vertical="top" wrapText="1"/>
    </xf>
    <xf numFmtId="3" fontId="28" fillId="3" borderId="24" xfId="0" applyNumberFormat="1" applyFont="1" applyFill="1" applyBorder="1" applyAlignment="1">
      <alignment horizontal="right" vertical="center" wrapText="1"/>
    </xf>
    <xf numFmtId="3" fontId="11" fillId="3" borderId="21" xfId="0" applyNumberFormat="1" applyFont="1" applyFill="1" applyBorder="1" applyAlignment="1">
      <alignment vertical="top" wrapText="1"/>
    </xf>
    <xf numFmtId="3" fontId="29" fillId="3" borderId="23" xfId="0" applyNumberFormat="1" applyFont="1" applyFill="1" applyBorder="1" applyAlignment="1">
      <alignment horizontal="right" vertical="center" wrapText="1"/>
    </xf>
    <xf numFmtId="3" fontId="26" fillId="3" borderId="23" xfId="0" applyNumberFormat="1" applyFont="1" applyFill="1" applyBorder="1" applyAlignment="1">
      <alignment vertical="top" wrapText="1"/>
    </xf>
    <xf numFmtId="3" fontId="29" fillId="3" borderId="24" xfId="0" applyNumberFormat="1" applyFont="1" applyFill="1" applyBorder="1" applyAlignment="1">
      <alignment horizontal="right" vertical="center" wrapText="1"/>
    </xf>
    <xf numFmtId="3" fontId="26" fillId="3" borderId="24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justify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4"/>
    </xf>
    <xf numFmtId="0" fontId="3" fillId="2" borderId="0" xfId="0" applyFont="1" applyFill="1" applyBorder="1" applyAlignment="1">
      <alignment horizontal="left" vertical="top" wrapText="1" indent="14"/>
    </xf>
    <xf numFmtId="0" fontId="3" fillId="2" borderId="7" xfId="0" applyFont="1" applyFill="1" applyBorder="1" applyAlignment="1">
      <alignment horizontal="left" vertical="top" wrapText="1" indent="14"/>
    </xf>
    <xf numFmtId="0" fontId="3" fillId="2" borderId="2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5"/>
    </xf>
    <xf numFmtId="0" fontId="3" fillId="2" borderId="0" xfId="0" applyFont="1" applyFill="1" applyBorder="1" applyAlignment="1">
      <alignment horizontal="left" vertical="top" wrapText="1" indent="15"/>
    </xf>
    <xf numFmtId="0" fontId="3" fillId="2" borderId="7" xfId="0" applyFont="1" applyFill="1" applyBorder="1" applyAlignment="1">
      <alignment horizontal="left" vertical="top" wrapText="1" indent="15"/>
    </xf>
    <xf numFmtId="0" fontId="3" fillId="2" borderId="6" xfId="0" applyFont="1" applyFill="1" applyBorder="1" applyAlignment="1">
      <alignment horizontal="left" vertical="top" wrapText="1" indent="19"/>
    </xf>
    <xf numFmtId="0" fontId="3" fillId="2" borderId="0" xfId="0" applyFont="1" applyFill="1" applyBorder="1" applyAlignment="1">
      <alignment horizontal="left" vertical="top" wrapText="1" indent="19"/>
    </xf>
    <xf numFmtId="0" fontId="3" fillId="2" borderId="7" xfId="0" applyFont="1" applyFill="1" applyBorder="1" applyAlignment="1">
      <alignment horizontal="left" vertical="top" wrapText="1" indent="19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 indent="2"/>
    </xf>
    <xf numFmtId="0" fontId="6" fillId="0" borderId="7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18"/>
    </xf>
    <xf numFmtId="0" fontId="3" fillId="2" borderId="3" xfId="0" applyFont="1" applyFill="1" applyBorder="1" applyAlignment="1">
      <alignment horizontal="left" vertical="top" wrapText="1" indent="18"/>
    </xf>
    <xf numFmtId="0" fontId="3" fillId="2" borderId="4" xfId="0" applyFont="1" applyFill="1" applyBorder="1" applyAlignment="1">
      <alignment horizontal="left" vertical="top" wrapText="1" indent="18"/>
    </xf>
    <xf numFmtId="0" fontId="3" fillId="2" borderId="9" xfId="0" applyFont="1" applyFill="1" applyBorder="1" applyAlignment="1">
      <alignment horizontal="left" vertical="top" wrapText="1" indent="24"/>
    </xf>
    <xf numFmtId="0" fontId="3" fillId="2" borderId="10" xfId="0" applyFont="1" applyFill="1" applyBorder="1" applyAlignment="1">
      <alignment horizontal="left" vertical="top" wrapText="1" indent="24"/>
    </xf>
    <xf numFmtId="0" fontId="3" fillId="2" borderId="11" xfId="0" applyFont="1" applyFill="1" applyBorder="1" applyAlignment="1">
      <alignment horizontal="left" vertical="top" wrapText="1" indent="24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vertical="top" wrapText="1"/>
    </xf>
    <xf numFmtId="3" fontId="11" fillId="0" borderId="22" xfId="0" applyNumberFormat="1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horizontal="right" vertical="top" wrapText="1"/>
    </xf>
    <xf numFmtId="3" fontId="26" fillId="0" borderId="24" xfId="0" applyNumberFormat="1" applyFont="1" applyFill="1" applyBorder="1" applyAlignment="1">
      <alignment horizontal="right" vertical="top" wrapText="1"/>
    </xf>
    <xf numFmtId="3" fontId="26" fillId="0" borderId="45" xfId="0" applyNumberFormat="1" applyFont="1" applyFill="1" applyBorder="1" applyAlignment="1">
      <alignment horizontal="right" vertical="top" wrapText="1"/>
    </xf>
    <xf numFmtId="3" fontId="11" fillId="0" borderId="42" xfId="0" applyNumberFormat="1" applyFont="1" applyFill="1" applyBorder="1" applyAlignment="1">
      <alignment horizontal="right" vertical="top" wrapText="1"/>
    </xf>
    <xf numFmtId="3" fontId="11" fillId="0" borderId="23" xfId="0" applyNumberFormat="1" applyFont="1" applyFill="1" applyBorder="1" applyAlignment="1">
      <alignment horizontal="right" vertical="top"/>
    </xf>
    <xf numFmtId="3" fontId="26" fillId="0" borderId="23" xfId="0" applyNumberFormat="1" applyFont="1" applyFill="1" applyBorder="1" applyAlignment="1">
      <alignment horizontal="right" vertical="top"/>
    </xf>
    <xf numFmtId="3" fontId="26" fillId="0" borderId="24" xfId="0" applyNumberFormat="1" applyFont="1" applyFill="1" applyBorder="1" applyAlignment="1">
      <alignment horizontal="right" vertical="top"/>
    </xf>
    <xf numFmtId="3" fontId="11" fillId="0" borderId="17" xfId="0" applyNumberFormat="1" applyFont="1" applyFill="1" applyBorder="1" applyAlignment="1">
      <alignment vertical="top" wrapText="1"/>
    </xf>
    <xf numFmtId="3" fontId="26" fillId="0" borderId="24" xfId="0" applyNumberFormat="1" applyFont="1" applyFill="1" applyBorder="1" applyAlignment="1">
      <alignment vertical="top" wrapText="1"/>
    </xf>
    <xf numFmtId="3" fontId="26" fillId="0" borderId="45" xfId="0" applyNumberFormat="1" applyFont="1" applyFill="1" applyBorder="1" applyAlignment="1">
      <alignment vertical="top" wrapText="1"/>
    </xf>
    <xf numFmtId="3" fontId="11" fillId="0" borderId="42" xfId="0" applyNumberFormat="1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right" vertical="top"/>
    </xf>
    <xf numFmtId="3" fontId="11" fillId="0" borderId="24" xfId="0" applyNumberFormat="1" applyFont="1" applyFill="1" applyBorder="1" applyAlignment="1">
      <alignment horizontal="left" vertical="top"/>
    </xf>
    <xf numFmtId="3" fontId="11" fillId="0" borderId="21" xfId="0" applyNumberFormat="1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4" xfId="0" applyFont="1" applyFill="1" applyBorder="1" applyAlignment="1">
      <alignment horizontal="left" vertical="top" wrapText="1" indent="1"/>
    </xf>
    <xf numFmtId="0" fontId="3" fillId="0" borderId="45" xfId="0" applyFont="1" applyFill="1" applyBorder="1" applyAlignment="1">
      <alignment horizontal="left" vertical="top" wrapText="1" indent="1"/>
    </xf>
    <xf numFmtId="0" fontId="3" fillId="0" borderId="42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left" vertical="top" wrapText="1" indent="1"/>
    </xf>
    <xf numFmtId="0" fontId="31" fillId="0" borderId="16" xfId="0" applyFont="1" applyFill="1" applyBorder="1" applyAlignment="1">
      <alignment horizontal="center" vertical="top" wrapText="1"/>
    </xf>
    <xf numFmtId="0" fontId="30" fillId="0" borderId="43" xfId="0" applyFont="1" applyFill="1" applyBorder="1" applyAlignment="1">
      <alignment horizontal="left" vertical="top" wrapText="1" indent="1"/>
    </xf>
    <xf numFmtId="0" fontId="30" fillId="0" borderId="16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32" fillId="2" borderId="4" xfId="0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 indent="1"/>
    </xf>
    <xf numFmtId="3" fontId="18" fillId="0" borderId="4" xfId="0" applyNumberFormat="1" applyFont="1" applyFill="1" applyBorder="1" applyAlignment="1">
      <alignment vertical="top" wrapText="1"/>
    </xf>
    <xf numFmtId="3" fontId="18" fillId="0" borderId="7" xfId="0" applyNumberFormat="1" applyFont="1" applyFill="1" applyBorder="1" applyAlignment="1">
      <alignment vertical="top" wrapText="1"/>
    </xf>
    <xf numFmtId="3" fontId="19" fillId="0" borderId="7" xfId="0" applyNumberFormat="1" applyFont="1" applyFill="1" applyBorder="1" applyAlignment="1">
      <alignment vertical="top" wrapText="1"/>
    </xf>
    <xf numFmtId="3" fontId="18" fillId="0" borderId="7" xfId="0" applyNumberFormat="1" applyFont="1" applyBorder="1" applyAlignment="1">
      <alignment vertical="top" wrapText="1"/>
    </xf>
    <xf numFmtId="3" fontId="18" fillId="0" borderId="7" xfId="0" applyNumberFormat="1" applyFont="1" applyFill="1" applyBorder="1" applyAlignment="1">
      <alignment vertical="center" wrapText="1"/>
    </xf>
    <xf numFmtId="3" fontId="19" fillId="0" borderId="11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0" fontId="19" fillId="0" borderId="34" xfId="0" applyFont="1" applyFill="1" applyBorder="1" applyAlignment="1">
      <alignment vertical="top" wrapText="1"/>
    </xf>
    <xf numFmtId="0" fontId="19" fillId="0" borderId="41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left" vertical="center" wrapText="1" indent="2"/>
    </xf>
    <xf numFmtId="0" fontId="6" fillId="0" borderId="6" xfId="0" applyFont="1" applyFill="1" applyBorder="1" applyAlignment="1">
      <alignment horizontal="left" vertical="top" wrapText="1" indent="1"/>
    </xf>
    <xf numFmtId="0" fontId="6" fillId="0" borderId="9" xfId="0" applyFont="1" applyFill="1" applyBorder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7/4TO%20TRIMESTRE/INDUVIT%204TO%20TRIMESTRE%2020%20DIC%202017/INDUVIT%204TO%20TRIMESTRE%2020%20DIC%202017%20ANEXOS/NOMBRE%20-%2001%20-%2012%20-%20ANEXOS%2020%20DIC%204TO%20TRIMESTRE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7/4TO%20TRIMESTRE/INDUVIT%204TO%20TRIMESTRE%2020%20DIC%202017/INDUVIT%204TO%20TRIMESTRE%2020%20DIC%202017/NOMBRE%20-%2001%20-%2012(1)%204TO%20TRIMESTRE%2020%20DIC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CONCIL-18-1"/>
      <sheetName val="CONCIL-19-1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 (2)"/>
      <sheetName val="ING PROPIOS"/>
      <sheetName val="MOD EJ ANT"/>
      <sheetName val="PPERSONAL "/>
      <sheetName val="TRIMESTRAL"/>
      <sheetName val="EDO PPTO ING"/>
      <sheetName val="EDO PPTO EG (2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H17">
            <v>8284453</v>
          </cell>
        </row>
        <row r="26">
          <cell r="H26">
            <v>34453964</v>
          </cell>
        </row>
        <row r="30">
          <cell r="H30">
            <v>27981885</v>
          </cell>
        </row>
        <row r="34">
          <cell r="H34">
            <v>3422503</v>
          </cell>
        </row>
        <row r="48">
          <cell r="H48">
            <v>7699904</v>
          </cell>
        </row>
        <row r="52">
          <cell r="H52">
            <v>36365883</v>
          </cell>
        </row>
        <row r="53">
          <cell r="H53">
            <v>6775686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ING Y EGR ACUM"/>
      <sheetName val="EDO ORG Y APL ACUM"/>
      <sheetName val="EDO SIT FRA"/>
    </sheetNames>
    <sheetDataSet>
      <sheetData sheetId="0">
        <row r="52">
          <cell r="K52">
            <v>25213251</v>
          </cell>
        </row>
      </sheetData>
      <sheetData sheetId="1">
        <row r="35">
          <cell r="M35">
            <v>30405706</v>
          </cell>
        </row>
      </sheetData>
      <sheetData sheetId="2">
        <row r="30">
          <cell r="J30">
            <v>68354820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C19" sqref="C19"/>
    </sheetView>
  </sheetViews>
  <sheetFormatPr baseColWidth="10" defaultRowHeight="12.75" x14ac:dyDescent="0.2"/>
  <cols>
    <col min="1" max="1" width="3.5" style="67" customWidth="1"/>
    <col min="2" max="2" width="74.83203125" bestFit="1" customWidth="1"/>
    <col min="3" max="3" width="31.33203125" customWidth="1"/>
  </cols>
  <sheetData>
    <row r="1" spans="2:2" x14ac:dyDescent="0.2">
      <c r="B1" s="84" t="s">
        <v>471</v>
      </c>
    </row>
    <row r="3" spans="2:2" ht="15.75" x14ac:dyDescent="0.2">
      <c r="B3" s="82" t="s">
        <v>417</v>
      </c>
    </row>
    <row r="4" spans="2:2" ht="15.75" x14ac:dyDescent="0.2">
      <c r="B4" s="82" t="s">
        <v>418</v>
      </c>
    </row>
    <row r="5" spans="2:2" ht="15.75" x14ac:dyDescent="0.2">
      <c r="B5" s="82" t="s">
        <v>419</v>
      </c>
    </row>
    <row r="6" spans="2:2" ht="15.75" x14ac:dyDescent="0.2">
      <c r="B6" s="82" t="s">
        <v>420</v>
      </c>
    </row>
    <row r="7" spans="2:2" ht="15.75" x14ac:dyDescent="0.2">
      <c r="B7" s="82" t="s">
        <v>411</v>
      </c>
    </row>
    <row r="8" spans="2:2" ht="15.75" x14ac:dyDescent="0.2">
      <c r="B8" s="82"/>
    </row>
    <row r="9" spans="2:2" ht="15.75" x14ac:dyDescent="0.2">
      <c r="B9" s="82" t="s">
        <v>421</v>
      </c>
    </row>
    <row r="10" spans="2:2" ht="15.75" x14ac:dyDescent="0.2">
      <c r="B10" s="83" t="s">
        <v>422</v>
      </c>
    </row>
    <row r="11" spans="2:2" ht="15.75" x14ac:dyDescent="0.2">
      <c r="B11" s="83" t="s">
        <v>423</v>
      </c>
    </row>
    <row r="12" spans="2:2" ht="15.75" x14ac:dyDescent="0.2">
      <c r="B12" s="83" t="s">
        <v>424</v>
      </c>
    </row>
    <row r="13" spans="2:2" ht="15.75" x14ac:dyDescent="0.2">
      <c r="B13" s="83" t="s">
        <v>425</v>
      </c>
    </row>
    <row r="14" spans="2:2" ht="15.75" x14ac:dyDescent="0.2">
      <c r="B14" s="83"/>
    </row>
    <row r="15" spans="2:2" ht="15.75" x14ac:dyDescent="0.2">
      <c r="B15" s="195" t="s">
        <v>412</v>
      </c>
    </row>
    <row r="16" spans="2:2" ht="15.75" x14ac:dyDescent="0.2">
      <c r="B16" s="195" t="s">
        <v>413</v>
      </c>
    </row>
    <row r="17" spans="2:2" ht="15.75" x14ac:dyDescent="0.2">
      <c r="B17" s="195" t="s">
        <v>414</v>
      </c>
    </row>
    <row r="18" spans="2:2" ht="15.75" x14ac:dyDescent="0.2">
      <c r="B18" s="195" t="s">
        <v>415</v>
      </c>
    </row>
    <row r="19" spans="2:2" ht="15.75" x14ac:dyDescent="0.2">
      <c r="B19" s="195" t="s">
        <v>416</v>
      </c>
    </row>
    <row r="20" spans="2:2" x14ac:dyDescent="0.2">
      <c r="B20" s="196"/>
    </row>
    <row r="21" spans="2:2" x14ac:dyDescent="0.2">
      <c r="B21" s="196"/>
    </row>
    <row r="22" spans="2:2" x14ac:dyDescent="0.2">
      <c r="B22" s="196"/>
    </row>
    <row r="23" spans="2:2" x14ac:dyDescent="0.2">
      <c r="B23" s="196"/>
    </row>
    <row r="24" spans="2:2" x14ac:dyDescent="0.2">
      <c r="B24" s="196"/>
    </row>
  </sheetData>
  <customSheetViews>
    <customSheetView guid="{0CECD7E3-6BD5-4508-89FC-FACC54774AE0}" scale="140">
      <selection activeCell="C19" sqref="C19"/>
      <pageMargins left="0.7" right="0.7" top="0.75" bottom="0.75" header="0.3" footer="0.3"/>
      <pageSetup orientation="portrait" r:id="rId1"/>
    </customSheetView>
    <customSheetView guid="{AAE141DE-AFB5-4986-BECA-C115ADB36844}" scale="140">
      <selection activeCell="C19" sqref="C19"/>
      <pageMargins left="0.7" right="0.7" top="0.75" bottom="0.75" header="0.3" footer="0.3"/>
      <pageSetup orientation="portrait" r:id="rId2"/>
    </customSheetView>
    <customSheetView guid="{97220410-4463-4265-9300-CDEB855AA93A}" scale="140">
      <selection activeCell="B1" sqref="B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tabSelected="1" view="pageBreakPreview" topLeftCell="A7" zoomScale="120" zoomScaleNormal="160" zoomScaleSheetLayoutView="120" workbookViewId="0">
      <selection activeCell="I13" sqref="I13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60" t="s">
        <v>445</v>
      </c>
      <c r="B1" s="261"/>
      <c r="C1" s="261"/>
      <c r="D1" s="261"/>
      <c r="E1" s="261"/>
      <c r="F1" s="261"/>
      <c r="G1" s="262"/>
    </row>
    <row r="2" spans="1:7" ht="13.9" customHeight="1" x14ac:dyDescent="0.2">
      <c r="A2" s="294" t="s">
        <v>74</v>
      </c>
      <c r="B2" s="295"/>
      <c r="C2" s="295"/>
      <c r="D2" s="295"/>
      <c r="E2" s="295"/>
      <c r="F2" s="295"/>
      <c r="G2" s="296"/>
    </row>
    <row r="3" spans="1:7" ht="13.15" customHeight="1" x14ac:dyDescent="0.2">
      <c r="A3" s="297" t="s">
        <v>191</v>
      </c>
      <c r="B3" s="298"/>
      <c r="C3" s="298"/>
      <c r="D3" s="298"/>
      <c r="E3" s="298"/>
      <c r="F3" s="298"/>
      <c r="G3" s="299"/>
    </row>
    <row r="4" spans="1:7" ht="13.15" customHeight="1" x14ac:dyDescent="0.2">
      <c r="A4" s="263" t="s">
        <v>531</v>
      </c>
      <c r="B4" s="264"/>
      <c r="C4" s="264"/>
      <c r="D4" s="264"/>
      <c r="E4" s="264"/>
      <c r="F4" s="264"/>
      <c r="G4" s="265"/>
    </row>
    <row r="5" spans="1:7" ht="12" customHeight="1" x14ac:dyDescent="0.2">
      <c r="A5" s="10"/>
      <c r="B5" s="91"/>
      <c r="C5" s="97" t="s">
        <v>0</v>
      </c>
      <c r="D5" s="91"/>
      <c r="E5" s="91"/>
      <c r="F5" s="91"/>
      <c r="G5" s="92"/>
    </row>
    <row r="6" spans="1:7" ht="13.9" customHeight="1" x14ac:dyDescent="0.2">
      <c r="A6" s="272" t="s">
        <v>1</v>
      </c>
      <c r="B6" s="267" t="s">
        <v>76</v>
      </c>
      <c r="C6" s="268"/>
      <c r="D6" s="268"/>
      <c r="E6" s="268"/>
      <c r="F6" s="268"/>
      <c r="G6" s="292" t="s">
        <v>153</v>
      </c>
    </row>
    <row r="7" spans="1:7" ht="25.9" customHeight="1" x14ac:dyDescent="0.2">
      <c r="A7" s="291"/>
      <c r="B7" s="98" t="s">
        <v>78</v>
      </c>
      <c r="C7" s="99" t="s">
        <v>57</v>
      </c>
      <c r="D7" s="98" t="s">
        <v>58</v>
      </c>
      <c r="E7" s="98" t="s">
        <v>28</v>
      </c>
      <c r="F7" s="137" t="s">
        <v>43</v>
      </c>
      <c r="G7" s="293"/>
    </row>
    <row r="8" spans="1:7" ht="13.9" customHeight="1" x14ac:dyDescent="0.2">
      <c r="A8" s="73" t="s">
        <v>192</v>
      </c>
      <c r="B8" s="138">
        <f>+B9+B10+B11+B14++B15+B18</f>
        <v>4052700</v>
      </c>
      <c r="C8" s="138">
        <f t="shared" ref="C8:F8" si="0">+C9+C10+C11+C14++C15+C18</f>
        <v>-441000</v>
      </c>
      <c r="D8" s="138">
        <f t="shared" si="0"/>
        <v>3611700</v>
      </c>
      <c r="E8" s="138">
        <f t="shared" si="0"/>
        <v>3575155</v>
      </c>
      <c r="F8" s="138">
        <f t="shared" si="0"/>
        <v>3575155</v>
      </c>
      <c r="G8" s="139">
        <f>+D8-F8</f>
        <v>36545</v>
      </c>
    </row>
    <row r="9" spans="1:7" x14ac:dyDescent="0.2">
      <c r="A9" s="101" t="s">
        <v>193</v>
      </c>
      <c r="B9" s="120">
        <f>+'6 (a)'!B8</f>
        <v>4052700</v>
      </c>
      <c r="C9" s="120">
        <f>+'6 (a)'!C8</f>
        <v>-441000</v>
      </c>
      <c r="D9" s="120">
        <f>+'6 (a)'!D8</f>
        <v>3611700</v>
      </c>
      <c r="E9" s="120">
        <f>+'6 (a)'!E8</f>
        <v>3575155</v>
      </c>
      <c r="F9" s="120">
        <f>+'6 (a)'!F8</f>
        <v>3575155</v>
      </c>
      <c r="G9" s="123">
        <f>+D9-F9</f>
        <v>36545</v>
      </c>
    </row>
    <row r="10" spans="1:7" x14ac:dyDescent="0.2">
      <c r="A10" s="101" t="s">
        <v>194</v>
      </c>
      <c r="B10" s="120">
        <v>0</v>
      </c>
      <c r="C10" s="120">
        <v>0</v>
      </c>
      <c r="D10" s="120">
        <v>0</v>
      </c>
      <c r="E10" s="120">
        <v>0</v>
      </c>
      <c r="F10" s="120">
        <v>0</v>
      </c>
      <c r="G10" s="123">
        <f t="shared" ref="G10:G18" si="1">+D10-F10</f>
        <v>0</v>
      </c>
    </row>
    <row r="11" spans="1:7" x14ac:dyDescent="0.2">
      <c r="A11" s="101" t="s">
        <v>195</v>
      </c>
      <c r="B11" s="120">
        <v>0</v>
      </c>
      <c r="C11" s="120">
        <v>0</v>
      </c>
      <c r="D11" s="120">
        <v>0</v>
      </c>
      <c r="E11" s="120">
        <v>0</v>
      </c>
      <c r="F11" s="120">
        <v>0</v>
      </c>
      <c r="G11" s="123">
        <f t="shared" si="1"/>
        <v>0</v>
      </c>
    </row>
    <row r="12" spans="1:7" x14ac:dyDescent="0.2">
      <c r="A12" s="94" t="s">
        <v>196</v>
      </c>
      <c r="B12" s="120">
        <v>0</v>
      </c>
      <c r="C12" s="120">
        <v>0</v>
      </c>
      <c r="D12" s="120">
        <v>0</v>
      </c>
      <c r="E12" s="120">
        <v>0</v>
      </c>
      <c r="F12" s="120">
        <v>0</v>
      </c>
      <c r="G12" s="123">
        <f t="shared" si="1"/>
        <v>0</v>
      </c>
    </row>
    <row r="13" spans="1:7" x14ac:dyDescent="0.2">
      <c r="A13" s="94" t="s">
        <v>197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3">
        <f t="shared" si="1"/>
        <v>0</v>
      </c>
    </row>
    <row r="14" spans="1:7" x14ac:dyDescent="0.2">
      <c r="A14" s="101" t="s">
        <v>198</v>
      </c>
      <c r="B14" s="120">
        <v>0</v>
      </c>
      <c r="C14" s="120">
        <v>0</v>
      </c>
      <c r="D14" s="120">
        <v>0</v>
      </c>
      <c r="E14" s="120">
        <v>0</v>
      </c>
      <c r="F14" s="120">
        <v>0</v>
      </c>
      <c r="G14" s="123">
        <f t="shared" si="1"/>
        <v>0</v>
      </c>
    </row>
    <row r="15" spans="1:7" ht="24.75" x14ac:dyDescent="0.2">
      <c r="A15" s="101" t="s">
        <v>199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3">
        <f t="shared" si="1"/>
        <v>0</v>
      </c>
    </row>
    <row r="16" spans="1:7" x14ac:dyDescent="0.2">
      <c r="A16" s="94" t="s">
        <v>200</v>
      </c>
      <c r="B16" s="120">
        <v>0</v>
      </c>
      <c r="C16" s="120">
        <v>0</v>
      </c>
      <c r="D16" s="120">
        <v>0</v>
      </c>
      <c r="E16" s="120">
        <v>0</v>
      </c>
      <c r="F16" s="120">
        <v>0</v>
      </c>
      <c r="G16" s="123">
        <f t="shared" si="1"/>
        <v>0</v>
      </c>
    </row>
    <row r="17" spans="1:7" x14ac:dyDescent="0.2">
      <c r="A17" s="94" t="s">
        <v>201</v>
      </c>
      <c r="B17" s="120">
        <v>0</v>
      </c>
      <c r="C17" s="120">
        <v>0</v>
      </c>
      <c r="D17" s="120">
        <v>0</v>
      </c>
      <c r="E17" s="120">
        <v>0</v>
      </c>
      <c r="F17" s="120">
        <v>0</v>
      </c>
      <c r="G17" s="121">
        <f t="shared" si="1"/>
        <v>0</v>
      </c>
    </row>
    <row r="18" spans="1:7" x14ac:dyDescent="0.2">
      <c r="A18" s="101" t="s">
        <v>202</v>
      </c>
      <c r="B18" s="120">
        <v>0</v>
      </c>
      <c r="C18" s="120">
        <v>0</v>
      </c>
      <c r="D18" s="120">
        <v>0</v>
      </c>
      <c r="E18" s="120">
        <v>0</v>
      </c>
      <c r="F18" s="120">
        <v>0</v>
      </c>
      <c r="G18" s="121">
        <f t="shared" si="1"/>
        <v>0</v>
      </c>
    </row>
    <row r="19" spans="1:7" ht="16.5" x14ac:dyDescent="0.2">
      <c r="A19" s="81" t="s">
        <v>203</v>
      </c>
      <c r="B19" s="134">
        <f>+B20+B21+B22+B25+B26+B29</f>
        <v>0</v>
      </c>
      <c r="C19" s="134">
        <f t="shared" ref="C19:F19" si="2">+C20+C21+C22+C25+C26+C29</f>
        <v>0</v>
      </c>
      <c r="D19" s="134">
        <f t="shared" si="2"/>
        <v>0</v>
      </c>
      <c r="E19" s="134">
        <f t="shared" si="2"/>
        <v>0</v>
      </c>
      <c r="F19" s="134">
        <f t="shared" si="2"/>
        <v>0</v>
      </c>
      <c r="G19" s="150">
        <f>+D19-F19</f>
        <v>0</v>
      </c>
    </row>
    <row r="20" spans="1:7" x14ac:dyDescent="0.2">
      <c r="A20" s="101" t="s">
        <v>193</v>
      </c>
      <c r="B20" s="120">
        <v>0</v>
      </c>
      <c r="C20" s="120">
        <v>0</v>
      </c>
      <c r="D20" s="120">
        <v>0</v>
      </c>
      <c r="E20" s="120">
        <v>0</v>
      </c>
      <c r="F20" s="120">
        <v>0</v>
      </c>
      <c r="G20" s="121">
        <v>0</v>
      </c>
    </row>
    <row r="21" spans="1:7" x14ac:dyDescent="0.2">
      <c r="A21" s="101" t="s">
        <v>194</v>
      </c>
      <c r="B21" s="120">
        <v>0</v>
      </c>
      <c r="C21" s="120">
        <v>0</v>
      </c>
      <c r="D21" s="120">
        <v>0</v>
      </c>
      <c r="E21" s="120">
        <v>0</v>
      </c>
      <c r="F21" s="120">
        <v>0</v>
      </c>
      <c r="G21" s="121">
        <v>0</v>
      </c>
    </row>
    <row r="22" spans="1:7" x14ac:dyDescent="0.2">
      <c r="A22" s="101" t="s">
        <v>195</v>
      </c>
      <c r="B22" s="120">
        <v>0</v>
      </c>
      <c r="C22" s="120">
        <v>0</v>
      </c>
      <c r="D22" s="120">
        <v>0</v>
      </c>
      <c r="E22" s="120">
        <v>0</v>
      </c>
      <c r="F22" s="120">
        <v>0</v>
      </c>
      <c r="G22" s="121">
        <v>0</v>
      </c>
    </row>
    <row r="23" spans="1:7" x14ac:dyDescent="0.2">
      <c r="A23" s="94" t="s">
        <v>196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1">
        <v>0</v>
      </c>
    </row>
    <row r="24" spans="1:7" x14ac:dyDescent="0.2">
      <c r="A24" s="94" t="s">
        <v>197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1">
        <v>0</v>
      </c>
    </row>
    <row r="25" spans="1:7" x14ac:dyDescent="0.2">
      <c r="A25" s="101" t="s">
        <v>198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1">
        <v>0</v>
      </c>
    </row>
    <row r="26" spans="1:7" ht="24.75" x14ac:dyDescent="0.2">
      <c r="A26" s="101" t="s">
        <v>199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1">
        <v>0</v>
      </c>
    </row>
    <row r="27" spans="1:7" x14ac:dyDescent="0.2">
      <c r="A27" s="94" t="s">
        <v>200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1">
        <v>0</v>
      </c>
    </row>
    <row r="28" spans="1:7" x14ac:dyDescent="0.2">
      <c r="A28" s="94" t="s">
        <v>201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1">
        <v>0</v>
      </c>
    </row>
    <row r="29" spans="1:7" x14ac:dyDescent="0.2">
      <c r="A29" s="101" t="s">
        <v>202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1">
        <v>0</v>
      </c>
    </row>
    <row r="30" spans="1:7" ht="16.5" x14ac:dyDescent="0.2">
      <c r="A30" s="100" t="s">
        <v>204</v>
      </c>
      <c r="B30" s="135">
        <f>+B8+B19</f>
        <v>4052700</v>
      </c>
      <c r="C30" s="135">
        <f t="shared" ref="C30:G30" si="3">+C8+C19</f>
        <v>-441000</v>
      </c>
      <c r="D30" s="135">
        <f t="shared" si="3"/>
        <v>3611700</v>
      </c>
      <c r="E30" s="135">
        <f t="shared" si="3"/>
        <v>3575155</v>
      </c>
      <c r="F30" s="135">
        <f t="shared" si="3"/>
        <v>3575155</v>
      </c>
      <c r="G30" s="173">
        <f t="shared" si="3"/>
        <v>36545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2" zoomScale="140" zoomScaleNormal="140" workbookViewId="0">
      <selection activeCell="A6" sqref="A6:M6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302" t="s">
        <v>205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2" customHeight="1" x14ac:dyDescent="0.2">
      <c r="A2" s="301" t="s">
        <v>373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13" ht="12" customHeight="1" x14ac:dyDescent="0.2">
      <c r="A3" s="300" t="s">
        <v>371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7.9" customHeight="1" x14ac:dyDescent="0.2">
      <c r="A4" s="311" t="s">
        <v>372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3"/>
    </row>
    <row r="5" spans="1:13" ht="9.75" customHeight="1" x14ac:dyDescent="0.2">
      <c r="A5" s="263" t="s">
        <v>207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5"/>
    </row>
    <row r="6" spans="1:13" ht="15" customHeight="1" x14ac:dyDescent="0.2">
      <c r="A6" s="314" t="s">
        <v>208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6"/>
    </row>
    <row r="7" spans="1:13" ht="28.9" customHeight="1" x14ac:dyDescent="0.2">
      <c r="A7" s="267" t="s">
        <v>209</v>
      </c>
      <c r="B7" s="269"/>
      <c r="C7" s="267" t="s">
        <v>210</v>
      </c>
      <c r="D7" s="268"/>
      <c r="E7" s="269"/>
      <c r="F7" s="317" t="s">
        <v>211</v>
      </c>
      <c r="G7" s="318"/>
      <c r="H7" s="317" t="s">
        <v>212</v>
      </c>
      <c r="I7" s="318"/>
      <c r="J7" s="317" t="s">
        <v>213</v>
      </c>
      <c r="K7" s="318"/>
      <c r="L7" s="8" t="s">
        <v>214</v>
      </c>
      <c r="M7" s="8" t="s">
        <v>215</v>
      </c>
    </row>
    <row r="8" spans="1:13" ht="19.5" customHeight="1" x14ac:dyDescent="0.2">
      <c r="A8" s="305" t="s">
        <v>216</v>
      </c>
      <c r="B8" s="306"/>
      <c r="C8" s="25"/>
      <c r="D8" s="17"/>
      <c r="E8" s="20"/>
      <c r="F8" s="25"/>
      <c r="G8" s="20"/>
      <c r="H8" s="25"/>
      <c r="I8" s="20"/>
      <c r="J8" s="25"/>
      <c r="K8" s="20"/>
      <c r="L8" s="28"/>
      <c r="M8" s="28"/>
    </row>
    <row r="9" spans="1:13" x14ac:dyDescent="0.2">
      <c r="A9" s="303" t="s">
        <v>217</v>
      </c>
      <c r="B9" s="304"/>
      <c r="C9" s="26"/>
      <c r="D9" s="18"/>
      <c r="E9" s="21"/>
      <c r="F9" s="26"/>
      <c r="G9" s="21"/>
      <c r="H9" s="26"/>
      <c r="I9" s="21"/>
      <c r="J9" s="26"/>
      <c r="K9" s="21"/>
      <c r="L9" s="29"/>
      <c r="M9" s="29"/>
    </row>
    <row r="10" spans="1:13" x14ac:dyDescent="0.2">
      <c r="A10" s="303" t="s">
        <v>218</v>
      </c>
      <c r="B10" s="304"/>
      <c r="C10" s="26"/>
      <c r="D10" s="18"/>
      <c r="E10" s="21"/>
      <c r="F10" s="26"/>
      <c r="G10" s="21"/>
      <c r="H10" s="26"/>
      <c r="I10" s="21"/>
      <c r="J10" s="26"/>
      <c r="K10" s="21"/>
      <c r="L10" s="29"/>
      <c r="M10" s="29"/>
    </row>
    <row r="11" spans="1:13" x14ac:dyDescent="0.2">
      <c r="A11" s="303" t="s">
        <v>219</v>
      </c>
      <c r="B11" s="304"/>
      <c r="C11" s="26"/>
      <c r="D11" s="18"/>
      <c r="E11" s="21"/>
      <c r="F11" s="26"/>
      <c r="G11" s="21"/>
      <c r="H11" s="26"/>
      <c r="I11" s="21"/>
      <c r="J11" s="26"/>
      <c r="K11" s="21"/>
      <c r="L11" s="29"/>
      <c r="M11" s="29"/>
    </row>
    <row r="12" spans="1:13" x14ac:dyDescent="0.2">
      <c r="A12" s="303" t="s">
        <v>220</v>
      </c>
      <c r="B12" s="304"/>
      <c r="C12" s="26"/>
      <c r="D12" s="18"/>
      <c r="E12" s="21"/>
      <c r="F12" s="26"/>
      <c r="G12" s="21"/>
      <c r="H12" s="26"/>
      <c r="I12" s="21"/>
      <c r="J12" s="26"/>
      <c r="K12" s="21"/>
      <c r="L12" s="29"/>
      <c r="M12" s="29"/>
    </row>
    <row r="13" spans="1:13" x14ac:dyDescent="0.2">
      <c r="A13" s="303" t="s">
        <v>221</v>
      </c>
      <c r="B13" s="304"/>
      <c r="C13" s="26"/>
      <c r="D13" s="18"/>
      <c r="E13" s="21"/>
      <c r="F13" s="26"/>
      <c r="G13" s="21"/>
      <c r="H13" s="26"/>
      <c r="I13" s="21"/>
      <c r="J13" s="26"/>
      <c r="K13" s="21"/>
      <c r="L13" s="29"/>
      <c r="M13" s="29"/>
    </row>
    <row r="14" spans="1:13" x14ac:dyDescent="0.2">
      <c r="A14" s="303" t="s">
        <v>222</v>
      </c>
      <c r="B14" s="304"/>
      <c r="C14" s="26"/>
      <c r="D14" s="18"/>
      <c r="E14" s="21"/>
      <c r="F14" s="26"/>
      <c r="G14" s="21"/>
      <c r="H14" s="26"/>
      <c r="I14" s="21"/>
      <c r="J14" s="26"/>
      <c r="K14" s="21"/>
      <c r="L14" s="29"/>
      <c r="M14" s="29"/>
    </row>
    <row r="15" spans="1:13" x14ac:dyDescent="0.2">
      <c r="A15" s="303" t="s">
        <v>223</v>
      </c>
      <c r="B15" s="304"/>
      <c r="C15" s="26"/>
      <c r="D15" s="18"/>
      <c r="E15" s="21"/>
      <c r="F15" s="26"/>
      <c r="G15" s="21"/>
      <c r="H15" s="26"/>
      <c r="I15" s="21"/>
      <c r="J15" s="26"/>
      <c r="K15" s="21"/>
      <c r="L15" s="29"/>
      <c r="M15" s="29"/>
    </row>
    <row r="16" spans="1:13" x14ac:dyDescent="0.2">
      <c r="A16" s="303" t="s">
        <v>224</v>
      </c>
      <c r="B16" s="304"/>
      <c r="C16" s="26"/>
      <c r="D16" s="18"/>
      <c r="E16" s="21"/>
      <c r="F16" s="26"/>
      <c r="G16" s="21"/>
      <c r="H16" s="26"/>
      <c r="I16" s="21"/>
      <c r="J16" s="26"/>
      <c r="K16" s="21"/>
      <c r="L16" s="29"/>
      <c r="M16" s="29"/>
    </row>
    <row r="17" spans="1:13" x14ac:dyDescent="0.2">
      <c r="A17" s="303" t="s">
        <v>225</v>
      </c>
      <c r="B17" s="304"/>
      <c r="C17" s="26"/>
      <c r="D17" s="18"/>
      <c r="E17" s="21"/>
      <c r="F17" s="26"/>
      <c r="G17" s="21"/>
      <c r="H17" s="26"/>
      <c r="I17" s="21"/>
      <c r="J17" s="26"/>
      <c r="K17" s="21"/>
      <c r="L17" s="29"/>
      <c r="M17" s="29"/>
    </row>
    <row r="18" spans="1:13" x14ac:dyDescent="0.2">
      <c r="A18" s="303" t="s">
        <v>226</v>
      </c>
      <c r="B18" s="304"/>
      <c r="C18" s="26"/>
      <c r="D18" s="18"/>
      <c r="E18" s="21"/>
      <c r="F18" s="26"/>
      <c r="G18" s="21"/>
      <c r="H18" s="26"/>
      <c r="I18" s="21"/>
      <c r="J18" s="26"/>
      <c r="K18" s="21"/>
      <c r="L18" s="29"/>
      <c r="M18" s="29"/>
    </row>
    <row r="19" spans="1:13" x14ac:dyDescent="0.2">
      <c r="A19" s="303" t="s">
        <v>227</v>
      </c>
      <c r="B19" s="304"/>
      <c r="C19" s="26"/>
      <c r="D19" s="18"/>
      <c r="E19" s="21"/>
      <c r="F19" s="26"/>
      <c r="G19" s="21"/>
      <c r="H19" s="26"/>
      <c r="I19" s="21"/>
      <c r="J19" s="26"/>
      <c r="K19" s="21"/>
      <c r="L19" s="29"/>
      <c r="M19" s="29"/>
    </row>
    <row r="20" spans="1:13" x14ac:dyDescent="0.2">
      <c r="A20" s="303" t="s">
        <v>228</v>
      </c>
      <c r="B20" s="304"/>
      <c r="C20" s="26"/>
      <c r="D20" s="18"/>
      <c r="E20" s="21"/>
      <c r="F20" s="26"/>
      <c r="G20" s="21"/>
      <c r="H20" s="26"/>
      <c r="I20" s="21"/>
      <c r="J20" s="26"/>
      <c r="K20" s="21"/>
      <c r="L20" s="29"/>
      <c r="M20" s="29"/>
    </row>
    <row r="21" spans="1:13" x14ac:dyDescent="0.2">
      <c r="A21" s="307" t="s">
        <v>229</v>
      </c>
      <c r="B21" s="308"/>
      <c r="C21" s="26"/>
      <c r="D21" s="18"/>
      <c r="E21" s="21"/>
      <c r="F21" s="26"/>
      <c r="G21" s="21"/>
      <c r="H21" s="26"/>
      <c r="I21" s="21"/>
      <c r="J21" s="26"/>
      <c r="K21" s="21"/>
      <c r="L21" s="29"/>
      <c r="M21" s="29"/>
    </row>
    <row r="22" spans="1:13" x14ac:dyDescent="0.2">
      <c r="A22" s="303" t="s">
        <v>230</v>
      </c>
      <c r="B22" s="304"/>
      <c r="C22" s="26"/>
      <c r="D22" s="18"/>
      <c r="E22" s="21"/>
      <c r="F22" s="26"/>
      <c r="G22" s="21"/>
      <c r="H22" s="26"/>
      <c r="I22" s="21"/>
      <c r="J22" s="26"/>
      <c r="K22" s="21"/>
      <c r="L22" s="29"/>
      <c r="M22" s="29"/>
    </row>
    <row r="23" spans="1:13" x14ac:dyDescent="0.2">
      <c r="A23" s="303" t="s">
        <v>231</v>
      </c>
      <c r="B23" s="304"/>
      <c r="C23" s="26"/>
      <c r="D23" s="18"/>
      <c r="E23" s="21"/>
      <c r="F23" s="26"/>
      <c r="G23" s="21"/>
      <c r="H23" s="26"/>
      <c r="I23" s="21"/>
      <c r="J23" s="26"/>
      <c r="K23" s="21"/>
      <c r="L23" s="29"/>
      <c r="M23" s="29"/>
    </row>
    <row r="24" spans="1:13" x14ac:dyDescent="0.2">
      <c r="A24" s="303" t="s">
        <v>232</v>
      </c>
      <c r="B24" s="304"/>
      <c r="C24" s="26"/>
      <c r="D24" s="18"/>
      <c r="E24" s="21"/>
      <c r="F24" s="26"/>
      <c r="G24" s="21"/>
      <c r="H24" s="26"/>
      <c r="I24" s="21"/>
      <c r="J24" s="26"/>
      <c r="K24" s="21"/>
      <c r="L24" s="29"/>
      <c r="M24" s="29"/>
    </row>
    <row r="25" spans="1:13" ht="21" customHeight="1" x14ac:dyDescent="0.2">
      <c r="A25" s="303" t="s">
        <v>233</v>
      </c>
      <c r="B25" s="304"/>
      <c r="C25" s="26"/>
      <c r="D25" s="18"/>
      <c r="E25" s="21"/>
      <c r="F25" s="26"/>
      <c r="G25" s="21"/>
      <c r="H25" s="26"/>
      <c r="I25" s="21"/>
      <c r="J25" s="26"/>
      <c r="K25" s="21"/>
      <c r="L25" s="29"/>
      <c r="M25" s="29"/>
    </row>
    <row r="26" spans="1:13" x14ac:dyDescent="0.2">
      <c r="A26" s="303" t="s">
        <v>234</v>
      </c>
      <c r="B26" s="304"/>
      <c r="C26" s="26"/>
      <c r="D26" s="18"/>
      <c r="E26" s="21"/>
      <c r="F26" s="26"/>
      <c r="G26" s="21"/>
      <c r="H26" s="26"/>
      <c r="I26" s="21"/>
      <c r="J26" s="26"/>
      <c r="K26" s="21"/>
      <c r="L26" s="29"/>
      <c r="M26" s="29"/>
    </row>
    <row r="27" spans="1:13" x14ac:dyDescent="0.2">
      <c r="A27" s="307" t="s">
        <v>235</v>
      </c>
      <c r="B27" s="308"/>
      <c r="C27" s="26"/>
      <c r="D27" s="18"/>
      <c r="E27" s="21"/>
      <c r="F27" s="26"/>
      <c r="G27" s="21"/>
      <c r="H27" s="26"/>
      <c r="I27" s="21"/>
      <c r="J27" s="26"/>
      <c r="K27" s="21"/>
      <c r="L27" s="29"/>
      <c r="M27" s="29"/>
    </row>
    <row r="28" spans="1:13" x14ac:dyDescent="0.2">
      <c r="A28" s="303" t="s">
        <v>236</v>
      </c>
      <c r="B28" s="304"/>
      <c r="C28" s="26"/>
      <c r="D28" s="18"/>
      <c r="E28" s="21"/>
      <c r="F28" s="26"/>
      <c r="G28" s="21"/>
      <c r="H28" s="26"/>
      <c r="I28" s="21"/>
      <c r="J28" s="26"/>
      <c r="K28" s="21"/>
      <c r="L28" s="29"/>
      <c r="M28" s="29"/>
    </row>
    <row r="29" spans="1:13" x14ac:dyDescent="0.2">
      <c r="A29" s="307" t="s">
        <v>237</v>
      </c>
      <c r="B29" s="308"/>
      <c r="C29" s="26"/>
      <c r="D29" s="18"/>
      <c r="E29" s="21"/>
      <c r="F29" s="26"/>
      <c r="G29" s="21"/>
      <c r="H29" s="26"/>
      <c r="I29" s="21"/>
      <c r="J29" s="26"/>
      <c r="K29" s="21"/>
      <c r="L29" s="29"/>
      <c r="M29" s="29"/>
    </row>
    <row r="30" spans="1:13" x14ac:dyDescent="0.2">
      <c r="A30" s="307" t="s">
        <v>238</v>
      </c>
      <c r="B30" s="308"/>
      <c r="C30" s="26"/>
      <c r="D30" s="18"/>
      <c r="E30" s="21"/>
      <c r="F30" s="26"/>
      <c r="G30" s="21"/>
      <c r="H30" s="26"/>
      <c r="I30" s="21"/>
      <c r="J30" s="26"/>
      <c r="K30" s="21"/>
      <c r="L30" s="29"/>
      <c r="M30" s="29"/>
    </row>
    <row r="31" spans="1:13" ht="21.75" customHeight="1" x14ac:dyDescent="0.2">
      <c r="A31" s="319" t="s">
        <v>239</v>
      </c>
      <c r="B31" s="320"/>
      <c r="C31" s="26"/>
      <c r="D31" s="18"/>
      <c r="E31" s="21"/>
      <c r="F31" s="26"/>
      <c r="G31" s="21"/>
      <c r="H31" s="26"/>
      <c r="I31" s="21"/>
      <c r="J31" s="26"/>
      <c r="K31" s="21"/>
      <c r="L31" s="29"/>
      <c r="M31" s="29"/>
    </row>
    <row r="32" spans="1:13" ht="21.75" customHeight="1" x14ac:dyDescent="0.2">
      <c r="A32" s="319" t="s">
        <v>240</v>
      </c>
      <c r="B32" s="320"/>
      <c r="C32" s="26"/>
      <c r="D32" s="18"/>
      <c r="E32" s="21"/>
      <c r="F32" s="26"/>
      <c r="G32" s="21"/>
      <c r="H32" s="26"/>
      <c r="I32" s="21"/>
      <c r="J32" s="26"/>
      <c r="K32" s="21"/>
      <c r="L32" s="29"/>
      <c r="M32" s="29"/>
    </row>
    <row r="33" spans="1:13" ht="21.75" customHeight="1" x14ac:dyDescent="0.2">
      <c r="A33" s="309" t="s">
        <v>241</v>
      </c>
      <c r="B33" s="310"/>
      <c r="C33" s="27"/>
      <c r="D33" s="19"/>
      <c r="E33" s="22"/>
      <c r="F33" s="27"/>
      <c r="G33" s="22"/>
      <c r="H33" s="27"/>
      <c r="I33" s="22"/>
      <c r="J33" s="27"/>
      <c r="K33" s="22"/>
      <c r="L33" s="30"/>
      <c r="M33" s="30"/>
    </row>
    <row r="34" spans="1:13" ht="15" customHeight="1" x14ac:dyDescent="0.2">
      <c r="A34" s="33"/>
      <c r="B34" s="3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</sheetData>
  <customSheetViews>
    <customSheetView guid="{0CECD7E3-6BD5-4508-89FC-FACC54774AE0}" scale="180" topLeftCell="A4">
      <selection activeCell="E10" sqref="E10"/>
      <pageMargins left="0.7" right="0.7" top="0.75" bottom="0.75" header="0.3" footer="0.3"/>
    </customSheetView>
    <customSheetView guid="{AAE141DE-AFB5-4986-BECA-C115ADB36844}" scale="180">
      <selection activeCell="E10" sqref="E10"/>
      <pageMargins left="0.7" right="0.7" top="0.75" bottom="0.75" header="0.3" footer="0.3"/>
    </customSheetView>
    <customSheetView guid="{97220410-4463-4265-9300-CDEB855AA93A}" scale="180">
      <selection activeCell="E10" sqref="E10"/>
      <pageMargins left="0.7" right="0.7" top="0.75" bottom="0.75" header="0.3" footer="0.3"/>
    </customSheetView>
  </customSheetViews>
  <mergeCells count="37">
    <mergeCell ref="A33:B33"/>
    <mergeCell ref="A4:M4"/>
    <mergeCell ref="A5:M5"/>
    <mergeCell ref="A6:M6"/>
    <mergeCell ref="A7:B7"/>
    <mergeCell ref="C7:E7"/>
    <mergeCell ref="F7:G7"/>
    <mergeCell ref="H7:I7"/>
    <mergeCell ref="J7:K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3:M3"/>
    <mergeCell ref="A2:M2"/>
    <mergeCell ref="A1:M1"/>
    <mergeCell ref="A18:B18"/>
    <mergeCell ref="A9:B9"/>
    <mergeCell ref="A10:B10"/>
    <mergeCell ref="A11:B11"/>
    <mergeCell ref="A12:B12"/>
    <mergeCell ref="A13:B13"/>
    <mergeCell ref="A8:B8"/>
    <mergeCell ref="A14:B14"/>
    <mergeCell ref="A15:B15"/>
    <mergeCell ref="A16:B16"/>
    <mergeCell ref="A17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80" zoomScaleNormal="180" workbookViewId="0">
      <selection activeCell="F12" sqref="F12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1" t="s">
        <v>242</v>
      </c>
    </row>
    <row r="2" spans="1:13" ht="7.9" customHeight="1" x14ac:dyDescent="0.2">
      <c r="A2" s="311" t="s">
        <v>243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3"/>
    </row>
    <row r="3" spans="1:13" ht="7.15" customHeight="1" x14ac:dyDescent="0.2">
      <c r="A3" s="263" t="s">
        <v>244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</row>
    <row r="4" spans="1:13" ht="15" customHeight="1" x14ac:dyDescent="0.2">
      <c r="A4" s="314" t="s">
        <v>208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6"/>
    </row>
    <row r="5" spans="1:13" ht="25.5" customHeight="1" x14ac:dyDescent="0.2">
      <c r="A5" s="2" t="s">
        <v>209</v>
      </c>
      <c r="B5" s="321" t="s">
        <v>245</v>
      </c>
      <c r="C5" s="322"/>
      <c r="D5" s="323"/>
      <c r="E5" s="317" t="s">
        <v>211</v>
      </c>
      <c r="F5" s="318"/>
      <c r="G5" s="317" t="s">
        <v>212</v>
      </c>
      <c r="H5" s="318"/>
      <c r="I5" s="317" t="s">
        <v>213</v>
      </c>
      <c r="J5" s="324"/>
      <c r="K5" s="318"/>
      <c r="L5" s="8" t="s">
        <v>214</v>
      </c>
      <c r="M5" s="8" t="s">
        <v>215</v>
      </c>
    </row>
    <row r="6" spans="1:13" ht="16.5" x14ac:dyDescent="0.2">
      <c r="A6" s="13" t="s">
        <v>246</v>
      </c>
      <c r="B6" s="25"/>
      <c r="C6" s="17"/>
      <c r="D6" s="20"/>
      <c r="E6" s="25"/>
      <c r="F6" s="20"/>
      <c r="G6" s="25"/>
      <c r="H6" s="20"/>
      <c r="I6" s="25"/>
      <c r="J6" s="17"/>
      <c r="K6" s="20"/>
      <c r="L6" s="28"/>
      <c r="M6" s="28"/>
    </row>
    <row r="7" spans="1:13" x14ac:dyDescent="0.2">
      <c r="A7" s="9" t="s">
        <v>247</v>
      </c>
      <c r="B7" s="26"/>
      <c r="C7" s="18"/>
      <c r="D7" s="21"/>
      <c r="E7" s="26"/>
      <c r="F7" s="21"/>
      <c r="G7" s="26"/>
      <c r="H7" s="21"/>
      <c r="I7" s="26"/>
      <c r="J7" s="18"/>
      <c r="K7" s="21"/>
      <c r="L7" s="29"/>
      <c r="M7" s="29"/>
    </row>
    <row r="8" spans="1:13" x14ac:dyDescent="0.2">
      <c r="A8" s="9" t="s">
        <v>248</v>
      </c>
      <c r="B8" s="26"/>
      <c r="C8" s="18"/>
      <c r="D8" s="21"/>
      <c r="E8" s="26"/>
      <c r="F8" s="21"/>
      <c r="G8" s="26"/>
      <c r="H8" s="21"/>
      <c r="I8" s="26"/>
      <c r="J8" s="18"/>
      <c r="K8" s="21"/>
      <c r="L8" s="29"/>
      <c r="M8" s="29"/>
    </row>
    <row r="9" spans="1:13" x14ac:dyDescent="0.2">
      <c r="A9" s="9" t="s">
        <v>249</v>
      </c>
      <c r="B9" s="26"/>
      <c r="C9" s="18"/>
      <c r="D9" s="21"/>
      <c r="E9" s="26"/>
      <c r="F9" s="21"/>
      <c r="G9" s="26"/>
      <c r="H9" s="21"/>
      <c r="I9" s="26"/>
      <c r="J9" s="18"/>
      <c r="K9" s="21"/>
      <c r="L9" s="29"/>
      <c r="M9" s="29"/>
    </row>
    <row r="10" spans="1:13" ht="16.5" x14ac:dyDescent="0.2">
      <c r="A10" s="9" t="s">
        <v>250</v>
      </c>
      <c r="B10" s="26"/>
      <c r="C10" s="18"/>
      <c r="D10" s="21"/>
      <c r="E10" s="26"/>
      <c r="F10" s="21"/>
      <c r="G10" s="26"/>
      <c r="H10" s="21"/>
      <c r="I10" s="26"/>
      <c r="J10" s="18"/>
      <c r="K10" s="21"/>
      <c r="L10" s="29"/>
      <c r="M10" s="29"/>
    </row>
    <row r="11" spans="1:13" x14ac:dyDescent="0.2">
      <c r="A11" s="9" t="s">
        <v>251</v>
      </c>
      <c r="B11" s="26"/>
      <c r="C11" s="18"/>
      <c r="D11" s="21"/>
      <c r="E11" s="26"/>
      <c r="F11" s="21"/>
      <c r="G11" s="26"/>
      <c r="H11" s="21"/>
      <c r="I11" s="26"/>
      <c r="J11" s="18"/>
      <c r="K11" s="21"/>
      <c r="L11" s="29"/>
      <c r="M11" s="29"/>
    </row>
    <row r="12" spans="1:13" x14ac:dyDescent="0.2">
      <c r="A12" s="9" t="s">
        <v>252</v>
      </c>
      <c r="B12" s="26"/>
      <c r="C12" s="18"/>
      <c r="D12" s="21"/>
      <c r="E12" s="26"/>
      <c r="F12" s="21"/>
      <c r="G12" s="26"/>
      <c r="H12" s="21"/>
      <c r="I12" s="26"/>
      <c r="J12" s="18"/>
      <c r="K12" s="21"/>
      <c r="L12" s="29"/>
      <c r="M12" s="29"/>
    </row>
    <row r="13" spans="1:13" x14ac:dyDescent="0.2">
      <c r="A13" s="11" t="s">
        <v>253</v>
      </c>
      <c r="B13" s="26"/>
      <c r="C13" s="18"/>
      <c r="D13" s="21"/>
      <c r="E13" s="26"/>
      <c r="F13" s="21"/>
      <c r="G13" s="26"/>
      <c r="H13" s="21"/>
      <c r="I13" s="26"/>
      <c r="J13" s="18"/>
      <c r="K13" s="21"/>
      <c r="L13" s="29"/>
      <c r="M13" s="29"/>
    </row>
    <row r="14" spans="1:13" x14ac:dyDescent="0.2">
      <c r="A14" s="9" t="s">
        <v>254</v>
      </c>
      <c r="B14" s="26"/>
      <c r="C14" s="18"/>
      <c r="D14" s="21"/>
      <c r="E14" s="26"/>
      <c r="F14" s="21"/>
      <c r="G14" s="26"/>
      <c r="H14" s="21"/>
      <c r="I14" s="26"/>
      <c r="J14" s="18"/>
      <c r="K14" s="21"/>
      <c r="L14" s="29"/>
      <c r="M14" s="29"/>
    </row>
    <row r="15" spans="1:13" x14ac:dyDescent="0.2">
      <c r="A15" s="9" t="s">
        <v>255</v>
      </c>
      <c r="B15" s="26"/>
      <c r="C15" s="18"/>
      <c r="D15" s="21"/>
      <c r="E15" s="26"/>
      <c r="F15" s="21"/>
      <c r="G15" s="26"/>
      <c r="H15" s="21"/>
      <c r="I15" s="26"/>
      <c r="J15" s="18"/>
      <c r="K15" s="21"/>
      <c r="L15" s="29"/>
      <c r="M15" s="29"/>
    </row>
    <row r="16" spans="1:13" x14ac:dyDescent="0.2">
      <c r="A16" s="12" t="s">
        <v>256</v>
      </c>
      <c r="B16" s="26"/>
      <c r="C16" s="18"/>
      <c r="D16" s="21"/>
      <c r="E16" s="26"/>
      <c r="F16" s="21"/>
      <c r="G16" s="26"/>
      <c r="H16" s="21"/>
      <c r="I16" s="26"/>
      <c r="J16" s="18"/>
      <c r="K16" s="21"/>
      <c r="L16" s="29"/>
      <c r="M16" s="29"/>
    </row>
    <row r="17" spans="1:13" x14ac:dyDescent="0.2">
      <c r="A17" s="9" t="s">
        <v>247</v>
      </c>
      <c r="B17" s="26"/>
      <c r="C17" s="18"/>
      <c r="D17" s="21"/>
      <c r="E17" s="26"/>
      <c r="F17" s="21"/>
      <c r="G17" s="26"/>
      <c r="H17" s="21"/>
      <c r="I17" s="26"/>
      <c r="J17" s="18"/>
      <c r="K17" s="21"/>
      <c r="L17" s="29"/>
      <c r="M17" s="29"/>
    </row>
    <row r="18" spans="1:13" x14ac:dyDescent="0.2">
      <c r="A18" s="9" t="s">
        <v>248</v>
      </c>
      <c r="B18" s="26"/>
      <c r="C18" s="18"/>
      <c r="D18" s="21"/>
      <c r="E18" s="26"/>
      <c r="F18" s="21"/>
      <c r="G18" s="26"/>
      <c r="H18" s="21"/>
      <c r="I18" s="26"/>
      <c r="J18" s="18"/>
      <c r="K18" s="21"/>
      <c r="L18" s="29"/>
      <c r="M18" s="29"/>
    </row>
    <row r="19" spans="1:13" x14ac:dyDescent="0.2">
      <c r="A19" s="9" t="s">
        <v>249</v>
      </c>
      <c r="B19" s="26"/>
      <c r="C19" s="18"/>
      <c r="D19" s="21"/>
      <c r="E19" s="26"/>
      <c r="F19" s="21"/>
      <c r="G19" s="26"/>
      <c r="H19" s="21"/>
      <c r="I19" s="26"/>
      <c r="J19" s="18"/>
      <c r="K19" s="21"/>
      <c r="L19" s="29"/>
      <c r="M19" s="29"/>
    </row>
    <row r="20" spans="1:13" ht="16.5" x14ac:dyDescent="0.2">
      <c r="A20" s="9" t="s">
        <v>250</v>
      </c>
      <c r="B20" s="26"/>
      <c r="C20" s="18"/>
      <c r="D20" s="21"/>
      <c r="E20" s="26"/>
      <c r="F20" s="21"/>
      <c r="G20" s="26"/>
      <c r="H20" s="21"/>
      <c r="I20" s="26"/>
      <c r="J20" s="18"/>
      <c r="K20" s="21"/>
      <c r="L20" s="29"/>
      <c r="M20" s="29"/>
    </row>
    <row r="21" spans="1:13" x14ac:dyDescent="0.2">
      <c r="A21" s="9" t="s">
        <v>251</v>
      </c>
      <c r="B21" s="26"/>
      <c r="C21" s="18"/>
      <c r="D21" s="21"/>
      <c r="E21" s="26"/>
      <c r="F21" s="21"/>
      <c r="G21" s="26"/>
      <c r="H21" s="21"/>
      <c r="I21" s="26"/>
      <c r="J21" s="18"/>
      <c r="K21" s="21"/>
      <c r="L21" s="29"/>
      <c r="M21" s="29"/>
    </row>
    <row r="22" spans="1:13" x14ac:dyDescent="0.2">
      <c r="A22" s="9" t="s">
        <v>252</v>
      </c>
      <c r="B22" s="26"/>
      <c r="C22" s="18"/>
      <c r="D22" s="21"/>
      <c r="E22" s="26"/>
      <c r="F22" s="21"/>
      <c r="G22" s="26"/>
      <c r="H22" s="21"/>
      <c r="I22" s="26"/>
      <c r="J22" s="18"/>
      <c r="K22" s="21"/>
      <c r="L22" s="29"/>
      <c r="M22" s="29"/>
    </row>
    <row r="23" spans="1:13" x14ac:dyDescent="0.2">
      <c r="A23" s="11" t="s">
        <v>253</v>
      </c>
      <c r="B23" s="26"/>
      <c r="C23" s="18"/>
      <c r="D23" s="21"/>
      <c r="E23" s="26"/>
      <c r="F23" s="21"/>
      <c r="G23" s="26"/>
      <c r="H23" s="21"/>
      <c r="I23" s="26"/>
      <c r="J23" s="18"/>
      <c r="K23" s="21"/>
      <c r="L23" s="29"/>
      <c r="M23" s="29"/>
    </row>
    <row r="24" spans="1:13" x14ac:dyDescent="0.2">
      <c r="A24" s="9" t="s">
        <v>254</v>
      </c>
      <c r="B24" s="26"/>
      <c r="C24" s="18"/>
      <c r="D24" s="21"/>
      <c r="E24" s="26"/>
      <c r="F24" s="21"/>
      <c r="G24" s="26"/>
      <c r="H24" s="21"/>
      <c r="I24" s="26"/>
      <c r="J24" s="18"/>
      <c r="K24" s="21"/>
      <c r="L24" s="29"/>
      <c r="M24" s="29"/>
    </row>
    <row r="25" spans="1:13" x14ac:dyDescent="0.2">
      <c r="A25" s="9" t="s">
        <v>255</v>
      </c>
      <c r="B25" s="26"/>
      <c r="C25" s="18"/>
      <c r="D25" s="21"/>
      <c r="E25" s="26"/>
      <c r="F25" s="21"/>
      <c r="G25" s="26"/>
      <c r="H25" s="21"/>
      <c r="I25" s="26"/>
      <c r="J25" s="18"/>
      <c r="K25" s="21"/>
      <c r="L25" s="29"/>
      <c r="M25" s="29"/>
    </row>
    <row r="26" spans="1:13" x14ac:dyDescent="0.2">
      <c r="A26" s="14" t="s">
        <v>257</v>
      </c>
      <c r="B26" s="27"/>
      <c r="C26" s="19"/>
      <c r="D26" s="22"/>
      <c r="E26" s="27"/>
      <c r="F26" s="22"/>
      <c r="G26" s="27"/>
      <c r="H26" s="22"/>
      <c r="I26" s="27"/>
      <c r="J26" s="19"/>
      <c r="K26" s="22"/>
      <c r="L26" s="30"/>
      <c r="M26" s="30"/>
    </row>
  </sheetData>
  <customSheetViews>
    <customSheetView guid="{0CECD7E3-6BD5-4508-89FC-FACC54774AE0}" scale="180" topLeftCell="A11">
      <selection activeCell="F12" sqref="F12"/>
      <pageMargins left="0.7" right="0.7" top="0.75" bottom="0.75" header="0.3" footer="0.3"/>
    </customSheetView>
    <customSheetView guid="{AAE141DE-AFB5-4986-BECA-C115ADB36844}" scale="180" topLeftCell="A11">
      <selection activeCell="F12" sqref="F12"/>
      <pageMargins left="0.7" right="0.7" top="0.75" bottom="0.75" header="0.3" footer="0.3"/>
    </customSheetView>
    <customSheetView guid="{97220410-4463-4265-9300-CDEB855AA93A}" scale="180" topLeftCell="A11">
      <selection activeCell="F12" sqref="F12"/>
      <pageMargins left="0.7" right="0.7" top="0.75" bottom="0.75" header="0.3" footer="0.3"/>
    </customSheetView>
  </customSheetViews>
  <mergeCells count="7">
    <mergeCell ref="A2:M2"/>
    <mergeCell ref="A3:M3"/>
    <mergeCell ref="A4:M4"/>
    <mergeCell ref="B5:D5"/>
    <mergeCell ref="E5:F5"/>
    <mergeCell ref="G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50" zoomScaleNormal="150" workbookViewId="0">
      <selection activeCell="C6" sqref="C6:E31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258</v>
      </c>
    </row>
    <row r="2" spans="1:15" ht="7.9" customHeight="1" x14ac:dyDescent="0.2">
      <c r="A2" s="311" t="s">
        <v>206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3"/>
    </row>
    <row r="3" spans="1:15" ht="7.15" customHeight="1" x14ac:dyDescent="0.2">
      <c r="A3" s="263" t="s">
        <v>259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1:15" ht="7.9" customHeight="1" x14ac:dyDescent="0.2">
      <c r="A4" s="337" t="s">
        <v>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338"/>
    </row>
    <row r="5" spans="1:15" ht="22.15" customHeight="1" x14ac:dyDescent="0.2">
      <c r="A5" s="267" t="s">
        <v>209</v>
      </c>
      <c r="B5" s="269"/>
      <c r="C5" s="339" t="s">
        <v>260</v>
      </c>
      <c r="D5" s="340"/>
      <c r="E5" s="341"/>
      <c r="F5" s="339" t="s">
        <v>261</v>
      </c>
      <c r="G5" s="341"/>
      <c r="H5" s="339" t="s">
        <v>262</v>
      </c>
      <c r="I5" s="341"/>
      <c r="J5" s="339" t="s">
        <v>263</v>
      </c>
      <c r="K5" s="341"/>
      <c r="L5" s="342" t="s">
        <v>264</v>
      </c>
      <c r="M5" s="343"/>
      <c r="N5" s="342" t="s">
        <v>265</v>
      </c>
      <c r="O5" s="343"/>
    </row>
    <row r="6" spans="1:15" x14ac:dyDescent="0.2">
      <c r="A6" s="333" t="s">
        <v>266</v>
      </c>
      <c r="B6" s="334"/>
      <c r="C6" s="325"/>
      <c r="D6" s="335"/>
      <c r="E6" s="326"/>
      <c r="F6" s="325"/>
      <c r="G6" s="326"/>
      <c r="H6" s="325"/>
      <c r="I6" s="326"/>
      <c r="J6" s="325"/>
      <c r="K6" s="326"/>
      <c r="L6" s="325"/>
      <c r="M6" s="326"/>
      <c r="N6" s="325"/>
      <c r="O6" s="326"/>
    </row>
    <row r="7" spans="1:15" x14ac:dyDescent="0.2">
      <c r="A7" s="303" t="s">
        <v>217</v>
      </c>
      <c r="B7" s="304"/>
      <c r="C7" s="327"/>
      <c r="D7" s="336"/>
      <c r="E7" s="328"/>
      <c r="F7" s="327"/>
      <c r="G7" s="328"/>
      <c r="H7" s="327"/>
      <c r="I7" s="328"/>
      <c r="J7" s="327"/>
      <c r="K7" s="328"/>
      <c r="L7" s="327"/>
      <c r="M7" s="328"/>
      <c r="N7" s="327"/>
      <c r="O7" s="328"/>
    </row>
    <row r="8" spans="1:15" x14ac:dyDescent="0.2">
      <c r="A8" s="303" t="s">
        <v>218</v>
      </c>
      <c r="B8" s="304"/>
      <c r="C8" s="327"/>
      <c r="D8" s="336"/>
      <c r="E8" s="328"/>
      <c r="F8" s="327"/>
      <c r="G8" s="328"/>
      <c r="H8" s="327"/>
      <c r="I8" s="328"/>
      <c r="J8" s="327"/>
      <c r="K8" s="328"/>
      <c r="L8" s="327"/>
      <c r="M8" s="328"/>
      <c r="N8" s="327"/>
      <c r="O8" s="328"/>
    </row>
    <row r="9" spans="1:15" x14ac:dyDescent="0.2">
      <c r="A9" s="303" t="s">
        <v>219</v>
      </c>
      <c r="B9" s="304"/>
      <c r="C9" s="327"/>
      <c r="D9" s="336"/>
      <c r="E9" s="328"/>
      <c r="F9" s="327"/>
      <c r="G9" s="328"/>
      <c r="H9" s="327"/>
      <c r="I9" s="328"/>
      <c r="J9" s="327"/>
      <c r="K9" s="328"/>
      <c r="L9" s="327"/>
      <c r="M9" s="328"/>
      <c r="N9" s="327"/>
      <c r="O9" s="328"/>
    </row>
    <row r="10" spans="1:15" x14ac:dyDescent="0.2">
      <c r="A10" s="303" t="s">
        <v>220</v>
      </c>
      <c r="B10" s="304"/>
      <c r="C10" s="327"/>
      <c r="D10" s="336"/>
      <c r="E10" s="328"/>
      <c r="F10" s="327"/>
      <c r="G10" s="328"/>
      <c r="H10" s="327"/>
      <c r="I10" s="328"/>
      <c r="J10" s="327"/>
      <c r="K10" s="328"/>
      <c r="L10" s="327"/>
      <c r="M10" s="328"/>
      <c r="N10" s="327"/>
      <c r="O10" s="328"/>
    </row>
    <row r="11" spans="1:15" x14ac:dyDescent="0.2">
      <c r="A11" s="303" t="s">
        <v>221</v>
      </c>
      <c r="B11" s="304"/>
      <c r="C11" s="327"/>
      <c r="D11" s="336"/>
      <c r="E11" s="328"/>
      <c r="F11" s="327"/>
      <c r="G11" s="328"/>
      <c r="H11" s="327"/>
      <c r="I11" s="328"/>
      <c r="J11" s="327"/>
      <c r="K11" s="328"/>
      <c r="L11" s="327"/>
      <c r="M11" s="328"/>
      <c r="N11" s="327"/>
      <c r="O11" s="328"/>
    </row>
    <row r="12" spans="1:15" x14ac:dyDescent="0.2">
      <c r="A12" s="303" t="s">
        <v>222</v>
      </c>
      <c r="B12" s="304"/>
      <c r="C12" s="327"/>
      <c r="D12" s="336"/>
      <c r="E12" s="328"/>
      <c r="F12" s="327"/>
      <c r="G12" s="328"/>
      <c r="H12" s="327"/>
      <c r="I12" s="328"/>
      <c r="J12" s="327"/>
      <c r="K12" s="328"/>
      <c r="L12" s="327"/>
      <c r="M12" s="328"/>
      <c r="N12" s="327"/>
      <c r="O12" s="328"/>
    </row>
    <row r="13" spans="1:15" x14ac:dyDescent="0.2">
      <c r="A13" s="303" t="s">
        <v>223</v>
      </c>
      <c r="B13" s="304"/>
      <c r="C13" s="327"/>
      <c r="D13" s="336"/>
      <c r="E13" s="328"/>
      <c r="F13" s="327"/>
      <c r="G13" s="328"/>
      <c r="H13" s="327"/>
      <c r="I13" s="328"/>
      <c r="J13" s="327"/>
      <c r="K13" s="328"/>
      <c r="L13" s="327"/>
      <c r="M13" s="328"/>
      <c r="N13" s="327"/>
      <c r="O13" s="328"/>
    </row>
    <row r="14" spans="1:15" x14ac:dyDescent="0.2">
      <c r="A14" s="303" t="s">
        <v>224</v>
      </c>
      <c r="B14" s="304"/>
      <c r="C14" s="327"/>
      <c r="D14" s="336"/>
      <c r="E14" s="328"/>
      <c r="F14" s="327"/>
      <c r="G14" s="328"/>
      <c r="H14" s="327"/>
      <c r="I14" s="328"/>
      <c r="J14" s="327"/>
      <c r="K14" s="328"/>
      <c r="L14" s="327"/>
      <c r="M14" s="328"/>
      <c r="N14" s="327"/>
      <c r="O14" s="328"/>
    </row>
    <row r="15" spans="1:15" x14ac:dyDescent="0.2">
      <c r="A15" s="303" t="s">
        <v>225</v>
      </c>
      <c r="B15" s="304"/>
      <c r="C15" s="327"/>
      <c r="D15" s="336"/>
      <c r="E15" s="328"/>
      <c r="F15" s="327"/>
      <c r="G15" s="328"/>
      <c r="H15" s="327"/>
      <c r="I15" s="328"/>
      <c r="J15" s="327"/>
      <c r="K15" s="328"/>
      <c r="L15" s="327"/>
      <c r="M15" s="328"/>
      <c r="N15" s="327"/>
      <c r="O15" s="328"/>
    </row>
    <row r="16" spans="1:15" x14ac:dyDescent="0.2">
      <c r="A16" s="303" t="s">
        <v>226</v>
      </c>
      <c r="B16" s="304"/>
      <c r="C16" s="327"/>
      <c r="D16" s="336"/>
      <c r="E16" s="328"/>
      <c r="F16" s="327"/>
      <c r="G16" s="328"/>
      <c r="H16" s="327"/>
      <c r="I16" s="328"/>
      <c r="J16" s="327"/>
      <c r="K16" s="328"/>
      <c r="L16" s="327"/>
      <c r="M16" s="328"/>
      <c r="N16" s="327"/>
      <c r="O16" s="328"/>
    </row>
    <row r="17" spans="1:15" x14ac:dyDescent="0.2">
      <c r="A17" s="303" t="s">
        <v>227</v>
      </c>
      <c r="B17" s="304"/>
      <c r="C17" s="327"/>
      <c r="D17" s="336"/>
      <c r="E17" s="328"/>
      <c r="F17" s="327"/>
      <c r="G17" s="328"/>
      <c r="H17" s="327"/>
      <c r="I17" s="328"/>
      <c r="J17" s="327"/>
      <c r="K17" s="328"/>
      <c r="L17" s="327"/>
      <c r="M17" s="328"/>
      <c r="N17" s="327"/>
      <c r="O17" s="328"/>
    </row>
    <row r="18" spans="1:15" x14ac:dyDescent="0.2">
      <c r="A18" s="303" t="s">
        <v>228</v>
      </c>
      <c r="B18" s="304"/>
      <c r="C18" s="327"/>
      <c r="D18" s="336"/>
      <c r="E18" s="328"/>
      <c r="F18" s="327"/>
      <c r="G18" s="328"/>
      <c r="H18" s="327"/>
      <c r="I18" s="328"/>
      <c r="J18" s="327"/>
      <c r="K18" s="328"/>
      <c r="L18" s="327"/>
      <c r="M18" s="328"/>
      <c r="N18" s="327"/>
      <c r="O18" s="328"/>
    </row>
    <row r="19" spans="1:15" x14ac:dyDescent="0.2">
      <c r="A19" s="331" t="s">
        <v>267</v>
      </c>
      <c r="B19" s="332"/>
      <c r="C19" s="327"/>
      <c r="D19" s="336"/>
      <c r="E19" s="328"/>
      <c r="F19" s="327"/>
      <c r="G19" s="328"/>
      <c r="H19" s="327"/>
      <c r="I19" s="328"/>
      <c r="J19" s="327"/>
      <c r="K19" s="328"/>
      <c r="L19" s="327"/>
      <c r="M19" s="328"/>
      <c r="N19" s="327"/>
      <c r="O19" s="328"/>
    </row>
    <row r="20" spans="1:15" x14ac:dyDescent="0.2">
      <c r="A20" s="303" t="s">
        <v>230</v>
      </c>
      <c r="B20" s="304"/>
      <c r="C20" s="327"/>
      <c r="D20" s="336"/>
      <c r="E20" s="328"/>
      <c r="F20" s="327"/>
      <c r="G20" s="328"/>
      <c r="H20" s="327"/>
      <c r="I20" s="328"/>
      <c r="J20" s="327"/>
      <c r="K20" s="328"/>
      <c r="L20" s="327"/>
      <c r="M20" s="328"/>
      <c r="N20" s="327"/>
      <c r="O20" s="328"/>
    </row>
    <row r="21" spans="1:15" x14ac:dyDescent="0.2">
      <c r="A21" s="303" t="s">
        <v>231</v>
      </c>
      <c r="B21" s="304"/>
      <c r="C21" s="327"/>
      <c r="D21" s="336"/>
      <c r="E21" s="328"/>
      <c r="F21" s="327"/>
      <c r="G21" s="328"/>
      <c r="H21" s="327"/>
      <c r="I21" s="328"/>
      <c r="J21" s="327"/>
      <c r="K21" s="328"/>
      <c r="L21" s="327"/>
      <c r="M21" s="328"/>
      <c r="N21" s="327"/>
      <c r="O21" s="328"/>
    </row>
    <row r="22" spans="1:15" x14ac:dyDescent="0.2">
      <c r="A22" s="303" t="s">
        <v>232</v>
      </c>
      <c r="B22" s="304"/>
      <c r="C22" s="327"/>
      <c r="D22" s="336"/>
      <c r="E22" s="328"/>
      <c r="F22" s="327"/>
      <c r="G22" s="328"/>
      <c r="H22" s="327"/>
      <c r="I22" s="328"/>
      <c r="J22" s="327"/>
      <c r="K22" s="328"/>
      <c r="L22" s="327"/>
      <c r="M22" s="328"/>
      <c r="N22" s="327"/>
      <c r="O22" s="328"/>
    </row>
    <row r="23" spans="1:15" ht="21" customHeight="1" x14ac:dyDescent="0.2">
      <c r="A23" s="303" t="s">
        <v>233</v>
      </c>
      <c r="B23" s="304"/>
      <c r="C23" s="327"/>
      <c r="D23" s="336"/>
      <c r="E23" s="328"/>
      <c r="F23" s="327"/>
      <c r="G23" s="328"/>
      <c r="H23" s="327"/>
      <c r="I23" s="328"/>
      <c r="J23" s="327"/>
      <c r="K23" s="328"/>
      <c r="L23" s="327"/>
      <c r="M23" s="328"/>
      <c r="N23" s="327"/>
      <c r="O23" s="328"/>
    </row>
    <row r="24" spans="1:15" x14ac:dyDescent="0.2">
      <c r="A24" s="303" t="s">
        <v>234</v>
      </c>
      <c r="B24" s="304"/>
      <c r="C24" s="327"/>
      <c r="D24" s="336"/>
      <c r="E24" s="328"/>
      <c r="F24" s="327"/>
      <c r="G24" s="328"/>
      <c r="H24" s="327"/>
      <c r="I24" s="328"/>
      <c r="J24" s="327"/>
      <c r="K24" s="328"/>
      <c r="L24" s="327"/>
      <c r="M24" s="328"/>
      <c r="N24" s="327"/>
      <c r="O24" s="328"/>
    </row>
    <row r="25" spans="1:15" x14ac:dyDescent="0.2">
      <c r="A25" s="331" t="s">
        <v>268</v>
      </c>
      <c r="B25" s="332"/>
      <c r="C25" s="327"/>
      <c r="D25" s="336"/>
      <c r="E25" s="328"/>
      <c r="F25" s="327"/>
      <c r="G25" s="328"/>
      <c r="H25" s="327"/>
      <c r="I25" s="328"/>
      <c r="J25" s="327"/>
      <c r="K25" s="328"/>
      <c r="L25" s="327"/>
      <c r="M25" s="328"/>
      <c r="N25" s="327"/>
      <c r="O25" s="328"/>
    </row>
    <row r="26" spans="1:15" x14ac:dyDescent="0.2">
      <c r="A26" s="303" t="s">
        <v>269</v>
      </c>
      <c r="B26" s="304"/>
      <c r="C26" s="327"/>
      <c r="D26" s="336"/>
      <c r="E26" s="328"/>
      <c r="F26" s="327"/>
      <c r="G26" s="328"/>
      <c r="H26" s="327"/>
      <c r="I26" s="328"/>
      <c r="J26" s="327"/>
      <c r="K26" s="328"/>
      <c r="L26" s="327"/>
      <c r="M26" s="328"/>
      <c r="N26" s="327"/>
      <c r="O26" s="328"/>
    </row>
    <row r="27" spans="1:15" x14ac:dyDescent="0.2">
      <c r="A27" s="331" t="s">
        <v>270</v>
      </c>
      <c r="B27" s="332"/>
      <c r="C27" s="327"/>
      <c r="D27" s="336"/>
      <c r="E27" s="328"/>
      <c r="F27" s="327"/>
      <c r="G27" s="328"/>
      <c r="H27" s="327"/>
      <c r="I27" s="328"/>
      <c r="J27" s="327"/>
      <c r="K27" s="328"/>
      <c r="L27" s="327"/>
      <c r="M27" s="328"/>
      <c r="N27" s="327"/>
      <c r="O27" s="328"/>
    </row>
    <row r="28" spans="1:15" x14ac:dyDescent="0.2">
      <c r="A28" s="307" t="s">
        <v>238</v>
      </c>
      <c r="B28" s="308"/>
      <c r="C28" s="327"/>
      <c r="D28" s="336"/>
      <c r="E28" s="328"/>
      <c r="F28" s="327"/>
      <c r="G28" s="328"/>
      <c r="H28" s="327"/>
      <c r="I28" s="328"/>
      <c r="J28" s="327"/>
      <c r="K28" s="328"/>
      <c r="L28" s="327"/>
      <c r="M28" s="328"/>
      <c r="N28" s="327"/>
      <c r="O28" s="328"/>
    </row>
    <row r="29" spans="1:15" ht="23.25" customHeight="1" x14ac:dyDescent="0.2">
      <c r="A29" s="319" t="s">
        <v>239</v>
      </c>
      <c r="B29" s="320"/>
      <c r="C29" s="327"/>
      <c r="D29" s="336"/>
      <c r="E29" s="328"/>
      <c r="F29" s="327"/>
      <c r="G29" s="328"/>
      <c r="H29" s="327"/>
      <c r="I29" s="328"/>
      <c r="J29" s="327"/>
      <c r="K29" s="328"/>
      <c r="L29" s="327"/>
      <c r="M29" s="328"/>
      <c r="N29" s="327"/>
      <c r="O29" s="328"/>
    </row>
    <row r="30" spans="1:15" ht="24" customHeight="1" x14ac:dyDescent="0.2">
      <c r="A30" s="319" t="s">
        <v>240</v>
      </c>
      <c r="B30" s="320"/>
      <c r="C30" s="327"/>
      <c r="D30" s="336"/>
      <c r="E30" s="328"/>
      <c r="F30" s="327"/>
      <c r="G30" s="328"/>
      <c r="H30" s="327"/>
      <c r="I30" s="328"/>
      <c r="J30" s="327"/>
      <c r="K30" s="328"/>
      <c r="L30" s="327"/>
      <c r="M30" s="328"/>
      <c r="N30" s="327"/>
      <c r="O30" s="328"/>
    </row>
    <row r="31" spans="1:15" ht="15.75" customHeight="1" x14ac:dyDescent="0.2">
      <c r="A31" s="309" t="s">
        <v>241</v>
      </c>
      <c r="B31" s="310"/>
      <c r="C31" s="329"/>
      <c r="D31" s="271"/>
      <c r="E31" s="330"/>
      <c r="F31" s="329"/>
      <c r="G31" s="330"/>
      <c r="H31" s="329"/>
      <c r="I31" s="330"/>
      <c r="J31" s="329"/>
      <c r="K31" s="330"/>
      <c r="L31" s="329"/>
      <c r="M31" s="330"/>
      <c r="N31" s="329"/>
      <c r="O31" s="330"/>
    </row>
    <row r="32" spans="1:15" x14ac:dyDescent="0.2">
      <c r="A32" t="s">
        <v>271</v>
      </c>
    </row>
    <row r="33" spans="1:1" ht="13.15" customHeight="1" x14ac:dyDescent="0.2">
      <c r="A33" t="s">
        <v>272</v>
      </c>
    </row>
  </sheetData>
  <customSheetViews>
    <customSheetView guid="{0CECD7E3-6BD5-4508-89FC-FACC54774AE0}" scale="150">
      <selection activeCell="C6" sqref="C6:E31"/>
      <pageMargins left="0.7" right="0.7" top="0.75" bottom="0.75" header="0.3" footer="0.3"/>
    </customSheetView>
    <customSheetView guid="{AAE141DE-AFB5-4986-BECA-C115ADB36844}" scale="150">
      <selection activeCell="C6" sqref="C6:E31"/>
      <pageMargins left="0.7" right="0.7" top="0.75" bottom="0.75" header="0.3" footer="0.3"/>
    </customSheetView>
    <customSheetView guid="{97220410-4463-4265-9300-CDEB855AA93A}" scale="150">
      <selection activeCell="C6" sqref="C6:E31"/>
      <pageMargins left="0.7" right="0.7" top="0.75" bottom="0.75" header="0.3" footer="0.3"/>
    </customSheetView>
  </customSheetViews>
  <mergeCells count="42">
    <mergeCell ref="A2:O2"/>
    <mergeCell ref="A3:O3"/>
    <mergeCell ref="A4:O4"/>
    <mergeCell ref="A5:B5"/>
    <mergeCell ref="C5:E5"/>
    <mergeCell ref="F5:G5"/>
    <mergeCell ref="H5:I5"/>
    <mergeCell ref="J5:K5"/>
    <mergeCell ref="L5:M5"/>
    <mergeCell ref="N5:O5"/>
    <mergeCell ref="A6:B6"/>
    <mergeCell ref="C6:E31"/>
    <mergeCell ref="F6:G31"/>
    <mergeCell ref="H6:I31"/>
    <mergeCell ref="J6:K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L6:M31"/>
    <mergeCell ref="N6:O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50" zoomScaleNormal="150" workbookViewId="0">
      <selection activeCell="E6" sqref="E6:F26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273</v>
      </c>
    </row>
    <row r="2" spans="1:15" ht="7.9" customHeight="1" x14ac:dyDescent="0.2">
      <c r="A2" s="311" t="s">
        <v>243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3"/>
    </row>
    <row r="3" spans="1:15" ht="7.15" customHeight="1" x14ac:dyDescent="0.2">
      <c r="A3" s="263" t="s">
        <v>274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1:15" ht="7.9" customHeight="1" x14ac:dyDescent="0.2">
      <c r="A4" s="337" t="s">
        <v>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338"/>
    </row>
    <row r="5" spans="1:15" ht="22.15" customHeight="1" x14ac:dyDescent="0.2">
      <c r="A5" s="2" t="s">
        <v>209</v>
      </c>
      <c r="B5" s="339" t="s">
        <v>260</v>
      </c>
      <c r="C5" s="340"/>
      <c r="D5" s="341"/>
      <c r="E5" s="344" t="s">
        <v>261</v>
      </c>
      <c r="F5" s="345"/>
      <c r="G5" s="339" t="s">
        <v>262</v>
      </c>
      <c r="H5" s="341"/>
      <c r="I5" s="339" t="s">
        <v>263</v>
      </c>
      <c r="J5" s="341"/>
      <c r="K5" s="339" t="s">
        <v>275</v>
      </c>
      <c r="L5" s="341"/>
      <c r="M5" s="342" t="s">
        <v>265</v>
      </c>
      <c r="N5" s="346"/>
      <c r="O5" s="343"/>
    </row>
    <row r="6" spans="1:15" x14ac:dyDescent="0.2">
      <c r="A6" s="13" t="s">
        <v>246</v>
      </c>
      <c r="B6" s="325"/>
      <c r="C6" s="335"/>
      <c r="D6" s="326"/>
      <c r="E6" s="325"/>
      <c r="F6" s="326"/>
      <c r="G6" s="325"/>
      <c r="H6" s="326"/>
      <c r="I6" s="325"/>
      <c r="J6" s="326"/>
      <c r="K6" s="325"/>
      <c r="L6" s="326"/>
      <c r="M6" s="325"/>
      <c r="N6" s="335"/>
      <c r="O6" s="326"/>
    </row>
    <row r="7" spans="1:15" x14ac:dyDescent="0.2">
      <c r="A7" s="9" t="s">
        <v>247</v>
      </c>
      <c r="B7" s="327"/>
      <c r="C7" s="336"/>
      <c r="D7" s="328"/>
      <c r="E7" s="327"/>
      <c r="F7" s="328"/>
      <c r="G7" s="327"/>
      <c r="H7" s="328"/>
      <c r="I7" s="327"/>
      <c r="J7" s="328"/>
      <c r="K7" s="327"/>
      <c r="L7" s="328"/>
      <c r="M7" s="327"/>
      <c r="N7" s="336"/>
      <c r="O7" s="328"/>
    </row>
    <row r="8" spans="1:15" x14ac:dyDescent="0.2">
      <c r="A8" s="9" t="s">
        <v>248</v>
      </c>
      <c r="B8" s="327"/>
      <c r="C8" s="336"/>
      <c r="D8" s="328"/>
      <c r="E8" s="327"/>
      <c r="F8" s="328"/>
      <c r="G8" s="327"/>
      <c r="H8" s="328"/>
      <c r="I8" s="327"/>
      <c r="J8" s="328"/>
      <c r="K8" s="327"/>
      <c r="L8" s="328"/>
      <c r="M8" s="327"/>
      <c r="N8" s="336"/>
      <c r="O8" s="328"/>
    </row>
    <row r="9" spans="1:15" x14ac:dyDescent="0.2">
      <c r="A9" s="9" t="s">
        <v>249</v>
      </c>
      <c r="B9" s="327"/>
      <c r="C9" s="336"/>
      <c r="D9" s="328"/>
      <c r="E9" s="327"/>
      <c r="F9" s="328"/>
      <c r="G9" s="327"/>
      <c r="H9" s="328"/>
      <c r="I9" s="327"/>
      <c r="J9" s="328"/>
      <c r="K9" s="327"/>
      <c r="L9" s="328"/>
      <c r="M9" s="327"/>
      <c r="N9" s="336"/>
      <c r="O9" s="328"/>
    </row>
    <row r="10" spans="1:15" ht="16.5" x14ac:dyDescent="0.2">
      <c r="A10" s="9" t="s">
        <v>276</v>
      </c>
      <c r="B10" s="327"/>
      <c r="C10" s="336"/>
      <c r="D10" s="328"/>
      <c r="E10" s="327"/>
      <c r="F10" s="328"/>
      <c r="G10" s="327"/>
      <c r="H10" s="328"/>
      <c r="I10" s="327"/>
      <c r="J10" s="328"/>
      <c r="K10" s="327"/>
      <c r="L10" s="328"/>
      <c r="M10" s="327"/>
      <c r="N10" s="336"/>
      <c r="O10" s="328"/>
    </row>
    <row r="11" spans="1:15" x14ac:dyDescent="0.2">
      <c r="A11" s="9" t="s">
        <v>251</v>
      </c>
      <c r="B11" s="327"/>
      <c r="C11" s="336"/>
      <c r="D11" s="328"/>
      <c r="E11" s="327"/>
      <c r="F11" s="328"/>
      <c r="G11" s="327"/>
      <c r="H11" s="328"/>
      <c r="I11" s="327"/>
      <c r="J11" s="328"/>
      <c r="K11" s="327"/>
      <c r="L11" s="328"/>
      <c r="M11" s="327"/>
      <c r="N11" s="336"/>
      <c r="O11" s="328"/>
    </row>
    <row r="12" spans="1:15" x14ac:dyDescent="0.2">
      <c r="A12" s="9" t="s">
        <v>252</v>
      </c>
      <c r="B12" s="327"/>
      <c r="C12" s="336"/>
      <c r="D12" s="328"/>
      <c r="E12" s="327"/>
      <c r="F12" s="328"/>
      <c r="G12" s="327"/>
      <c r="H12" s="328"/>
      <c r="I12" s="327"/>
      <c r="J12" s="328"/>
      <c r="K12" s="327"/>
      <c r="L12" s="328"/>
      <c r="M12" s="327"/>
      <c r="N12" s="336"/>
      <c r="O12" s="328"/>
    </row>
    <row r="13" spans="1:15" x14ac:dyDescent="0.2">
      <c r="A13" s="15" t="s">
        <v>253</v>
      </c>
      <c r="B13" s="327"/>
      <c r="C13" s="336"/>
      <c r="D13" s="328"/>
      <c r="E13" s="327"/>
      <c r="F13" s="328"/>
      <c r="G13" s="327"/>
      <c r="H13" s="328"/>
      <c r="I13" s="327"/>
      <c r="J13" s="328"/>
      <c r="K13" s="327"/>
      <c r="L13" s="328"/>
      <c r="M13" s="327"/>
      <c r="N13" s="336"/>
      <c r="O13" s="328"/>
    </row>
    <row r="14" spans="1:15" x14ac:dyDescent="0.2">
      <c r="A14" s="9" t="s">
        <v>254</v>
      </c>
      <c r="B14" s="327"/>
      <c r="C14" s="336"/>
      <c r="D14" s="328"/>
      <c r="E14" s="327"/>
      <c r="F14" s="328"/>
      <c r="G14" s="327"/>
      <c r="H14" s="328"/>
      <c r="I14" s="327"/>
      <c r="J14" s="328"/>
      <c r="K14" s="327"/>
      <c r="L14" s="328"/>
      <c r="M14" s="327"/>
      <c r="N14" s="336"/>
      <c r="O14" s="328"/>
    </row>
    <row r="15" spans="1:15" x14ac:dyDescent="0.2">
      <c r="A15" s="9" t="s">
        <v>255</v>
      </c>
      <c r="B15" s="327"/>
      <c r="C15" s="336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36"/>
      <c r="O15" s="328"/>
    </row>
    <row r="16" spans="1:15" x14ac:dyDescent="0.2">
      <c r="A16" s="12" t="s">
        <v>256</v>
      </c>
      <c r="B16" s="327"/>
      <c r="C16" s="336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36"/>
      <c r="O16" s="328"/>
    </row>
    <row r="17" spans="1:15" x14ac:dyDescent="0.2">
      <c r="A17" s="9" t="s">
        <v>247</v>
      </c>
      <c r="B17" s="327"/>
      <c r="C17" s="336"/>
      <c r="D17" s="328"/>
      <c r="E17" s="327"/>
      <c r="F17" s="328"/>
      <c r="G17" s="327"/>
      <c r="H17" s="328"/>
      <c r="I17" s="327"/>
      <c r="J17" s="328"/>
      <c r="K17" s="327"/>
      <c r="L17" s="328"/>
      <c r="M17" s="327"/>
      <c r="N17" s="336"/>
      <c r="O17" s="328"/>
    </row>
    <row r="18" spans="1:15" x14ac:dyDescent="0.2">
      <c r="A18" s="9" t="s">
        <v>248</v>
      </c>
      <c r="B18" s="327"/>
      <c r="C18" s="336"/>
      <c r="D18" s="328"/>
      <c r="E18" s="327"/>
      <c r="F18" s="328"/>
      <c r="G18" s="327"/>
      <c r="H18" s="328"/>
      <c r="I18" s="327"/>
      <c r="J18" s="328"/>
      <c r="K18" s="327"/>
      <c r="L18" s="328"/>
      <c r="M18" s="327"/>
      <c r="N18" s="336"/>
      <c r="O18" s="328"/>
    </row>
    <row r="19" spans="1:15" x14ac:dyDescent="0.2">
      <c r="A19" s="9" t="s">
        <v>249</v>
      </c>
      <c r="B19" s="327"/>
      <c r="C19" s="336"/>
      <c r="D19" s="328"/>
      <c r="E19" s="327"/>
      <c r="F19" s="328"/>
      <c r="G19" s="327"/>
      <c r="H19" s="328"/>
      <c r="I19" s="327"/>
      <c r="J19" s="328"/>
      <c r="K19" s="327"/>
      <c r="L19" s="328"/>
      <c r="M19" s="327"/>
      <c r="N19" s="336"/>
      <c r="O19" s="328"/>
    </row>
    <row r="20" spans="1:15" ht="16.5" x14ac:dyDescent="0.2">
      <c r="A20" s="9" t="s">
        <v>276</v>
      </c>
      <c r="B20" s="327"/>
      <c r="C20" s="336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36"/>
      <c r="O20" s="328"/>
    </row>
    <row r="21" spans="1:15" x14ac:dyDescent="0.2">
      <c r="A21" s="9" t="s">
        <v>251</v>
      </c>
      <c r="B21" s="327"/>
      <c r="C21" s="336"/>
      <c r="D21" s="328"/>
      <c r="E21" s="327"/>
      <c r="F21" s="328"/>
      <c r="G21" s="327"/>
      <c r="H21" s="328"/>
      <c r="I21" s="327"/>
      <c r="J21" s="328"/>
      <c r="K21" s="327"/>
      <c r="L21" s="328"/>
      <c r="M21" s="327"/>
      <c r="N21" s="336"/>
      <c r="O21" s="328"/>
    </row>
    <row r="22" spans="1:15" x14ac:dyDescent="0.2">
      <c r="A22" s="9" t="s">
        <v>252</v>
      </c>
      <c r="B22" s="327"/>
      <c r="C22" s="336"/>
      <c r="D22" s="328"/>
      <c r="E22" s="327"/>
      <c r="F22" s="328"/>
      <c r="G22" s="327"/>
      <c r="H22" s="328"/>
      <c r="I22" s="327"/>
      <c r="J22" s="328"/>
      <c r="K22" s="327"/>
      <c r="L22" s="328"/>
      <c r="M22" s="327"/>
      <c r="N22" s="336"/>
      <c r="O22" s="328"/>
    </row>
    <row r="23" spans="1:15" x14ac:dyDescent="0.2">
      <c r="A23" s="15" t="s">
        <v>253</v>
      </c>
      <c r="B23" s="327"/>
      <c r="C23" s="336"/>
      <c r="D23" s="328"/>
      <c r="E23" s="327"/>
      <c r="F23" s="328"/>
      <c r="G23" s="327"/>
      <c r="H23" s="328"/>
      <c r="I23" s="327"/>
      <c r="J23" s="328"/>
      <c r="K23" s="327"/>
      <c r="L23" s="328"/>
      <c r="M23" s="327"/>
      <c r="N23" s="336"/>
      <c r="O23" s="328"/>
    </row>
    <row r="24" spans="1:15" x14ac:dyDescent="0.2">
      <c r="A24" s="9" t="s">
        <v>254</v>
      </c>
      <c r="B24" s="327"/>
      <c r="C24" s="336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36"/>
      <c r="O24" s="328"/>
    </row>
    <row r="25" spans="1:15" x14ac:dyDescent="0.2">
      <c r="A25" s="9" t="s">
        <v>255</v>
      </c>
      <c r="B25" s="327"/>
      <c r="C25" s="336"/>
      <c r="D25" s="328"/>
      <c r="E25" s="327"/>
      <c r="F25" s="328"/>
      <c r="G25" s="327"/>
      <c r="H25" s="328"/>
      <c r="I25" s="327"/>
      <c r="J25" s="328"/>
      <c r="K25" s="327"/>
      <c r="L25" s="328"/>
      <c r="M25" s="327"/>
      <c r="N25" s="336"/>
      <c r="O25" s="328"/>
    </row>
    <row r="26" spans="1:15" x14ac:dyDescent="0.2">
      <c r="A26" s="14" t="s">
        <v>277</v>
      </c>
      <c r="B26" s="329"/>
      <c r="C26" s="271"/>
      <c r="D26" s="330"/>
      <c r="E26" s="329"/>
      <c r="F26" s="330"/>
      <c r="G26" s="329"/>
      <c r="H26" s="330"/>
      <c r="I26" s="329"/>
      <c r="J26" s="330"/>
      <c r="K26" s="329"/>
      <c r="L26" s="330"/>
      <c r="M26" s="329"/>
      <c r="N26" s="271"/>
      <c r="O26" s="330"/>
    </row>
    <row r="27" spans="1:15" ht="13.15" customHeight="1" x14ac:dyDescent="0.2">
      <c r="A27" t="s">
        <v>278</v>
      </c>
    </row>
    <row r="28" spans="1:15" ht="13.15" customHeight="1" x14ac:dyDescent="0.2">
      <c r="A28" t="s">
        <v>279</v>
      </c>
    </row>
  </sheetData>
  <customSheetViews>
    <customSheetView guid="{0CECD7E3-6BD5-4508-89FC-FACC54774AE0}" scale="150">
      <selection activeCell="E6" sqref="E6:F26"/>
      <pageMargins left="0.7" right="0.7" top="0.75" bottom="0.75" header="0.3" footer="0.3"/>
    </customSheetView>
    <customSheetView guid="{AAE141DE-AFB5-4986-BECA-C115ADB36844}" scale="150">
      <selection activeCell="E6" sqref="E6:F26"/>
      <pageMargins left="0.7" right="0.7" top="0.75" bottom="0.75" header="0.3" footer="0.3"/>
    </customSheetView>
    <customSheetView guid="{97220410-4463-4265-9300-CDEB855AA93A}" scale="150">
      <selection activeCell="E6" sqref="E6:F26"/>
      <pageMargins left="0.7" right="0.7" top="0.75" bottom="0.75" header="0.3" footer="0.3"/>
    </customSheetView>
  </customSheetViews>
  <mergeCells count="15">
    <mergeCell ref="M6:O26"/>
    <mergeCell ref="A2:O2"/>
    <mergeCell ref="A3:O3"/>
    <mergeCell ref="A4:O4"/>
    <mergeCell ref="B5:D5"/>
    <mergeCell ref="E5:F5"/>
    <mergeCell ref="G5:H5"/>
    <mergeCell ref="I5:J5"/>
    <mergeCell ref="K5:L5"/>
    <mergeCell ref="M5:O5"/>
    <mergeCell ref="B6:D26"/>
    <mergeCell ref="E6:F26"/>
    <mergeCell ref="G6:H26"/>
    <mergeCell ref="I6:J26"/>
    <mergeCell ref="K6:L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70" zoomScaleNormal="170" workbookViewId="0">
      <selection activeCell="A9" sqref="A9"/>
    </sheetView>
  </sheetViews>
  <sheetFormatPr baseColWidth="10" defaultColWidth="8.83203125" defaultRowHeight="12.75" x14ac:dyDescent="0.2"/>
  <cols>
    <col min="1" max="1" width="47.33203125" customWidth="1"/>
    <col min="2" max="2" width="7.33203125" customWidth="1"/>
    <col min="3" max="3" width="2.83203125" customWidth="1"/>
    <col min="4" max="5" width="10.5" customWidth="1"/>
    <col min="6" max="6" width="10.6640625" customWidth="1"/>
    <col min="7" max="7" width="11.83203125" customWidth="1"/>
  </cols>
  <sheetData>
    <row r="1" spans="1:7" ht="12" customHeight="1" x14ac:dyDescent="0.2">
      <c r="A1" s="1" t="s">
        <v>280</v>
      </c>
    </row>
    <row r="2" spans="1:7" ht="18" customHeight="1" x14ac:dyDescent="0.2">
      <c r="A2" s="347" t="s">
        <v>281</v>
      </c>
      <c r="B2" s="348"/>
      <c r="C2" s="348"/>
      <c r="D2" s="348"/>
      <c r="E2" s="348"/>
      <c r="F2" s="346"/>
      <c r="G2" s="343"/>
    </row>
    <row r="3" spans="1:7" ht="25.5" customHeight="1" x14ac:dyDescent="0.2">
      <c r="A3" s="57"/>
      <c r="B3" s="349" t="s">
        <v>282</v>
      </c>
      <c r="C3" s="350"/>
      <c r="D3" s="63" t="s">
        <v>283</v>
      </c>
      <c r="E3" s="65" t="s">
        <v>284</v>
      </c>
      <c r="F3" s="65" t="s">
        <v>285</v>
      </c>
      <c r="G3" s="65" t="s">
        <v>286</v>
      </c>
    </row>
    <row r="4" spans="1:7" ht="18.75" customHeight="1" x14ac:dyDescent="0.2">
      <c r="A4" s="43" t="s">
        <v>287</v>
      </c>
      <c r="B4" s="60"/>
      <c r="C4" s="61"/>
      <c r="D4" s="46"/>
      <c r="E4" s="46"/>
      <c r="F4" s="46"/>
      <c r="G4" s="46"/>
    </row>
    <row r="5" spans="1:7" ht="18.75" customHeight="1" x14ac:dyDescent="0.2">
      <c r="A5" s="41" t="s">
        <v>288</v>
      </c>
      <c r="B5" s="54"/>
      <c r="C5" s="37"/>
      <c r="D5" s="40"/>
      <c r="E5" s="40"/>
      <c r="F5" s="40"/>
      <c r="G5" s="40"/>
    </row>
    <row r="6" spans="1:7" ht="18.75" customHeight="1" x14ac:dyDescent="0.2">
      <c r="A6" s="41" t="s">
        <v>289</v>
      </c>
      <c r="B6" s="54"/>
      <c r="C6" s="37"/>
      <c r="D6" s="40"/>
      <c r="E6" s="40"/>
      <c r="F6" s="40"/>
      <c r="G6" s="40"/>
    </row>
    <row r="7" spans="1:7" ht="18.75" customHeight="1" x14ac:dyDescent="0.2">
      <c r="A7" s="58" t="s">
        <v>290</v>
      </c>
      <c r="B7" s="54"/>
      <c r="C7" s="37"/>
      <c r="D7" s="40"/>
      <c r="E7" s="40"/>
      <c r="F7" s="40"/>
      <c r="G7" s="40"/>
    </row>
    <row r="8" spans="1:7" ht="18.75" customHeight="1" x14ac:dyDescent="0.2">
      <c r="A8" s="41" t="s">
        <v>291</v>
      </c>
      <c r="B8" s="54"/>
      <c r="C8" s="37"/>
      <c r="D8" s="40"/>
      <c r="E8" s="40"/>
      <c r="F8" s="40"/>
      <c r="G8" s="40"/>
    </row>
    <row r="9" spans="1:7" ht="18.75" customHeight="1" x14ac:dyDescent="0.2">
      <c r="A9" s="59" t="s">
        <v>292</v>
      </c>
      <c r="B9" s="54"/>
      <c r="C9" s="37"/>
      <c r="D9" s="40"/>
      <c r="E9" s="40"/>
      <c r="F9" s="40"/>
      <c r="G9" s="40"/>
    </row>
    <row r="10" spans="1:7" ht="18.75" customHeight="1" x14ac:dyDescent="0.2">
      <c r="A10" s="59" t="s">
        <v>293</v>
      </c>
      <c r="B10" s="54"/>
      <c r="C10" s="37"/>
      <c r="D10" s="40"/>
      <c r="E10" s="40"/>
      <c r="F10" s="40"/>
      <c r="G10" s="40"/>
    </row>
    <row r="11" spans="1:7" ht="18.75" customHeight="1" x14ac:dyDescent="0.2">
      <c r="A11" s="59" t="s">
        <v>294</v>
      </c>
      <c r="B11" s="54"/>
      <c r="C11" s="37"/>
      <c r="D11" s="40"/>
      <c r="E11" s="40"/>
      <c r="F11" s="40"/>
      <c r="G11" s="40"/>
    </row>
    <row r="12" spans="1:7" ht="18.75" customHeight="1" x14ac:dyDescent="0.2">
      <c r="A12" s="41" t="s">
        <v>295</v>
      </c>
      <c r="B12" s="54"/>
      <c r="C12" s="37"/>
      <c r="D12" s="40"/>
      <c r="E12" s="40"/>
      <c r="F12" s="40"/>
      <c r="G12" s="40"/>
    </row>
    <row r="13" spans="1:7" ht="18.75" customHeight="1" x14ac:dyDescent="0.2">
      <c r="A13" s="59" t="s">
        <v>292</v>
      </c>
      <c r="B13" s="54"/>
      <c r="C13" s="37"/>
      <c r="D13" s="40"/>
      <c r="E13" s="40"/>
      <c r="F13" s="40"/>
      <c r="G13" s="40"/>
    </row>
    <row r="14" spans="1:7" ht="18.75" customHeight="1" x14ac:dyDescent="0.2">
      <c r="A14" s="59" t="s">
        <v>293</v>
      </c>
      <c r="B14" s="54"/>
      <c r="C14" s="37"/>
      <c r="D14" s="40"/>
      <c r="E14" s="40"/>
      <c r="F14" s="40"/>
      <c r="G14" s="40"/>
    </row>
    <row r="15" spans="1:7" ht="18.75" customHeight="1" x14ac:dyDescent="0.2">
      <c r="A15" s="59" t="s">
        <v>294</v>
      </c>
      <c r="B15" s="54"/>
      <c r="C15" s="37"/>
      <c r="D15" s="40"/>
      <c r="E15" s="40"/>
      <c r="F15" s="40"/>
      <c r="G15" s="40"/>
    </row>
    <row r="16" spans="1:7" ht="18.75" customHeight="1" x14ac:dyDescent="0.2">
      <c r="A16" s="41" t="s">
        <v>296</v>
      </c>
      <c r="B16" s="54"/>
      <c r="C16" s="37"/>
      <c r="D16" s="40"/>
      <c r="E16" s="40"/>
      <c r="F16" s="40"/>
      <c r="G16" s="40"/>
    </row>
    <row r="17" spans="1:7" ht="18.75" customHeight="1" x14ac:dyDescent="0.2">
      <c r="A17" s="41" t="s">
        <v>297</v>
      </c>
      <c r="B17" s="54"/>
      <c r="C17" s="37"/>
      <c r="D17" s="40"/>
      <c r="E17" s="40"/>
      <c r="F17" s="40"/>
      <c r="G17" s="40"/>
    </row>
    <row r="18" spans="1:7" ht="18.75" customHeight="1" x14ac:dyDescent="0.2">
      <c r="A18" s="41" t="s">
        <v>298</v>
      </c>
      <c r="B18" s="54"/>
      <c r="C18" s="37"/>
      <c r="D18" s="40"/>
      <c r="E18" s="40"/>
      <c r="F18" s="40"/>
      <c r="G18" s="40"/>
    </row>
    <row r="19" spans="1:7" ht="18.75" customHeight="1" x14ac:dyDescent="0.2">
      <c r="A19" s="41" t="s">
        <v>299</v>
      </c>
      <c r="B19" s="54"/>
      <c r="C19" s="37"/>
      <c r="D19" s="40"/>
      <c r="E19" s="40"/>
      <c r="F19" s="40"/>
      <c r="G19" s="40"/>
    </row>
    <row r="20" spans="1:7" ht="18.75" customHeight="1" x14ac:dyDescent="0.2">
      <c r="A20" s="41" t="s">
        <v>300</v>
      </c>
      <c r="B20" s="54"/>
      <c r="C20" s="37"/>
      <c r="D20" s="40"/>
      <c r="E20" s="40"/>
      <c r="F20" s="40"/>
      <c r="G20" s="40"/>
    </row>
    <row r="21" spans="1:7" ht="18.75" customHeight="1" x14ac:dyDescent="0.2">
      <c r="A21" s="41" t="s">
        <v>301</v>
      </c>
      <c r="B21" s="54"/>
      <c r="C21" s="37"/>
      <c r="D21" s="40"/>
      <c r="E21" s="40"/>
      <c r="F21" s="40"/>
      <c r="G21" s="40"/>
    </row>
    <row r="22" spans="1:7" ht="18.75" customHeight="1" x14ac:dyDescent="0.2">
      <c r="A22" s="41" t="s">
        <v>302</v>
      </c>
      <c r="B22" s="54"/>
      <c r="C22" s="37"/>
      <c r="D22" s="40"/>
      <c r="E22" s="40"/>
      <c r="F22" s="40"/>
      <c r="G22" s="40"/>
    </row>
    <row r="23" spans="1:7" ht="18.75" customHeight="1" x14ac:dyDescent="0.2">
      <c r="A23" s="41" t="s">
        <v>303</v>
      </c>
      <c r="B23" s="54"/>
      <c r="C23" s="37"/>
      <c r="D23" s="40"/>
      <c r="E23" s="40"/>
      <c r="F23" s="40"/>
      <c r="G23" s="40"/>
    </row>
    <row r="24" spans="1:7" ht="18.75" customHeight="1" x14ac:dyDescent="0.2">
      <c r="A24" s="58" t="s">
        <v>304</v>
      </c>
      <c r="B24" s="54"/>
      <c r="C24" s="37"/>
      <c r="D24" s="40"/>
      <c r="E24" s="40"/>
      <c r="F24" s="40"/>
      <c r="G24" s="40"/>
    </row>
    <row r="25" spans="1:7" ht="18.75" customHeight="1" x14ac:dyDescent="0.2">
      <c r="A25" s="41" t="s">
        <v>305</v>
      </c>
      <c r="B25" s="54"/>
      <c r="C25" s="37"/>
      <c r="D25" s="40"/>
      <c r="E25" s="40"/>
      <c r="F25" s="40"/>
      <c r="G25" s="40"/>
    </row>
    <row r="26" spans="1:7" ht="18.75" customHeight="1" x14ac:dyDescent="0.2">
      <c r="A26" s="58" t="s">
        <v>306</v>
      </c>
      <c r="B26" s="54"/>
      <c r="C26" s="37"/>
      <c r="D26" s="40"/>
      <c r="E26" s="40"/>
      <c r="F26" s="40"/>
      <c r="G26" s="40"/>
    </row>
    <row r="27" spans="1:7" ht="18.75" customHeight="1" x14ac:dyDescent="0.2">
      <c r="A27" s="41" t="s">
        <v>291</v>
      </c>
      <c r="B27" s="54"/>
      <c r="C27" s="37"/>
      <c r="D27" s="40"/>
      <c r="E27" s="40"/>
      <c r="F27" s="40"/>
      <c r="G27" s="40"/>
    </row>
    <row r="28" spans="1:7" ht="18.75" customHeight="1" x14ac:dyDescent="0.2">
      <c r="A28" s="41" t="s">
        <v>295</v>
      </c>
      <c r="B28" s="54"/>
      <c r="C28" s="37"/>
      <c r="D28" s="40"/>
      <c r="E28" s="40"/>
      <c r="F28" s="40"/>
      <c r="G28" s="40"/>
    </row>
    <row r="29" spans="1:7" ht="18.75" customHeight="1" x14ac:dyDescent="0.2">
      <c r="A29" s="41" t="s">
        <v>307</v>
      </c>
      <c r="B29" s="54"/>
      <c r="C29" s="37"/>
      <c r="D29" s="40"/>
      <c r="E29" s="40"/>
      <c r="F29" s="40"/>
      <c r="G29" s="40"/>
    </row>
    <row r="30" spans="1:7" ht="18.75" customHeight="1" x14ac:dyDescent="0.2">
      <c r="A30" s="58" t="s">
        <v>308</v>
      </c>
      <c r="B30" s="54"/>
      <c r="C30" s="37"/>
      <c r="D30" s="40"/>
      <c r="E30" s="40"/>
      <c r="F30" s="40"/>
      <c r="G30" s="40"/>
    </row>
    <row r="31" spans="1:7" ht="18.75" customHeight="1" x14ac:dyDescent="0.2">
      <c r="A31" s="41" t="s">
        <v>309</v>
      </c>
      <c r="B31" s="54"/>
      <c r="C31" s="37"/>
      <c r="D31" s="40"/>
      <c r="E31" s="40"/>
      <c r="F31" s="40"/>
      <c r="G31" s="40"/>
    </row>
    <row r="32" spans="1:7" ht="18.75" customHeight="1" x14ac:dyDescent="0.2">
      <c r="A32" s="41" t="s">
        <v>310</v>
      </c>
      <c r="B32" s="54"/>
      <c r="C32" s="37"/>
      <c r="D32" s="40"/>
      <c r="E32" s="40"/>
      <c r="F32" s="40"/>
      <c r="G32" s="40"/>
    </row>
    <row r="33" spans="1:7" ht="18.75" customHeight="1" x14ac:dyDescent="0.2">
      <c r="A33" s="41" t="s">
        <v>311</v>
      </c>
      <c r="B33" s="54"/>
      <c r="C33" s="37"/>
      <c r="D33" s="40"/>
      <c r="E33" s="40"/>
      <c r="F33" s="40"/>
      <c r="G33" s="40"/>
    </row>
    <row r="34" spans="1:7" ht="18.75" customHeight="1" x14ac:dyDescent="0.2">
      <c r="A34" s="47" t="s">
        <v>312</v>
      </c>
      <c r="B34" s="54"/>
      <c r="C34" s="37"/>
      <c r="D34" s="40"/>
      <c r="E34" s="40"/>
      <c r="F34" s="40"/>
      <c r="G34" s="40"/>
    </row>
    <row r="35" spans="1:7" ht="18.75" customHeight="1" x14ac:dyDescent="0.2">
      <c r="A35" s="58" t="s">
        <v>313</v>
      </c>
      <c r="B35" s="54"/>
      <c r="C35" s="37"/>
      <c r="D35" s="40"/>
      <c r="E35" s="40"/>
      <c r="F35" s="40"/>
      <c r="G35" s="40"/>
    </row>
    <row r="36" spans="1:7" ht="18.75" customHeight="1" x14ac:dyDescent="0.2">
      <c r="A36" s="41" t="s">
        <v>314</v>
      </c>
      <c r="B36" s="54"/>
      <c r="C36" s="37"/>
      <c r="D36" s="40"/>
      <c r="E36" s="40"/>
      <c r="F36" s="40"/>
      <c r="G36" s="40"/>
    </row>
    <row r="37" spans="1:7" ht="18.75" customHeight="1" x14ac:dyDescent="0.2">
      <c r="A37" s="41" t="s">
        <v>315</v>
      </c>
      <c r="B37" s="54"/>
      <c r="C37" s="37"/>
      <c r="D37" s="40"/>
      <c r="E37" s="40"/>
      <c r="F37" s="40"/>
      <c r="G37" s="40"/>
    </row>
    <row r="38" spans="1:7" ht="18.75" customHeight="1" x14ac:dyDescent="0.2">
      <c r="A38" s="41" t="s">
        <v>316</v>
      </c>
      <c r="B38" s="54"/>
      <c r="C38" s="37"/>
      <c r="D38" s="40"/>
      <c r="E38" s="40"/>
      <c r="F38" s="40"/>
      <c r="G38" s="40"/>
    </row>
    <row r="39" spans="1:7" ht="18.75" customHeight="1" x14ac:dyDescent="0.2">
      <c r="A39" s="47" t="s">
        <v>317</v>
      </c>
      <c r="B39" s="54"/>
      <c r="C39" s="37"/>
      <c r="D39" s="40"/>
      <c r="E39" s="40"/>
      <c r="F39" s="40"/>
      <c r="G39" s="40"/>
    </row>
    <row r="40" spans="1:7" ht="18.75" customHeight="1" x14ac:dyDescent="0.2">
      <c r="A40" s="41" t="s">
        <v>315</v>
      </c>
      <c r="B40" s="54"/>
      <c r="C40" s="37"/>
      <c r="D40" s="40"/>
      <c r="E40" s="40"/>
      <c r="F40" s="40"/>
      <c r="G40" s="40"/>
    </row>
    <row r="41" spans="1:7" ht="18.75" customHeight="1" x14ac:dyDescent="0.2">
      <c r="A41" s="41" t="s">
        <v>316</v>
      </c>
      <c r="B41" s="54"/>
      <c r="C41" s="37"/>
      <c r="D41" s="40"/>
      <c r="E41" s="40"/>
      <c r="F41" s="40"/>
      <c r="G41" s="40"/>
    </row>
    <row r="42" spans="1:7" ht="18.75" customHeight="1" x14ac:dyDescent="0.2">
      <c r="A42" s="58" t="s">
        <v>318</v>
      </c>
      <c r="B42" s="54"/>
      <c r="C42" s="37"/>
      <c r="D42" s="40"/>
      <c r="E42" s="40"/>
      <c r="F42" s="40"/>
      <c r="G42" s="40"/>
    </row>
    <row r="43" spans="1:7" ht="18.75" customHeight="1" x14ac:dyDescent="0.2">
      <c r="A43" s="41" t="s">
        <v>315</v>
      </c>
      <c r="B43" s="54"/>
      <c r="C43" s="37"/>
      <c r="D43" s="40"/>
      <c r="E43" s="40"/>
      <c r="F43" s="40"/>
      <c r="G43" s="40"/>
    </row>
    <row r="44" spans="1:7" ht="18.75" customHeight="1" x14ac:dyDescent="0.2">
      <c r="A44" s="41" t="s">
        <v>316</v>
      </c>
      <c r="B44" s="54"/>
      <c r="C44" s="37"/>
      <c r="D44" s="40"/>
      <c r="E44" s="40"/>
      <c r="F44" s="40"/>
      <c r="G44" s="40"/>
    </row>
    <row r="45" spans="1:7" ht="18.75" customHeight="1" x14ac:dyDescent="0.2">
      <c r="A45" s="41" t="s">
        <v>319</v>
      </c>
      <c r="B45" s="54"/>
      <c r="C45" s="37"/>
      <c r="D45" s="40"/>
      <c r="E45" s="40"/>
      <c r="F45" s="40"/>
      <c r="G45" s="40"/>
    </row>
    <row r="46" spans="1:7" ht="18.75" customHeight="1" x14ac:dyDescent="0.2">
      <c r="A46" s="58" t="s">
        <v>320</v>
      </c>
      <c r="B46" s="54"/>
      <c r="C46" s="37"/>
      <c r="D46" s="40"/>
      <c r="E46" s="40"/>
      <c r="F46" s="40"/>
      <c r="G46" s="40"/>
    </row>
    <row r="47" spans="1:7" ht="18.75" customHeight="1" x14ac:dyDescent="0.2">
      <c r="A47" s="41" t="s">
        <v>315</v>
      </c>
      <c r="B47" s="54"/>
      <c r="C47" s="37"/>
      <c r="D47" s="40"/>
      <c r="E47" s="40"/>
      <c r="F47" s="40"/>
      <c r="G47" s="40"/>
    </row>
    <row r="48" spans="1:7" ht="18.75" customHeight="1" x14ac:dyDescent="0.2">
      <c r="A48" s="41" t="s">
        <v>316</v>
      </c>
      <c r="B48" s="54"/>
      <c r="C48" s="37"/>
      <c r="D48" s="40"/>
      <c r="E48" s="40"/>
      <c r="F48" s="40"/>
      <c r="G48" s="40"/>
    </row>
    <row r="49" spans="1:7" ht="18.75" customHeight="1" x14ac:dyDescent="0.2">
      <c r="A49" s="58" t="s">
        <v>321</v>
      </c>
      <c r="B49" s="54"/>
      <c r="C49" s="37"/>
      <c r="D49" s="40"/>
      <c r="E49" s="40"/>
      <c r="F49" s="40"/>
      <c r="G49" s="40"/>
    </row>
    <row r="50" spans="1:7" ht="18.75" customHeight="1" x14ac:dyDescent="0.2">
      <c r="A50" s="41" t="s">
        <v>322</v>
      </c>
      <c r="B50" s="54"/>
      <c r="C50" s="37"/>
      <c r="D50" s="40"/>
      <c r="E50" s="40"/>
      <c r="F50" s="40"/>
      <c r="G50" s="40"/>
    </row>
    <row r="51" spans="1:7" ht="18.75" customHeight="1" x14ac:dyDescent="0.2">
      <c r="A51" s="41" t="s">
        <v>323</v>
      </c>
      <c r="B51" s="54"/>
      <c r="C51" s="37"/>
      <c r="D51" s="40"/>
      <c r="E51" s="40"/>
      <c r="F51" s="40"/>
      <c r="G51" s="40"/>
    </row>
    <row r="52" spans="1:7" ht="18.75" customHeight="1" x14ac:dyDescent="0.2">
      <c r="A52" s="58" t="s">
        <v>324</v>
      </c>
      <c r="B52" s="54"/>
      <c r="C52" s="37"/>
      <c r="D52" s="40"/>
      <c r="E52" s="40"/>
      <c r="F52" s="40"/>
      <c r="G52" s="40"/>
    </row>
    <row r="53" spans="1:7" ht="18.75" customHeight="1" x14ac:dyDescent="0.2">
      <c r="A53" s="41" t="s">
        <v>325</v>
      </c>
      <c r="B53" s="54"/>
      <c r="C53" s="37"/>
      <c r="D53" s="40"/>
      <c r="E53" s="40"/>
      <c r="F53" s="40"/>
      <c r="G53" s="40"/>
    </row>
    <row r="54" spans="1:7" ht="18.75" customHeight="1" x14ac:dyDescent="0.2">
      <c r="A54" s="42" t="s">
        <v>326</v>
      </c>
      <c r="B54" s="55"/>
      <c r="C54" s="62"/>
      <c r="D54" s="64"/>
      <c r="E54" s="64"/>
      <c r="F54" s="64"/>
      <c r="G54" s="64"/>
    </row>
  </sheetData>
  <customSheetViews>
    <customSheetView guid="{0CECD7E3-6BD5-4508-89FC-FACC54774AE0}" scale="170">
      <selection activeCell="A9" sqref="A9"/>
      <pageMargins left="0.7" right="0.7" top="0.75" bottom="0.75" header="0.3" footer="0.3"/>
    </customSheetView>
    <customSheetView guid="{AAE141DE-AFB5-4986-BECA-C115ADB36844}" scale="170">
      <selection activeCell="A9" sqref="A9"/>
      <pageMargins left="0.7" right="0.7" top="0.75" bottom="0.75" header="0.3" footer="0.3"/>
    </customSheetView>
    <customSheetView guid="{97220410-4463-4265-9300-CDEB855AA93A}" scale="170">
      <selection activeCell="A9" sqref="A9"/>
      <pageMargins left="0.7" right="0.7" top="0.75" bottom="0.75" header="0.3" footer="0.3"/>
    </customSheetView>
  </customSheetViews>
  <mergeCells count="2">
    <mergeCell ref="A2:G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view="pageBreakPreview" topLeftCell="B1" zoomScale="90" zoomScaleNormal="80" zoomScaleSheetLayoutView="90" workbookViewId="0">
      <selection activeCell="F16" sqref="F16"/>
    </sheetView>
  </sheetViews>
  <sheetFormatPr baseColWidth="10" defaultColWidth="8.83203125" defaultRowHeight="12.75" x14ac:dyDescent="0.2"/>
  <cols>
    <col min="1" max="1" width="2.1640625" style="107" hidden="1" customWidth="1"/>
    <col min="2" max="2" width="41.83203125" customWidth="1"/>
    <col min="3" max="3" width="13.5" customWidth="1"/>
    <col min="4" max="4" width="17.33203125" customWidth="1"/>
    <col min="5" max="5" width="6.6640625" style="35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384" t="s">
        <v>445</v>
      </c>
      <c r="C1" s="385"/>
      <c r="D1" s="385"/>
      <c r="E1" s="385"/>
      <c r="F1" s="385"/>
      <c r="G1" s="385"/>
      <c r="H1" s="386"/>
    </row>
    <row r="2" spans="1:8" x14ac:dyDescent="0.2">
      <c r="B2" s="387" t="s">
        <v>650</v>
      </c>
      <c r="C2" s="388"/>
      <c r="D2" s="388"/>
      <c r="E2" s="388"/>
      <c r="F2" s="388"/>
      <c r="G2" s="388"/>
      <c r="H2" s="389"/>
    </row>
    <row r="3" spans="1:8" x14ac:dyDescent="0.2">
      <c r="B3" s="387" t="s">
        <v>530</v>
      </c>
      <c r="C3" s="388"/>
      <c r="D3" s="388"/>
      <c r="E3" s="388"/>
      <c r="F3" s="388"/>
      <c r="G3" s="388"/>
      <c r="H3" s="389"/>
    </row>
    <row r="4" spans="1:8" x14ac:dyDescent="0.2">
      <c r="B4" s="387" t="s">
        <v>456</v>
      </c>
      <c r="C4" s="388"/>
      <c r="D4" s="388"/>
      <c r="E4" s="388"/>
      <c r="F4" s="388"/>
      <c r="G4" s="388"/>
      <c r="H4" s="389"/>
    </row>
    <row r="5" spans="1:8" ht="24.75" customHeight="1" x14ac:dyDescent="0.2">
      <c r="B5" s="371" t="s">
        <v>328</v>
      </c>
      <c r="C5" s="380" t="s">
        <v>474</v>
      </c>
      <c r="D5" s="380" t="s">
        <v>473</v>
      </c>
      <c r="E5" s="381"/>
      <c r="F5" s="382" t="s">
        <v>328</v>
      </c>
      <c r="G5" s="380" t="s">
        <v>474</v>
      </c>
      <c r="H5" s="383" t="s">
        <v>473</v>
      </c>
    </row>
    <row r="6" spans="1:8" x14ac:dyDescent="0.2">
      <c r="A6" s="107">
        <v>1</v>
      </c>
      <c r="B6" s="372" t="s">
        <v>534</v>
      </c>
      <c r="C6" s="354"/>
      <c r="D6" s="354"/>
      <c r="E6" s="103">
        <v>2</v>
      </c>
      <c r="F6" s="372" t="s">
        <v>586</v>
      </c>
      <c r="G6" s="351"/>
      <c r="H6" s="352"/>
    </row>
    <row r="7" spans="1:8" ht="13.15" customHeight="1" x14ac:dyDescent="0.2">
      <c r="A7" s="107">
        <v>11</v>
      </c>
      <c r="B7" s="51" t="s">
        <v>535</v>
      </c>
      <c r="C7" s="354"/>
      <c r="D7" s="362"/>
      <c r="E7" s="104">
        <v>21</v>
      </c>
      <c r="F7" s="51" t="s">
        <v>587</v>
      </c>
      <c r="G7" s="353"/>
      <c r="H7" s="354"/>
    </row>
    <row r="8" spans="1:8" ht="20.25" customHeight="1" x14ac:dyDescent="0.2">
      <c r="A8" s="107">
        <v>111</v>
      </c>
      <c r="B8" s="36" t="s">
        <v>536</v>
      </c>
      <c r="C8" s="362">
        <f>SUM(C9:C15)</f>
        <v>8284453</v>
      </c>
      <c r="D8" s="362">
        <f>SUM(D9:D15)</f>
        <v>5222978</v>
      </c>
      <c r="E8" s="104">
        <v>211</v>
      </c>
      <c r="F8" s="36" t="s">
        <v>533</v>
      </c>
      <c r="G8" s="355">
        <f>SUM(G9:G17)</f>
        <v>7699904</v>
      </c>
      <c r="H8" s="355">
        <f>SUM(H9:H17)</f>
        <v>9250701</v>
      </c>
    </row>
    <row r="9" spans="1:8" ht="13.15" customHeight="1" x14ac:dyDescent="0.2">
      <c r="A9" s="107">
        <v>1111</v>
      </c>
      <c r="B9" s="38" t="s">
        <v>537</v>
      </c>
      <c r="C9" s="354">
        <v>0</v>
      </c>
      <c r="D9" s="362">
        <v>0</v>
      </c>
      <c r="E9" s="104">
        <v>2111</v>
      </c>
      <c r="F9" s="38" t="s">
        <v>588</v>
      </c>
      <c r="G9" s="355">
        <v>0</v>
      </c>
      <c r="H9" s="355">
        <v>0</v>
      </c>
    </row>
    <row r="10" spans="1:8" ht="13.15" customHeight="1" x14ac:dyDescent="0.2">
      <c r="A10" s="107">
        <v>1112</v>
      </c>
      <c r="B10" s="38" t="s">
        <v>538</v>
      </c>
      <c r="C10" s="354">
        <f>+[1]BALANZA!$H$17</f>
        <v>8284453</v>
      </c>
      <c r="D10" s="362">
        <v>5222978</v>
      </c>
      <c r="E10" s="104">
        <v>2112</v>
      </c>
      <c r="F10" s="38" t="s">
        <v>589</v>
      </c>
      <c r="G10" s="355">
        <v>0</v>
      </c>
      <c r="H10" s="355">
        <v>0</v>
      </c>
    </row>
    <row r="11" spans="1:8" ht="13.15" customHeight="1" x14ac:dyDescent="0.2">
      <c r="A11" s="107">
        <v>1113</v>
      </c>
      <c r="B11" s="38" t="s">
        <v>539</v>
      </c>
      <c r="C11" s="354">
        <v>0</v>
      </c>
      <c r="D11" s="362">
        <v>0</v>
      </c>
      <c r="E11" s="104">
        <v>2113</v>
      </c>
      <c r="F11" s="38" t="s">
        <v>590</v>
      </c>
      <c r="G11" s="355">
        <f>+[1]BALANZA!$H$48</f>
        <v>7699904</v>
      </c>
      <c r="H11" s="355">
        <v>9250701</v>
      </c>
    </row>
    <row r="12" spans="1:8" ht="13.15" customHeight="1" x14ac:dyDescent="0.2">
      <c r="A12" s="107">
        <v>1114</v>
      </c>
      <c r="B12" s="38" t="s">
        <v>540</v>
      </c>
      <c r="C12" s="354">
        <v>0</v>
      </c>
      <c r="D12" s="362">
        <v>0</v>
      </c>
      <c r="E12" s="104">
        <v>2114</v>
      </c>
      <c r="F12" s="38" t="s">
        <v>591</v>
      </c>
      <c r="G12" s="355">
        <v>0</v>
      </c>
      <c r="H12" s="355">
        <v>0</v>
      </c>
    </row>
    <row r="13" spans="1:8" ht="13.15" customHeight="1" x14ac:dyDescent="0.2">
      <c r="A13" s="107">
        <v>1115</v>
      </c>
      <c r="B13" s="38" t="s">
        <v>541</v>
      </c>
      <c r="C13" s="354">
        <v>0</v>
      </c>
      <c r="D13" s="362">
        <v>0</v>
      </c>
      <c r="E13" s="104">
        <v>2115</v>
      </c>
      <c r="F13" s="38" t="s">
        <v>592</v>
      </c>
      <c r="G13" s="355">
        <v>0</v>
      </c>
      <c r="H13" s="355">
        <v>0</v>
      </c>
    </row>
    <row r="14" spans="1:8" ht="16.5" customHeight="1" x14ac:dyDescent="0.2">
      <c r="A14" s="107">
        <v>1116</v>
      </c>
      <c r="B14" s="38" t="s">
        <v>542</v>
      </c>
      <c r="C14" s="354">
        <v>0</v>
      </c>
      <c r="D14" s="362">
        <v>0</v>
      </c>
      <c r="E14" s="104">
        <v>2116</v>
      </c>
      <c r="F14" s="38" t="s">
        <v>593</v>
      </c>
      <c r="G14" s="355">
        <v>0</v>
      </c>
      <c r="H14" s="355">
        <v>0</v>
      </c>
    </row>
    <row r="15" spans="1:8" ht="14.25" customHeight="1" x14ac:dyDescent="0.2">
      <c r="A15" s="107">
        <v>1119</v>
      </c>
      <c r="B15" s="38" t="s">
        <v>543</v>
      </c>
      <c r="C15" s="354">
        <v>0</v>
      </c>
      <c r="D15" s="362">
        <v>0</v>
      </c>
      <c r="E15" s="104">
        <v>2117</v>
      </c>
      <c r="F15" s="38" t="s">
        <v>594</v>
      </c>
      <c r="G15" s="355"/>
      <c r="H15" s="355">
        <v>0</v>
      </c>
    </row>
    <row r="16" spans="1:8" ht="19.5" customHeight="1" x14ac:dyDescent="0.2">
      <c r="A16" s="107">
        <v>112</v>
      </c>
      <c r="B16" s="36" t="s">
        <v>544</v>
      </c>
      <c r="C16" s="354">
        <v>0</v>
      </c>
      <c r="D16" s="362">
        <v>0</v>
      </c>
      <c r="E16" s="104">
        <v>2118</v>
      </c>
      <c r="F16" s="38" t="s">
        <v>595</v>
      </c>
      <c r="G16" s="355">
        <v>0</v>
      </c>
      <c r="H16" s="355">
        <v>0</v>
      </c>
    </row>
    <row r="17" spans="1:8" ht="13.15" customHeight="1" x14ac:dyDescent="0.2">
      <c r="A17" s="107">
        <v>1121</v>
      </c>
      <c r="B17" s="38" t="s">
        <v>545</v>
      </c>
      <c r="C17" s="354">
        <v>0</v>
      </c>
      <c r="D17" s="362">
        <v>0</v>
      </c>
      <c r="E17" s="104">
        <v>2119</v>
      </c>
      <c r="F17" s="38" t="s">
        <v>596</v>
      </c>
      <c r="G17" s="355">
        <v>0</v>
      </c>
      <c r="H17" s="355">
        <v>0</v>
      </c>
    </row>
    <row r="18" spans="1:8" ht="13.15" customHeight="1" x14ac:dyDescent="0.2">
      <c r="A18" s="107">
        <v>1122</v>
      </c>
      <c r="B18" s="38" t="s">
        <v>546</v>
      </c>
      <c r="C18" s="354">
        <v>0</v>
      </c>
      <c r="D18" s="362">
        <v>0</v>
      </c>
      <c r="E18" s="104">
        <v>212</v>
      </c>
      <c r="F18" s="36" t="s">
        <v>597</v>
      </c>
      <c r="G18" s="355">
        <f>SUM(G19:G21)</f>
        <v>0</v>
      </c>
      <c r="H18" s="355">
        <f>SUM(H19:H21)</f>
        <v>0</v>
      </c>
    </row>
    <row r="19" spans="1:8" ht="13.15" customHeight="1" x14ac:dyDescent="0.2">
      <c r="A19" s="107">
        <v>1123</v>
      </c>
      <c r="B19" s="38" t="s">
        <v>547</v>
      </c>
      <c r="C19" s="354">
        <v>0</v>
      </c>
      <c r="D19" s="362">
        <v>0</v>
      </c>
      <c r="E19" s="104">
        <v>2121</v>
      </c>
      <c r="F19" s="38" t="s">
        <v>598</v>
      </c>
      <c r="G19" s="355">
        <v>0</v>
      </c>
      <c r="H19" s="355">
        <v>0</v>
      </c>
    </row>
    <row r="20" spans="1:8" ht="16.5" customHeight="1" x14ac:dyDescent="0.2">
      <c r="A20" s="107">
        <v>1124</v>
      </c>
      <c r="B20" s="38" t="s">
        <v>548</v>
      </c>
      <c r="C20" s="354">
        <v>0</v>
      </c>
      <c r="D20" s="362">
        <v>0</v>
      </c>
      <c r="E20" s="104">
        <v>2122</v>
      </c>
      <c r="F20" s="38" t="s">
        <v>599</v>
      </c>
      <c r="G20" s="355">
        <v>0</v>
      </c>
      <c r="H20" s="355">
        <v>0</v>
      </c>
    </row>
    <row r="21" spans="1:8" ht="13.15" customHeight="1" x14ac:dyDescent="0.2">
      <c r="A21" s="107">
        <v>1125</v>
      </c>
      <c r="B21" s="38" t="s">
        <v>549</v>
      </c>
      <c r="C21" s="354">
        <v>0</v>
      </c>
      <c r="D21" s="362">
        <v>0</v>
      </c>
      <c r="E21" s="104">
        <v>2129</v>
      </c>
      <c r="F21" s="38" t="s">
        <v>600</v>
      </c>
      <c r="G21" s="355">
        <v>0</v>
      </c>
      <c r="H21" s="355">
        <v>0</v>
      </c>
    </row>
    <row r="22" spans="1:8" ht="22.5" customHeight="1" x14ac:dyDescent="0.2">
      <c r="A22" s="107">
        <v>1126</v>
      </c>
      <c r="B22" s="38" t="s">
        <v>550</v>
      </c>
      <c r="C22" s="354">
        <v>0</v>
      </c>
      <c r="D22" s="362">
        <v>0</v>
      </c>
      <c r="E22" s="104">
        <v>213</v>
      </c>
      <c r="F22" s="36" t="s">
        <v>601</v>
      </c>
      <c r="G22" s="355">
        <f>SUM(G23:G24)</f>
        <v>0</v>
      </c>
      <c r="H22" s="355">
        <f>SUM(H23:H24)</f>
        <v>0</v>
      </c>
    </row>
    <row r="23" spans="1:8" ht="21.75" customHeight="1" x14ac:dyDescent="0.2">
      <c r="A23" s="107">
        <v>1129</v>
      </c>
      <c r="B23" s="38" t="s">
        <v>551</v>
      </c>
      <c r="C23" s="354">
        <v>0</v>
      </c>
      <c r="D23" s="362">
        <v>0</v>
      </c>
      <c r="E23" s="104">
        <v>2131</v>
      </c>
      <c r="F23" s="38" t="s">
        <v>602</v>
      </c>
      <c r="G23" s="355">
        <v>0</v>
      </c>
      <c r="H23" s="355"/>
    </row>
    <row r="24" spans="1:8" ht="13.15" customHeight="1" x14ac:dyDescent="0.2">
      <c r="A24" s="107">
        <v>113</v>
      </c>
      <c r="B24" s="36" t="s">
        <v>552</v>
      </c>
      <c r="C24" s="354">
        <f>SUM(C25:C29)</f>
        <v>3412503</v>
      </c>
      <c r="D24" s="354">
        <f>SUM(D25:D29)</f>
        <v>6940373</v>
      </c>
      <c r="E24" s="104">
        <v>2132</v>
      </c>
      <c r="F24" s="38" t="s">
        <v>603</v>
      </c>
      <c r="G24" s="355">
        <v>0</v>
      </c>
      <c r="H24" s="355">
        <v>0</v>
      </c>
    </row>
    <row r="25" spans="1:8" ht="15.75" customHeight="1" x14ac:dyDescent="0.2">
      <c r="A25" s="107">
        <v>1131</v>
      </c>
      <c r="B25" s="38" t="s">
        <v>553</v>
      </c>
      <c r="C25" s="354">
        <f>+[1]BALANZA!$H$34-10000</f>
        <v>3412503</v>
      </c>
      <c r="D25" s="362">
        <v>6940373</v>
      </c>
      <c r="E25" s="104">
        <v>214</v>
      </c>
      <c r="F25" s="36" t="s">
        <v>604</v>
      </c>
      <c r="G25" s="355">
        <v>0</v>
      </c>
      <c r="H25" s="355">
        <v>0</v>
      </c>
    </row>
    <row r="26" spans="1:8" ht="17.25" customHeight="1" x14ac:dyDescent="0.2">
      <c r="A26" s="107">
        <v>1132</v>
      </c>
      <c r="B26" s="38" t="s">
        <v>554</v>
      </c>
      <c r="C26" s="354">
        <v>0</v>
      </c>
      <c r="D26" s="362">
        <v>0</v>
      </c>
      <c r="E26" s="104">
        <v>215</v>
      </c>
      <c r="F26" s="36" t="s">
        <v>605</v>
      </c>
      <c r="G26" s="355">
        <f>SUM(G27:G29)</f>
        <v>0</v>
      </c>
      <c r="H26" s="355">
        <f>SUM(H27:H29)</f>
        <v>0</v>
      </c>
    </row>
    <row r="27" spans="1:8" ht="17.25" customHeight="1" x14ac:dyDescent="0.2">
      <c r="A27" s="107">
        <v>1133</v>
      </c>
      <c r="B27" s="38" t="s">
        <v>555</v>
      </c>
      <c r="C27" s="354">
        <v>0</v>
      </c>
      <c r="D27" s="362">
        <v>0</v>
      </c>
      <c r="E27" s="104">
        <v>2151</v>
      </c>
      <c r="F27" s="38" t="s">
        <v>606</v>
      </c>
      <c r="G27" s="355">
        <v>0</v>
      </c>
      <c r="H27" s="355">
        <v>0</v>
      </c>
    </row>
    <row r="28" spans="1:8" ht="21" customHeight="1" x14ac:dyDescent="0.2">
      <c r="A28" s="107">
        <v>1134</v>
      </c>
      <c r="B28" s="38" t="s">
        <v>556</v>
      </c>
      <c r="C28" s="354">
        <v>0</v>
      </c>
      <c r="D28" s="362">
        <v>0</v>
      </c>
      <c r="E28" s="104">
        <v>2152</v>
      </c>
      <c r="F28" s="38" t="s">
        <v>607</v>
      </c>
      <c r="G28" s="355">
        <v>0</v>
      </c>
      <c r="H28" s="355">
        <v>0</v>
      </c>
    </row>
    <row r="29" spans="1:8" ht="18" customHeight="1" x14ac:dyDescent="0.2">
      <c r="A29" s="107">
        <v>1139</v>
      </c>
      <c r="B29" s="38" t="s">
        <v>557</v>
      </c>
      <c r="C29" s="354">
        <v>0</v>
      </c>
      <c r="D29" s="362">
        <v>0</v>
      </c>
      <c r="E29" s="104">
        <v>2159</v>
      </c>
      <c r="F29" s="38" t="s">
        <v>608</v>
      </c>
      <c r="G29" s="355">
        <v>0</v>
      </c>
      <c r="H29" s="355">
        <v>0</v>
      </c>
    </row>
    <row r="30" spans="1:8" ht="18" customHeight="1" x14ac:dyDescent="0.2">
      <c r="A30" s="107">
        <v>114</v>
      </c>
      <c r="B30" s="36" t="s">
        <v>558</v>
      </c>
      <c r="C30" s="354">
        <f>SUM(C31:C35)</f>
        <v>0</v>
      </c>
      <c r="D30" s="354">
        <f>SUM(D31:D35)</f>
        <v>0</v>
      </c>
      <c r="E30" s="104">
        <v>216</v>
      </c>
      <c r="F30" s="36" t="s">
        <v>609</v>
      </c>
      <c r="G30" s="355">
        <f>SUM(G31:G36)</f>
        <v>0</v>
      </c>
      <c r="H30" s="355">
        <f>SUM(H31:H36)</f>
        <v>0</v>
      </c>
    </row>
    <row r="31" spans="1:8" ht="13.15" customHeight="1" x14ac:dyDescent="0.2">
      <c r="A31" s="107">
        <v>1141</v>
      </c>
      <c r="B31" s="38" t="s">
        <v>559</v>
      </c>
      <c r="C31" s="354">
        <v>0</v>
      </c>
      <c r="D31" s="362">
        <v>0</v>
      </c>
      <c r="E31" s="104">
        <v>2161</v>
      </c>
      <c r="F31" s="38" t="s">
        <v>610</v>
      </c>
      <c r="G31" s="355">
        <v>0</v>
      </c>
      <c r="H31" s="355">
        <v>0</v>
      </c>
    </row>
    <row r="32" spans="1:8" ht="13.15" customHeight="1" x14ac:dyDescent="0.2">
      <c r="A32" s="107">
        <v>1142</v>
      </c>
      <c r="B32" s="38" t="s">
        <v>560</v>
      </c>
      <c r="C32" s="354">
        <v>0</v>
      </c>
      <c r="D32" s="362">
        <v>0</v>
      </c>
      <c r="E32" s="104">
        <v>2162</v>
      </c>
      <c r="F32" s="38" t="s">
        <v>611</v>
      </c>
      <c r="G32" s="355">
        <v>0</v>
      </c>
      <c r="H32" s="355">
        <v>0</v>
      </c>
    </row>
    <row r="33" spans="1:8" ht="13.15" customHeight="1" x14ac:dyDescent="0.2">
      <c r="A33" s="107">
        <v>1143</v>
      </c>
      <c r="B33" s="38" t="s">
        <v>561</v>
      </c>
      <c r="C33" s="354">
        <v>0</v>
      </c>
      <c r="D33" s="362">
        <v>0</v>
      </c>
      <c r="E33" s="104">
        <v>2163</v>
      </c>
      <c r="F33" s="38" t="s">
        <v>612</v>
      </c>
      <c r="G33" s="355">
        <v>0</v>
      </c>
      <c r="H33" s="355">
        <v>0</v>
      </c>
    </row>
    <row r="34" spans="1:8" ht="17.25" customHeight="1" x14ac:dyDescent="0.2">
      <c r="A34" s="107">
        <v>1144</v>
      </c>
      <c r="B34" s="38" t="s">
        <v>562</v>
      </c>
      <c r="C34" s="354">
        <v>0</v>
      </c>
      <c r="D34" s="362">
        <v>0</v>
      </c>
      <c r="E34" s="104">
        <v>2164</v>
      </c>
      <c r="F34" s="38" t="s">
        <v>613</v>
      </c>
      <c r="G34" s="355">
        <v>0</v>
      </c>
      <c r="H34" s="355">
        <v>0</v>
      </c>
    </row>
    <row r="35" spans="1:8" ht="18.75" customHeight="1" x14ac:dyDescent="0.2">
      <c r="A35" s="107">
        <v>1145</v>
      </c>
      <c r="B35" s="38" t="s">
        <v>563</v>
      </c>
      <c r="C35" s="354">
        <v>0</v>
      </c>
      <c r="D35" s="362">
        <v>0</v>
      </c>
      <c r="E35" s="104">
        <v>2165</v>
      </c>
      <c r="F35" s="38" t="s">
        <v>614</v>
      </c>
      <c r="G35" s="355">
        <v>0</v>
      </c>
      <c r="H35" s="355">
        <v>0</v>
      </c>
    </row>
    <row r="36" spans="1:8" x14ac:dyDescent="0.2">
      <c r="A36" s="107">
        <v>115</v>
      </c>
      <c r="B36" s="36" t="s">
        <v>564</v>
      </c>
      <c r="C36" s="354">
        <v>0</v>
      </c>
      <c r="D36" s="362">
        <v>0</v>
      </c>
      <c r="E36" s="104">
        <v>2166</v>
      </c>
      <c r="F36" s="38" t="s">
        <v>615</v>
      </c>
      <c r="G36" s="355">
        <v>0</v>
      </c>
      <c r="H36" s="355">
        <v>0</v>
      </c>
    </row>
    <row r="37" spans="1:8" ht="19.5" customHeight="1" x14ac:dyDescent="0.2">
      <c r="A37" s="107">
        <v>116</v>
      </c>
      <c r="B37" s="36" t="s">
        <v>565</v>
      </c>
      <c r="C37" s="354">
        <f>SUM(C38:C39)</f>
        <v>0</v>
      </c>
      <c r="D37" s="354">
        <f>SUM(D38:D39)</f>
        <v>0</v>
      </c>
      <c r="E37" s="104">
        <v>217</v>
      </c>
      <c r="F37" s="36" t="s">
        <v>616</v>
      </c>
      <c r="G37" s="355">
        <v>0</v>
      </c>
      <c r="H37" s="355">
        <v>0</v>
      </c>
    </row>
    <row r="38" spans="1:8" ht="24" customHeight="1" x14ac:dyDescent="0.2">
      <c r="A38" s="107">
        <v>1161</v>
      </c>
      <c r="B38" s="38" t="s">
        <v>566</v>
      </c>
      <c r="C38" s="354">
        <v>0</v>
      </c>
      <c r="D38" s="362">
        <v>0</v>
      </c>
      <c r="E38" s="104">
        <v>2171</v>
      </c>
      <c r="F38" s="38" t="s">
        <v>617</v>
      </c>
      <c r="G38" s="355">
        <v>0</v>
      </c>
      <c r="H38" s="355">
        <v>0</v>
      </c>
    </row>
    <row r="39" spans="1:8" ht="13.15" customHeight="1" x14ac:dyDescent="0.2">
      <c r="A39" s="107">
        <v>1162</v>
      </c>
      <c r="B39" s="38" t="s">
        <v>567</v>
      </c>
      <c r="C39" s="354">
        <v>0</v>
      </c>
      <c r="D39" s="362">
        <v>0</v>
      </c>
      <c r="E39" s="104">
        <v>2172</v>
      </c>
      <c r="F39" s="38" t="s">
        <v>618</v>
      </c>
      <c r="G39" s="355">
        <v>0</v>
      </c>
      <c r="H39" s="355">
        <v>0</v>
      </c>
    </row>
    <row r="40" spans="1:8" ht="13.15" customHeight="1" x14ac:dyDescent="0.2">
      <c r="A40" s="107">
        <v>119</v>
      </c>
      <c r="B40" s="36" t="s">
        <v>568</v>
      </c>
      <c r="C40" s="354">
        <f>SUM(C41:C44)</f>
        <v>0</v>
      </c>
      <c r="D40" s="354">
        <f>SUM(D41:D44)</f>
        <v>0</v>
      </c>
      <c r="E40" s="104">
        <v>2179</v>
      </c>
      <c r="F40" s="38" t="s">
        <v>619</v>
      </c>
      <c r="G40" s="355">
        <v>0</v>
      </c>
      <c r="H40" s="355">
        <v>0</v>
      </c>
    </row>
    <row r="41" spans="1:8" ht="13.15" customHeight="1" x14ac:dyDescent="0.2">
      <c r="A41" s="107">
        <v>1191</v>
      </c>
      <c r="B41" s="38" t="s">
        <v>569</v>
      </c>
      <c r="C41" s="354">
        <v>0</v>
      </c>
      <c r="D41" s="362">
        <v>0</v>
      </c>
      <c r="E41" s="104">
        <v>219</v>
      </c>
      <c r="F41" s="36" t="s">
        <v>620</v>
      </c>
      <c r="G41" s="355">
        <f>SUM(G42:G44)</f>
        <v>0</v>
      </c>
      <c r="H41" s="355">
        <f>SUM(H42:H44)</f>
        <v>0</v>
      </c>
    </row>
    <row r="42" spans="1:8" ht="13.15" customHeight="1" x14ac:dyDescent="0.2">
      <c r="A42" s="107">
        <v>1192</v>
      </c>
      <c r="B42" s="38" t="s">
        <v>570</v>
      </c>
      <c r="C42" s="354">
        <v>0</v>
      </c>
      <c r="D42" s="362">
        <v>0</v>
      </c>
      <c r="E42" s="104">
        <v>2191</v>
      </c>
      <c r="F42" s="38" t="s">
        <v>621</v>
      </c>
      <c r="G42" s="355">
        <v>0</v>
      </c>
      <c r="H42" s="355">
        <v>0</v>
      </c>
    </row>
    <row r="43" spans="1:8" ht="21" customHeight="1" x14ac:dyDescent="0.2">
      <c r="A43" s="107">
        <v>1193</v>
      </c>
      <c r="B43" s="38" t="s">
        <v>571</v>
      </c>
      <c r="C43" s="354">
        <v>0</v>
      </c>
      <c r="D43" s="362">
        <v>0</v>
      </c>
      <c r="E43" s="104">
        <v>2192</v>
      </c>
      <c r="F43" s="38" t="s">
        <v>622</v>
      </c>
      <c r="G43" s="355">
        <v>0</v>
      </c>
      <c r="H43" s="355">
        <v>0</v>
      </c>
    </row>
    <row r="44" spans="1:8" ht="13.15" customHeight="1" x14ac:dyDescent="0.2">
      <c r="A44" s="107">
        <v>1194</v>
      </c>
      <c r="B44" s="38" t="s">
        <v>572</v>
      </c>
      <c r="C44" s="354">
        <v>0</v>
      </c>
      <c r="D44" s="362">
        <v>0</v>
      </c>
      <c r="E44" s="104">
        <v>2199</v>
      </c>
      <c r="F44" s="38" t="s">
        <v>623</v>
      </c>
      <c r="G44" s="355">
        <v>0</v>
      </c>
      <c r="H44" s="355">
        <v>0</v>
      </c>
    </row>
    <row r="45" spans="1:8" s="199" customFormat="1" ht="17.25" customHeight="1" x14ac:dyDescent="0.2">
      <c r="A45" s="201"/>
      <c r="B45" s="373" t="s">
        <v>573</v>
      </c>
      <c r="C45" s="363">
        <f>+C40+C37+C36+C30+C24+C16+C8</f>
        <v>11696956</v>
      </c>
      <c r="D45" s="363">
        <f>SUM(D40,D37,D30,D24,D16,D8)</f>
        <v>12163351</v>
      </c>
      <c r="E45" s="211"/>
      <c r="F45" s="373" t="s">
        <v>624</v>
      </c>
      <c r="G45" s="356">
        <f>+G41+G37+G30+G26+G25+G22+G18+G8</f>
        <v>7699904</v>
      </c>
      <c r="H45" s="356">
        <f>+H41+H37+H30+H26+H25+H22+H18+H8</f>
        <v>9250701</v>
      </c>
    </row>
    <row r="46" spans="1:8" ht="2.25" customHeight="1" x14ac:dyDescent="0.2">
      <c r="B46" s="374"/>
      <c r="C46" s="364"/>
      <c r="D46" s="364"/>
      <c r="E46" s="213"/>
      <c r="F46" s="374"/>
      <c r="G46" s="357"/>
      <c r="H46" s="357"/>
    </row>
    <row r="47" spans="1:8" ht="2.25" customHeight="1" x14ac:dyDescent="0.2">
      <c r="B47" s="375"/>
      <c r="C47" s="365"/>
      <c r="D47" s="365"/>
      <c r="E47" s="212"/>
      <c r="F47" s="375"/>
      <c r="G47" s="358"/>
      <c r="H47" s="358"/>
    </row>
    <row r="48" spans="1:8" x14ac:dyDescent="0.2">
      <c r="A48" s="107">
        <v>12</v>
      </c>
      <c r="B48" s="51" t="s">
        <v>574</v>
      </c>
      <c r="C48" s="366"/>
      <c r="D48" s="367"/>
      <c r="E48" s="105">
        <v>22</v>
      </c>
      <c r="F48" s="51" t="s">
        <v>625</v>
      </c>
      <c r="G48" s="359"/>
      <c r="H48" s="359"/>
    </row>
    <row r="49" spans="1:8" x14ac:dyDescent="0.2">
      <c r="A49" s="107">
        <v>121</v>
      </c>
      <c r="B49" s="36" t="s">
        <v>575</v>
      </c>
      <c r="C49" s="359">
        <v>0</v>
      </c>
      <c r="D49" s="368"/>
      <c r="E49" s="105">
        <v>221</v>
      </c>
      <c r="F49" s="36" t="s">
        <v>626</v>
      </c>
      <c r="G49" s="359">
        <v>0</v>
      </c>
      <c r="H49" s="359">
        <v>0</v>
      </c>
    </row>
    <row r="50" spans="1:8" x14ac:dyDescent="0.2">
      <c r="A50" s="107">
        <v>122</v>
      </c>
      <c r="B50" s="36" t="s">
        <v>576</v>
      </c>
      <c r="C50" s="359">
        <v>10000</v>
      </c>
      <c r="D50" s="359">
        <v>10000</v>
      </c>
      <c r="E50" s="105">
        <v>222</v>
      </c>
      <c r="F50" s="36" t="s">
        <v>627</v>
      </c>
      <c r="G50" s="359">
        <v>0</v>
      </c>
      <c r="H50" s="359">
        <v>0</v>
      </c>
    </row>
    <row r="51" spans="1:8" ht="16.5" x14ac:dyDescent="0.2">
      <c r="A51" s="107">
        <v>123</v>
      </c>
      <c r="B51" s="36" t="s">
        <v>577</v>
      </c>
      <c r="C51" s="359">
        <f>+[1]BALANZA!$H$30+[1]BALANZA!$H$26</f>
        <v>62435849</v>
      </c>
      <c r="D51" s="368">
        <v>67161909</v>
      </c>
      <c r="E51" s="105">
        <v>223</v>
      </c>
      <c r="F51" s="36" t="s">
        <v>628</v>
      </c>
      <c r="G51" s="359">
        <v>0</v>
      </c>
      <c r="H51" s="359">
        <v>0</v>
      </c>
    </row>
    <row r="52" spans="1:8" x14ac:dyDescent="0.2">
      <c r="A52" s="107">
        <v>124</v>
      </c>
      <c r="B52" s="36" t="s">
        <v>578</v>
      </c>
      <c r="C52" s="359">
        <v>1911919</v>
      </c>
      <c r="D52" s="359">
        <v>1911919</v>
      </c>
      <c r="E52" s="105">
        <v>224</v>
      </c>
      <c r="F52" s="36" t="s">
        <v>629</v>
      </c>
      <c r="G52" s="359">
        <v>0</v>
      </c>
      <c r="H52" s="359">
        <v>0</v>
      </c>
    </row>
    <row r="53" spans="1:8" ht="16.5" x14ac:dyDescent="0.2">
      <c r="A53" s="107">
        <v>125</v>
      </c>
      <c r="B53" s="36" t="s">
        <v>579</v>
      </c>
      <c r="C53" s="359">
        <v>0</v>
      </c>
      <c r="D53" s="368">
        <v>0</v>
      </c>
      <c r="E53" s="105">
        <v>225</v>
      </c>
      <c r="F53" s="36" t="s">
        <v>630</v>
      </c>
      <c r="G53" s="359">
        <v>0</v>
      </c>
      <c r="H53" s="359">
        <v>0</v>
      </c>
    </row>
    <row r="54" spans="1:8" x14ac:dyDescent="0.2">
      <c r="A54" s="107">
        <v>126</v>
      </c>
      <c r="B54" s="36" t="s">
        <v>580</v>
      </c>
      <c r="C54" s="359">
        <v>0</v>
      </c>
      <c r="D54" s="368">
        <v>0</v>
      </c>
      <c r="E54" s="105">
        <v>226</v>
      </c>
      <c r="F54" s="36" t="s">
        <v>631</v>
      </c>
      <c r="G54" s="359">
        <v>0</v>
      </c>
      <c r="H54" s="359">
        <v>0</v>
      </c>
    </row>
    <row r="55" spans="1:8" x14ac:dyDescent="0.2">
      <c r="A55" s="107">
        <v>127</v>
      </c>
      <c r="B55" s="36" t="s">
        <v>581</v>
      </c>
      <c r="C55" s="359">
        <v>0</v>
      </c>
      <c r="D55" s="368">
        <v>0</v>
      </c>
      <c r="E55" s="105"/>
      <c r="F55" s="376"/>
      <c r="G55" s="359"/>
      <c r="H55" s="359"/>
    </row>
    <row r="56" spans="1:8" ht="16.5" x14ac:dyDescent="0.2">
      <c r="A56" s="107">
        <v>128</v>
      </c>
      <c r="B56" s="36" t="s">
        <v>582</v>
      </c>
      <c r="C56" s="359">
        <v>0</v>
      </c>
      <c r="D56" s="368">
        <v>0</v>
      </c>
      <c r="E56" s="105"/>
      <c r="F56" s="51" t="s">
        <v>632</v>
      </c>
      <c r="G56" s="360">
        <f>SUM(G49:G54)</f>
        <v>0</v>
      </c>
      <c r="H56" s="360">
        <f>SUM(H49:H54)</f>
        <v>0</v>
      </c>
    </row>
    <row r="57" spans="1:8" x14ac:dyDescent="0.2">
      <c r="A57" s="107">
        <v>129</v>
      </c>
      <c r="B57" s="36" t="s">
        <v>583</v>
      </c>
      <c r="C57" s="359">
        <v>0</v>
      </c>
      <c r="D57" s="368">
        <v>0</v>
      </c>
      <c r="E57" s="105"/>
      <c r="F57" s="52" t="s">
        <v>633</v>
      </c>
      <c r="G57" s="360">
        <f>+G56+G45</f>
        <v>7699904</v>
      </c>
      <c r="H57" s="360">
        <f>+H56+H45</f>
        <v>9250701</v>
      </c>
    </row>
    <row r="58" spans="1:8" ht="16.5" x14ac:dyDescent="0.2">
      <c r="B58" s="51" t="s">
        <v>584</v>
      </c>
      <c r="C58" s="360">
        <f>SUM(C49:C57)</f>
        <v>64357768</v>
      </c>
      <c r="D58" s="360">
        <f>SUM(D49:D57)</f>
        <v>69083828</v>
      </c>
      <c r="E58" s="105">
        <v>3</v>
      </c>
      <c r="F58" s="52" t="s">
        <v>634</v>
      </c>
      <c r="G58" s="359"/>
      <c r="H58" s="359"/>
    </row>
    <row r="59" spans="1:8" ht="16.5" x14ac:dyDescent="0.2">
      <c r="B59" s="51" t="s">
        <v>585</v>
      </c>
      <c r="C59" s="360">
        <f>+C45+C58</f>
        <v>76054724</v>
      </c>
      <c r="D59" s="360">
        <f>+D45+D58</f>
        <v>81247179</v>
      </c>
      <c r="E59" s="105">
        <v>31</v>
      </c>
      <c r="F59" s="52" t="s">
        <v>635</v>
      </c>
      <c r="G59" s="360">
        <f>+G60+G61+G62</f>
        <v>0</v>
      </c>
      <c r="H59" s="360">
        <f>+H60+H61+H62</f>
        <v>0</v>
      </c>
    </row>
    <row r="60" spans="1:8" x14ac:dyDescent="0.2">
      <c r="B60" s="378"/>
      <c r="C60" s="366"/>
      <c r="D60" s="367"/>
      <c r="E60" s="105">
        <v>311</v>
      </c>
      <c r="F60" s="36" t="s">
        <v>636</v>
      </c>
      <c r="G60" s="359">
        <v>0</v>
      </c>
      <c r="H60" s="359">
        <v>0</v>
      </c>
    </row>
    <row r="61" spans="1:8" x14ac:dyDescent="0.2">
      <c r="B61" s="378"/>
      <c r="C61" s="366"/>
      <c r="D61" s="367"/>
      <c r="E61" s="105">
        <v>312</v>
      </c>
      <c r="F61" s="36" t="s">
        <v>637</v>
      </c>
      <c r="G61" s="359">
        <v>0</v>
      </c>
      <c r="H61" s="359">
        <v>0</v>
      </c>
    </row>
    <row r="62" spans="1:8" x14ac:dyDescent="0.2">
      <c r="B62" s="378"/>
      <c r="C62" s="366"/>
      <c r="D62" s="367"/>
      <c r="E62" s="105">
        <v>313</v>
      </c>
      <c r="F62" s="36" t="s">
        <v>638</v>
      </c>
      <c r="G62" s="359">
        <v>0</v>
      </c>
      <c r="H62" s="359">
        <v>0</v>
      </c>
    </row>
    <row r="63" spans="1:8" ht="16.5" x14ac:dyDescent="0.2">
      <c r="B63" s="378"/>
      <c r="C63" s="366"/>
      <c r="D63" s="367"/>
      <c r="E63" s="105">
        <v>32</v>
      </c>
      <c r="F63" s="52" t="s">
        <v>639</v>
      </c>
      <c r="G63" s="360">
        <f>+G64+G65+G66+G67+G68</f>
        <v>68354820</v>
      </c>
      <c r="H63" s="360">
        <f>+H64+H65+H66+H67+H68</f>
        <v>71996478</v>
      </c>
    </row>
    <row r="64" spans="1:8" x14ac:dyDescent="0.2">
      <c r="B64" s="378"/>
      <c r="C64" s="366"/>
      <c r="D64" s="367"/>
      <c r="E64" s="105">
        <v>321</v>
      </c>
      <c r="F64" s="36" t="s">
        <v>640</v>
      </c>
      <c r="G64" s="359">
        <f>+'[2]EDO ING Y EGR ACUM'!$K$52</f>
        <v>25213251</v>
      </c>
      <c r="H64" s="359">
        <v>35623592</v>
      </c>
    </row>
    <row r="65" spans="2:8" x14ac:dyDescent="0.2">
      <c r="B65" s="378"/>
      <c r="C65" s="366"/>
      <c r="D65" s="367"/>
      <c r="E65" s="105">
        <v>322</v>
      </c>
      <c r="F65" s="36" t="s">
        <v>641</v>
      </c>
      <c r="G65" s="359">
        <f>+[1]BALANZA!$H$53</f>
        <v>6775686</v>
      </c>
      <c r="H65" s="359">
        <v>7003</v>
      </c>
    </row>
    <row r="66" spans="2:8" x14ac:dyDescent="0.2">
      <c r="B66" s="378"/>
      <c r="C66" s="366"/>
      <c r="D66" s="367"/>
      <c r="E66" s="105">
        <v>323</v>
      </c>
      <c r="F66" s="36" t="s">
        <v>642</v>
      </c>
      <c r="G66" s="359">
        <v>0</v>
      </c>
      <c r="H66" s="359">
        <v>0</v>
      </c>
    </row>
    <row r="67" spans="2:8" x14ac:dyDescent="0.2">
      <c r="B67" s="378"/>
      <c r="C67" s="366"/>
      <c r="D67" s="367"/>
      <c r="E67" s="105">
        <v>324</v>
      </c>
      <c r="F67" s="36" t="s">
        <v>643</v>
      </c>
      <c r="G67" s="359">
        <v>0</v>
      </c>
      <c r="H67" s="359">
        <v>0</v>
      </c>
    </row>
    <row r="68" spans="2:8" x14ac:dyDescent="0.2">
      <c r="B68" s="378"/>
      <c r="C68" s="366"/>
      <c r="D68" s="367"/>
      <c r="E68" s="105">
        <v>325</v>
      </c>
      <c r="F68" s="36" t="s">
        <v>644</v>
      </c>
      <c r="G68" s="359">
        <f>+[1]BALANZA!$H$52</f>
        <v>36365883</v>
      </c>
      <c r="H68" s="359">
        <v>36365883</v>
      </c>
    </row>
    <row r="69" spans="2:8" ht="24.75" x14ac:dyDescent="0.2">
      <c r="B69" s="378"/>
      <c r="C69" s="366"/>
      <c r="D69" s="367"/>
      <c r="E69" s="105">
        <v>33</v>
      </c>
      <c r="F69" s="51" t="s">
        <v>645</v>
      </c>
      <c r="G69" s="360">
        <f>+G70+G71</f>
        <v>0</v>
      </c>
      <c r="H69" s="360">
        <f>+H70+H71</f>
        <v>0</v>
      </c>
    </row>
    <row r="70" spans="2:8" x14ac:dyDescent="0.2">
      <c r="B70" s="378"/>
      <c r="C70" s="366"/>
      <c r="D70" s="367"/>
      <c r="E70" s="105">
        <v>331</v>
      </c>
      <c r="F70" s="36" t="s">
        <v>646</v>
      </c>
      <c r="G70" s="359">
        <v>0</v>
      </c>
      <c r="H70" s="359">
        <v>0</v>
      </c>
    </row>
    <row r="71" spans="2:8" x14ac:dyDescent="0.2">
      <c r="B71" s="378"/>
      <c r="C71" s="366"/>
      <c r="D71" s="367"/>
      <c r="E71" s="105">
        <v>332</v>
      </c>
      <c r="F71" s="36" t="s">
        <v>647</v>
      </c>
      <c r="G71" s="359">
        <v>0</v>
      </c>
      <c r="H71" s="359">
        <v>0</v>
      </c>
    </row>
    <row r="72" spans="2:8" ht="16.5" x14ac:dyDescent="0.2">
      <c r="B72" s="378"/>
      <c r="C72" s="366"/>
      <c r="D72" s="367"/>
      <c r="E72" s="105"/>
      <c r="F72" s="51" t="s">
        <v>648</v>
      </c>
      <c r="G72" s="360">
        <f>+G59+G63+G69</f>
        <v>68354820</v>
      </c>
      <c r="H72" s="360">
        <f>+H59+H63+H69</f>
        <v>71996478</v>
      </c>
    </row>
    <row r="73" spans="2:8" ht="16.5" x14ac:dyDescent="0.2">
      <c r="B73" s="379"/>
      <c r="C73" s="369"/>
      <c r="D73" s="370"/>
      <c r="E73" s="106"/>
      <c r="F73" s="377" t="s">
        <v>649</v>
      </c>
      <c r="G73" s="361">
        <f>+G57+G72</f>
        <v>76054724</v>
      </c>
      <c r="H73" s="361">
        <f>+H57+H72</f>
        <v>81247179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G8 C12:H14 D9:H9 E10:H10 C53:H58 D50:H50 E51:H52 C26:H27 E25:H25 C47:H49 D28:H28 C11:F11 C16:H16 C15:F15 H15 C66:H67 C69:H72 C68:F68 C60:H62 D59:H59 C18:H24 C17:G17 C64:F65 C63:F63 C73:G73 C29:H44 D45:H45" formulaRange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topLeftCell="B19" zoomScale="140" zoomScaleNormal="140" zoomScaleSheetLayoutView="110" workbookViewId="0">
      <selection activeCell="H29" sqref="H29"/>
    </sheetView>
  </sheetViews>
  <sheetFormatPr baseColWidth="10" defaultColWidth="8.83203125" defaultRowHeight="12.75" x14ac:dyDescent="0.2"/>
  <cols>
    <col min="1" max="1" width="12" style="35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404" t="s">
        <v>446</v>
      </c>
      <c r="C1" s="405"/>
      <c r="D1" s="405"/>
      <c r="E1" s="405"/>
      <c r="F1" s="405"/>
      <c r="G1" s="405"/>
      <c r="H1" s="405"/>
      <c r="I1" s="406"/>
    </row>
    <row r="2" spans="1:15" ht="13.9" customHeight="1" x14ac:dyDescent="0.2">
      <c r="B2" s="404" t="s">
        <v>677</v>
      </c>
      <c r="C2" s="405"/>
      <c r="D2" s="405"/>
      <c r="E2" s="405"/>
      <c r="F2" s="405"/>
      <c r="G2" s="405"/>
      <c r="H2" s="405"/>
      <c r="I2" s="406"/>
    </row>
    <row r="3" spans="1:15" ht="13.9" customHeight="1" x14ac:dyDescent="0.2">
      <c r="B3" s="404" t="s">
        <v>531</v>
      </c>
      <c r="C3" s="405"/>
      <c r="D3" s="405"/>
      <c r="E3" s="405"/>
      <c r="F3" s="405"/>
      <c r="G3" s="405"/>
      <c r="H3" s="405"/>
      <c r="I3" s="406"/>
    </row>
    <row r="4" spans="1:15" ht="13.9" customHeight="1" x14ac:dyDescent="0.2">
      <c r="B4" s="404" t="s">
        <v>456</v>
      </c>
      <c r="C4" s="405"/>
      <c r="D4" s="405"/>
      <c r="E4" s="405"/>
      <c r="F4" s="405"/>
      <c r="G4" s="405"/>
      <c r="H4" s="405"/>
      <c r="I4" s="406"/>
    </row>
    <row r="5" spans="1:15" ht="36.75" customHeight="1" x14ac:dyDescent="0.2">
      <c r="A5" s="87" t="s">
        <v>430</v>
      </c>
      <c r="B5" s="401" t="s">
        <v>670</v>
      </c>
      <c r="C5" s="248" t="s">
        <v>475</v>
      </c>
      <c r="D5" s="248" t="s">
        <v>671</v>
      </c>
      <c r="E5" s="248" t="s">
        <v>672</v>
      </c>
      <c r="F5" s="248" t="s">
        <v>673</v>
      </c>
      <c r="G5" s="402" t="s">
        <v>674</v>
      </c>
      <c r="H5" s="248" t="s">
        <v>675</v>
      </c>
      <c r="I5" s="403" t="s">
        <v>676</v>
      </c>
    </row>
    <row r="6" spans="1:15" ht="28.9" customHeight="1" x14ac:dyDescent="0.2">
      <c r="B6" s="390" t="s">
        <v>651</v>
      </c>
      <c r="C6" s="395">
        <f t="shared" ref="C6:I6" si="0">+C7+C11</f>
        <v>0</v>
      </c>
      <c r="D6" s="395">
        <f t="shared" si="0"/>
        <v>0</v>
      </c>
      <c r="E6" s="395">
        <f t="shared" si="0"/>
        <v>0</v>
      </c>
      <c r="F6" s="395">
        <f t="shared" si="0"/>
        <v>0</v>
      </c>
      <c r="G6" s="395">
        <f t="shared" si="0"/>
        <v>0</v>
      </c>
      <c r="H6" s="395">
        <f t="shared" si="0"/>
        <v>0</v>
      </c>
      <c r="I6" s="395">
        <f t="shared" si="0"/>
        <v>0</v>
      </c>
    </row>
    <row r="7" spans="1:15" ht="13.15" customHeight="1" x14ac:dyDescent="0.2">
      <c r="B7" s="12" t="s">
        <v>652</v>
      </c>
      <c r="C7" s="396">
        <f t="shared" ref="C7:I7" si="1">+C8+C9+C10</f>
        <v>0</v>
      </c>
      <c r="D7" s="396">
        <f t="shared" si="1"/>
        <v>0</v>
      </c>
      <c r="E7" s="396">
        <f t="shared" si="1"/>
        <v>0</v>
      </c>
      <c r="F7" s="396">
        <f t="shared" si="1"/>
        <v>0</v>
      </c>
      <c r="G7" s="396">
        <f t="shared" si="1"/>
        <v>0</v>
      </c>
      <c r="H7" s="396">
        <f t="shared" si="1"/>
        <v>0</v>
      </c>
      <c r="I7" s="396">
        <f t="shared" si="1"/>
        <v>0</v>
      </c>
    </row>
    <row r="8" spans="1:15" ht="13.15" customHeight="1" x14ac:dyDescent="0.2">
      <c r="A8" s="35">
        <v>21312</v>
      </c>
      <c r="B8" s="9" t="s">
        <v>653</v>
      </c>
      <c r="C8" s="397">
        <v>0</v>
      </c>
      <c r="D8" s="397"/>
      <c r="E8" s="397"/>
      <c r="F8" s="397"/>
      <c r="G8" s="397"/>
      <c r="H8" s="397"/>
      <c r="I8" s="397"/>
    </row>
    <row r="9" spans="1:15" ht="13.9" customHeight="1" x14ac:dyDescent="0.2">
      <c r="A9" s="35">
        <v>21311</v>
      </c>
      <c r="B9" s="9" t="s">
        <v>654</v>
      </c>
      <c r="C9" s="397">
        <v>0</v>
      </c>
      <c r="D9" s="397"/>
      <c r="E9" s="397"/>
      <c r="F9" s="397"/>
      <c r="G9" s="397"/>
      <c r="H9" s="397"/>
      <c r="I9" s="397"/>
      <c r="M9" s="114"/>
    </row>
    <row r="10" spans="1:15" ht="13.15" customHeight="1" x14ac:dyDescent="0.2">
      <c r="A10" s="35">
        <v>21331</v>
      </c>
      <c r="B10" s="9" t="s">
        <v>655</v>
      </c>
      <c r="C10" s="397">
        <v>0</v>
      </c>
      <c r="D10" s="397"/>
      <c r="E10" s="397"/>
      <c r="F10" s="397"/>
      <c r="G10" s="397"/>
      <c r="H10" s="397"/>
      <c r="I10" s="397"/>
      <c r="K10">
        <v>9250701</v>
      </c>
      <c r="L10">
        <v>7030271</v>
      </c>
      <c r="M10">
        <v>160407</v>
      </c>
      <c r="N10">
        <v>2380837</v>
      </c>
      <c r="O10">
        <f>+K10+M10-L10</f>
        <v>2380837</v>
      </c>
    </row>
    <row r="11" spans="1:15" ht="13.15" customHeight="1" x14ac:dyDescent="0.2">
      <c r="B11" s="391" t="s">
        <v>656</v>
      </c>
      <c r="C11" s="396">
        <f t="shared" ref="C11:I11" si="2">+C12+C13+C14</f>
        <v>0</v>
      </c>
      <c r="D11" s="396">
        <f t="shared" si="2"/>
        <v>0</v>
      </c>
      <c r="E11" s="396">
        <f t="shared" si="2"/>
        <v>0</v>
      </c>
      <c r="F11" s="396">
        <f t="shared" si="2"/>
        <v>0</v>
      </c>
      <c r="G11" s="396">
        <f t="shared" si="2"/>
        <v>0</v>
      </c>
      <c r="H11" s="396">
        <f t="shared" si="2"/>
        <v>0</v>
      </c>
      <c r="I11" s="396">
        <f t="shared" si="2"/>
        <v>0</v>
      </c>
      <c r="K11">
        <v>2380837</v>
      </c>
      <c r="L11">
        <v>1024373</v>
      </c>
      <c r="M11">
        <v>129375</v>
      </c>
      <c r="N11">
        <v>1485839</v>
      </c>
      <c r="O11">
        <f>+K11+M11-L11</f>
        <v>1485839</v>
      </c>
    </row>
    <row r="12" spans="1:15" ht="13.15" customHeight="1" x14ac:dyDescent="0.2">
      <c r="A12" s="35">
        <v>21321</v>
      </c>
      <c r="B12" s="9" t="s">
        <v>657</v>
      </c>
      <c r="C12" s="397">
        <v>0</v>
      </c>
      <c r="D12" s="397"/>
      <c r="E12" s="397"/>
      <c r="F12" s="397"/>
      <c r="G12" s="397"/>
      <c r="H12" s="397"/>
      <c r="I12" s="397"/>
      <c r="K12">
        <v>1485839</v>
      </c>
      <c r="L12">
        <v>3660218</v>
      </c>
      <c r="M12">
        <v>2213746</v>
      </c>
      <c r="N12">
        <v>39367</v>
      </c>
      <c r="O12">
        <f>+K12+M12-L12</f>
        <v>39367</v>
      </c>
    </row>
    <row r="13" spans="1:15" ht="13.15" customHeight="1" x14ac:dyDescent="0.2">
      <c r="A13" s="35">
        <v>21321</v>
      </c>
      <c r="B13" s="9" t="s">
        <v>658</v>
      </c>
      <c r="C13" s="397">
        <v>0</v>
      </c>
      <c r="D13" s="397"/>
      <c r="E13" s="397"/>
      <c r="F13" s="397"/>
      <c r="G13" s="397"/>
      <c r="H13" s="397"/>
      <c r="I13" s="397"/>
      <c r="K13">
        <v>39367</v>
      </c>
      <c r="L13">
        <v>22037511</v>
      </c>
      <c r="M13" s="114">
        <v>29698048</v>
      </c>
      <c r="N13">
        <v>1521014</v>
      </c>
      <c r="O13" s="114">
        <f>+K13+M13-L13</f>
        <v>7699904</v>
      </c>
    </row>
    <row r="14" spans="1:15" ht="10.9" customHeight="1" x14ac:dyDescent="0.2">
      <c r="A14" s="35">
        <v>21332</v>
      </c>
      <c r="B14" s="9" t="s">
        <v>659</v>
      </c>
      <c r="C14" s="397">
        <v>0</v>
      </c>
      <c r="D14" s="397"/>
      <c r="E14" s="397"/>
      <c r="F14" s="397"/>
      <c r="G14" s="397"/>
      <c r="H14" s="397"/>
      <c r="I14" s="397"/>
    </row>
    <row r="15" spans="1:15" ht="12" customHeight="1" x14ac:dyDescent="0.2">
      <c r="A15" s="35" t="s">
        <v>408</v>
      </c>
      <c r="B15" s="391" t="s">
        <v>660</v>
      </c>
      <c r="C15" s="396">
        <v>9250701</v>
      </c>
      <c r="D15" s="398">
        <v>33752373</v>
      </c>
      <c r="E15" s="398">
        <f>+M10+M11+M12+M13</f>
        <v>32201576</v>
      </c>
      <c r="F15" s="396">
        <v>0</v>
      </c>
      <c r="G15" s="396">
        <f>C15-D15+E15</f>
        <v>7699904</v>
      </c>
      <c r="H15" s="396">
        <v>0</v>
      </c>
      <c r="I15" s="396">
        <v>0</v>
      </c>
      <c r="J15" s="204">
        <f>+C15+D15-E15</f>
        <v>10801498</v>
      </c>
    </row>
    <row r="16" spans="1:15" ht="40.9" customHeight="1" x14ac:dyDescent="0.2">
      <c r="B16" s="5" t="s">
        <v>661</v>
      </c>
      <c r="C16" s="399">
        <f>+C15+C6</f>
        <v>9250701</v>
      </c>
      <c r="D16" s="399">
        <f>+D15+D6</f>
        <v>33752373</v>
      </c>
      <c r="E16" s="399">
        <f>+E15+E6</f>
        <v>32201576</v>
      </c>
      <c r="F16" s="399">
        <f>+F6+F15</f>
        <v>0</v>
      </c>
      <c r="G16" s="399">
        <f>+G15+G6</f>
        <v>7699904</v>
      </c>
      <c r="H16" s="399">
        <f>+H6+H15</f>
        <v>0</v>
      </c>
      <c r="I16" s="399">
        <f>+I6+I15</f>
        <v>0</v>
      </c>
      <c r="K16">
        <v>9250701</v>
      </c>
      <c r="L16">
        <f>SUM(L10:L13)</f>
        <v>33752373</v>
      </c>
      <c r="M16">
        <f>SUM(M10:M13)</f>
        <v>32201576</v>
      </c>
      <c r="N16">
        <f>L16+K10-M16</f>
        <v>10801498</v>
      </c>
      <c r="O16" s="114">
        <f>+K16+M16-L16</f>
        <v>7699904</v>
      </c>
    </row>
    <row r="17" spans="2:9" ht="19.899999999999999" customHeight="1" x14ac:dyDescent="0.2">
      <c r="B17" s="392" t="s">
        <v>662</v>
      </c>
      <c r="C17" s="397">
        <f t="shared" ref="C17:I17" si="3">+C18+C19+C20</f>
        <v>0</v>
      </c>
      <c r="D17" s="397">
        <f t="shared" si="3"/>
        <v>0</v>
      </c>
      <c r="E17" s="397">
        <f t="shared" si="3"/>
        <v>0</v>
      </c>
      <c r="F17" s="397">
        <f t="shared" si="3"/>
        <v>0</v>
      </c>
      <c r="G17" s="397">
        <f t="shared" si="3"/>
        <v>0</v>
      </c>
      <c r="H17" s="397">
        <f t="shared" si="3"/>
        <v>0</v>
      </c>
      <c r="I17" s="397">
        <f t="shared" si="3"/>
        <v>0</v>
      </c>
    </row>
    <row r="18" spans="2:9" ht="13.15" customHeight="1" x14ac:dyDescent="0.2">
      <c r="B18" s="4" t="s">
        <v>663</v>
      </c>
      <c r="C18" s="397">
        <v>0</v>
      </c>
      <c r="D18" s="397">
        <v>0</v>
      </c>
      <c r="E18" s="397">
        <v>0</v>
      </c>
      <c r="F18" s="397">
        <v>0</v>
      </c>
      <c r="G18" s="397">
        <v>0</v>
      </c>
      <c r="H18" s="397">
        <v>0</v>
      </c>
      <c r="I18" s="397">
        <v>0</v>
      </c>
    </row>
    <row r="19" spans="2:9" ht="12" customHeight="1" x14ac:dyDescent="0.2">
      <c r="B19" s="4" t="s">
        <v>664</v>
      </c>
      <c r="C19" s="397">
        <v>0</v>
      </c>
      <c r="D19" s="397">
        <v>0</v>
      </c>
      <c r="E19" s="397">
        <v>0</v>
      </c>
      <c r="F19" s="397">
        <v>0</v>
      </c>
      <c r="G19" s="397">
        <v>0</v>
      </c>
      <c r="H19" s="397">
        <v>0</v>
      </c>
      <c r="I19" s="397">
        <v>0</v>
      </c>
    </row>
    <row r="20" spans="2:9" ht="19.899999999999999" customHeight="1" x14ac:dyDescent="0.2">
      <c r="B20" s="4" t="s">
        <v>665</v>
      </c>
      <c r="C20" s="397">
        <v>0</v>
      </c>
      <c r="D20" s="397">
        <v>0</v>
      </c>
      <c r="E20" s="397">
        <v>0</v>
      </c>
      <c r="F20" s="397">
        <v>0</v>
      </c>
      <c r="G20" s="397">
        <v>0</v>
      </c>
      <c r="H20" s="397">
        <v>0</v>
      </c>
      <c r="I20" s="397">
        <v>0</v>
      </c>
    </row>
    <row r="21" spans="2:9" ht="30" customHeight="1" x14ac:dyDescent="0.2">
      <c r="B21" s="393" t="s">
        <v>666</v>
      </c>
      <c r="C21" s="397">
        <f t="shared" ref="C21:I21" si="4">+C22+C23+C24</f>
        <v>0</v>
      </c>
      <c r="D21" s="397">
        <f t="shared" si="4"/>
        <v>0</v>
      </c>
      <c r="E21" s="397">
        <f t="shared" si="4"/>
        <v>0</v>
      </c>
      <c r="F21" s="397">
        <f t="shared" si="4"/>
        <v>0</v>
      </c>
      <c r="G21" s="397">
        <f t="shared" si="4"/>
        <v>0</v>
      </c>
      <c r="H21" s="397">
        <f t="shared" si="4"/>
        <v>0</v>
      </c>
      <c r="I21" s="397">
        <f t="shared" si="4"/>
        <v>0</v>
      </c>
    </row>
    <row r="22" spans="2:9" ht="13.15" customHeight="1" x14ac:dyDescent="0.2">
      <c r="B22" s="4" t="s">
        <v>667</v>
      </c>
      <c r="C22" s="397">
        <v>0</v>
      </c>
      <c r="D22" s="397">
        <v>0</v>
      </c>
      <c r="E22" s="397">
        <v>0</v>
      </c>
      <c r="F22" s="397">
        <v>0</v>
      </c>
      <c r="G22" s="397">
        <v>0</v>
      </c>
      <c r="H22" s="397">
        <v>0</v>
      </c>
      <c r="I22" s="397">
        <v>0</v>
      </c>
    </row>
    <row r="23" spans="2:9" ht="13.9" customHeight="1" x14ac:dyDescent="0.2">
      <c r="B23" s="4" t="s">
        <v>668</v>
      </c>
      <c r="C23" s="397">
        <v>0</v>
      </c>
      <c r="D23" s="397">
        <v>0</v>
      </c>
      <c r="E23" s="397">
        <v>0</v>
      </c>
      <c r="F23" s="397">
        <v>0</v>
      </c>
      <c r="G23" s="397">
        <v>0</v>
      </c>
      <c r="H23" s="397">
        <v>0</v>
      </c>
      <c r="I23" s="397">
        <v>0</v>
      </c>
    </row>
    <row r="24" spans="2:9" ht="25.9" customHeight="1" x14ac:dyDescent="0.2">
      <c r="B24" s="394" t="s">
        <v>669</v>
      </c>
      <c r="C24" s="400">
        <v>0</v>
      </c>
      <c r="D24" s="400">
        <v>0</v>
      </c>
      <c r="E24" s="400">
        <v>0</v>
      </c>
      <c r="F24" s="400">
        <v>0</v>
      </c>
      <c r="G24" s="400">
        <v>0</v>
      </c>
      <c r="H24" s="400">
        <v>0</v>
      </c>
      <c r="I24" s="400">
        <v>0</v>
      </c>
    </row>
    <row r="28" spans="2:9" ht="37.9" customHeight="1" x14ac:dyDescent="0.2">
      <c r="B28" s="413" t="s">
        <v>678</v>
      </c>
      <c r="C28" s="154" t="s">
        <v>2</v>
      </c>
      <c r="D28" s="154" t="s">
        <v>3</v>
      </c>
      <c r="E28" s="153" t="s">
        <v>4</v>
      </c>
      <c r="F28" s="154" t="s">
        <v>5</v>
      </c>
      <c r="G28" s="187" t="s">
        <v>6</v>
      </c>
    </row>
    <row r="29" spans="2:9" ht="25.15" customHeight="1" x14ac:dyDescent="0.2">
      <c r="B29" s="249" t="s">
        <v>679</v>
      </c>
      <c r="C29" s="407"/>
      <c r="D29" s="407"/>
      <c r="E29" s="407"/>
      <c r="F29" s="407"/>
      <c r="G29" s="408"/>
    </row>
    <row r="30" spans="2:9" ht="13.15" customHeight="1" x14ac:dyDescent="0.2">
      <c r="B30" s="414" t="s">
        <v>680</v>
      </c>
      <c r="C30" s="409">
        <v>0</v>
      </c>
      <c r="D30" s="409">
        <v>0</v>
      </c>
      <c r="E30" s="409">
        <v>0</v>
      </c>
      <c r="F30" s="409">
        <v>0</v>
      </c>
      <c r="G30" s="410">
        <v>0</v>
      </c>
    </row>
    <row r="31" spans="2:9" ht="13.15" customHeight="1" x14ac:dyDescent="0.2">
      <c r="B31" s="414" t="s">
        <v>681</v>
      </c>
      <c r="C31" s="409">
        <v>0</v>
      </c>
      <c r="D31" s="409">
        <v>0</v>
      </c>
      <c r="E31" s="409">
        <v>0</v>
      </c>
      <c r="F31" s="409">
        <v>0</v>
      </c>
      <c r="G31" s="410">
        <v>0</v>
      </c>
    </row>
    <row r="32" spans="2:9" ht="13.15" customHeight="1" x14ac:dyDescent="0.2">
      <c r="B32" s="415" t="s">
        <v>682</v>
      </c>
      <c r="C32" s="411">
        <v>0</v>
      </c>
      <c r="D32" s="411">
        <v>0</v>
      </c>
      <c r="E32" s="411">
        <v>0</v>
      </c>
      <c r="F32" s="411">
        <v>0</v>
      </c>
      <c r="G32" s="412">
        <v>0</v>
      </c>
    </row>
    <row r="34" spans="1:7" s="23" customFormat="1" ht="33.75" customHeight="1" x14ac:dyDescent="0.2">
      <c r="A34" s="35"/>
      <c r="B34" s="266" t="s">
        <v>455</v>
      </c>
      <c r="C34" s="266"/>
      <c r="D34" s="266"/>
      <c r="E34" s="266"/>
      <c r="F34" s="266"/>
      <c r="G34" s="266"/>
    </row>
    <row r="35" spans="1:7" s="23" customFormat="1" ht="5.25" customHeight="1" x14ac:dyDescent="0.2">
      <c r="A35" s="35"/>
      <c r="B35" s="24"/>
    </row>
    <row r="36" spans="1:7" s="23" customFormat="1" ht="12" customHeight="1" x14ac:dyDescent="0.2">
      <c r="A36" s="35"/>
      <c r="B36" s="23" t="s">
        <v>327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A4" sqref="A4:K4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67" t="s">
        <v>445</v>
      </c>
      <c r="B1" s="268"/>
      <c r="C1" s="268"/>
      <c r="D1" s="268"/>
      <c r="E1" s="268"/>
      <c r="F1" s="268"/>
      <c r="G1" s="268"/>
      <c r="H1" s="268"/>
      <c r="I1" s="268"/>
      <c r="J1" s="268"/>
      <c r="K1" s="269"/>
    </row>
    <row r="2" spans="1:11" x14ac:dyDescent="0.2">
      <c r="A2" s="267" t="s">
        <v>7</v>
      </c>
      <c r="B2" s="268"/>
      <c r="C2" s="268"/>
      <c r="D2" s="268"/>
      <c r="E2" s="268"/>
      <c r="F2" s="268"/>
      <c r="G2" s="268"/>
      <c r="H2" s="268"/>
      <c r="I2" s="268"/>
      <c r="J2" s="268"/>
      <c r="K2" s="269"/>
    </row>
    <row r="3" spans="1:11" x14ac:dyDescent="0.2">
      <c r="A3" s="267" t="s">
        <v>532</v>
      </c>
      <c r="B3" s="268"/>
      <c r="C3" s="268"/>
      <c r="D3" s="268"/>
      <c r="E3" s="268"/>
      <c r="F3" s="268"/>
      <c r="G3" s="268"/>
      <c r="H3" s="268"/>
      <c r="I3" s="268"/>
      <c r="J3" s="268"/>
      <c r="K3" s="269"/>
    </row>
    <row r="4" spans="1:11" x14ac:dyDescent="0.2">
      <c r="A4" s="267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9"/>
    </row>
    <row r="5" spans="1:11" ht="57.75" x14ac:dyDescent="0.2">
      <c r="A5" s="189" t="s">
        <v>8</v>
      </c>
      <c r="B5" s="188" t="s">
        <v>9</v>
      </c>
      <c r="C5" s="188" t="s">
        <v>10</v>
      </c>
      <c r="D5" s="188" t="s">
        <v>11</v>
      </c>
      <c r="E5" s="188" t="s">
        <v>12</v>
      </c>
      <c r="F5" s="188" t="s">
        <v>13</v>
      </c>
      <c r="G5" s="188" t="s">
        <v>14</v>
      </c>
      <c r="H5" s="188" t="s">
        <v>15</v>
      </c>
      <c r="I5" s="188" t="s">
        <v>431</v>
      </c>
      <c r="J5" s="188" t="s">
        <v>432</v>
      </c>
      <c r="K5" s="188" t="s">
        <v>433</v>
      </c>
    </row>
    <row r="6" spans="1:11" ht="19.5" customHeight="1" x14ac:dyDescent="0.2">
      <c r="A6" s="3" t="s">
        <v>16</v>
      </c>
      <c r="B6" s="110"/>
      <c r="C6" s="110"/>
      <c r="D6" s="110"/>
      <c r="E6" s="110">
        <f t="shared" ref="E6:K6" si="0">+SUM(E7:E10)</f>
        <v>0</v>
      </c>
      <c r="F6" s="110">
        <f t="shared" si="0"/>
        <v>0</v>
      </c>
      <c r="G6" s="110">
        <f t="shared" si="0"/>
        <v>0</v>
      </c>
      <c r="H6" s="110">
        <f t="shared" si="0"/>
        <v>0</v>
      </c>
      <c r="I6" s="110">
        <f t="shared" si="0"/>
        <v>0</v>
      </c>
      <c r="J6" s="110">
        <f t="shared" si="0"/>
        <v>0</v>
      </c>
      <c r="K6" s="110">
        <f t="shared" si="0"/>
        <v>0</v>
      </c>
    </row>
    <row r="7" spans="1:11" x14ac:dyDescent="0.2">
      <c r="A7" s="4" t="s">
        <v>17</v>
      </c>
      <c r="B7" s="111"/>
      <c r="C7" s="111"/>
      <c r="D7" s="111"/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</row>
    <row r="8" spans="1:11" x14ac:dyDescent="0.2">
      <c r="A8" s="4" t="s">
        <v>18</v>
      </c>
      <c r="B8" s="111"/>
      <c r="C8" s="111"/>
      <c r="D8" s="111"/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</row>
    <row r="9" spans="1:11" x14ac:dyDescent="0.2">
      <c r="A9" s="4" t="s">
        <v>19</v>
      </c>
      <c r="B9" s="111"/>
      <c r="C9" s="111"/>
      <c r="D9" s="111"/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</row>
    <row r="10" spans="1:11" x14ac:dyDescent="0.2">
      <c r="A10" s="4" t="s">
        <v>20</v>
      </c>
      <c r="B10" s="111"/>
      <c r="C10" s="111"/>
      <c r="D10" s="111"/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</row>
    <row r="11" spans="1:11" x14ac:dyDescent="0.2">
      <c r="A11" s="5" t="s">
        <v>21</v>
      </c>
      <c r="B11" s="112"/>
      <c r="C11" s="112"/>
      <c r="D11" s="112"/>
      <c r="E11" s="112">
        <f t="shared" ref="E11:K11" si="1">+SUM(E12:E15)</f>
        <v>0</v>
      </c>
      <c r="F11" s="112">
        <f t="shared" si="1"/>
        <v>0</v>
      </c>
      <c r="G11" s="112">
        <f t="shared" si="1"/>
        <v>0</v>
      </c>
      <c r="H11" s="112">
        <f t="shared" si="1"/>
        <v>0</v>
      </c>
      <c r="I11" s="112">
        <f t="shared" si="1"/>
        <v>0</v>
      </c>
      <c r="J11" s="112">
        <f t="shared" si="1"/>
        <v>0</v>
      </c>
      <c r="K11" s="112">
        <f t="shared" si="1"/>
        <v>0</v>
      </c>
    </row>
    <row r="12" spans="1:11" x14ac:dyDescent="0.2">
      <c r="A12" s="4" t="s">
        <v>22</v>
      </c>
      <c r="B12" s="111"/>
      <c r="C12" s="111"/>
      <c r="D12" s="111"/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</row>
    <row r="13" spans="1:11" x14ac:dyDescent="0.2">
      <c r="A13" s="4" t="s">
        <v>23</v>
      </c>
      <c r="B13" s="111"/>
      <c r="C13" s="111"/>
      <c r="D13" s="111"/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</row>
    <row r="14" spans="1:11" x14ac:dyDescent="0.2">
      <c r="A14" s="4" t="s">
        <v>24</v>
      </c>
      <c r="B14" s="111"/>
      <c r="C14" s="111"/>
      <c r="D14" s="111"/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</row>
    <row r="15" spans="1:11" x14ac:dyDescent="0.2">
      <c r="A15" s="4" t="s">
        <v>25</v>
      </c>
      <c r="B15" s="111"/>
      <c r="C15" s="111"/>
      <c r="D15" s="111"/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</row>
    <row r="16" spans="1:11" ht="16.5" x14ac:dyDescent="0.2">
      <c r="A16" s="6" t="s">
        <v>26</v>
      </c>
      <c r="B16" s="113"/>
      <c r="C16" s="113"/>
      <c r="D16" s="113"/>
      <c r="E16" s="113">
        <f t="shared" ref="E16:K16" si="2">+E6+E11</f>
        <v>0</v>
      </c>
      <c r="F16" s="113">
        <f t="shared" si="2"/>
        <v>0</v>
      </c>
      <c r="G16" s="113">
        <f t="shared" si="2"/>
        <v>0</v>
      </c>
      <c r="H16" s="113">
        <f t="shared" si="2"/>
        <v>0</v>
      </c>
      <c r="I16" s="113">
        <f t="shared" si="2"/>
        <v>0</v>
      </c>
      <c r="J16" s="113">
        <f t="shared" si="2"/>
        <v>0</v>
      </c>
      <c r="K16" s="113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zoomScale="120" zoomScaleNormal="120" zoomScaleSheetLayoutView="150" workbookViewId="0">
      <selection activeCell="B32" sqref="B32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</cols>
  <sheetData>
    <row r="1" spans="1:11" ht="9" customHeight="1" x14ac:dyDescent="0.2">
      <c r="A1" s="260" t="s">
        <v>445</v>
      </c>
      <c r="B1" s="261"/>
      <c r="C1" s="261"/>
      <c r="D1" s="262"/>
    </row>
    <row r="2" spans="1:11" ht="7.9" customHeight="1" x14ac:dyDescent="0.2">
      <c r="A2" s="166" t="s">
        <v>27</v>
      </c>
      <c r="B2" s="167"/>
      <c r="C2" s="170"/>
      <c r="D2" s="206"/>
    </row>
    <row r="3" spans="1:11" ht="7.9" customHeight="1" x14ac:dyDescent="0.2">
      <c r="A3" s="263" t="s">
        <v>531</v>
      </c>
      <c r="B3" s="264"/>
      <c r="C3" s="264"/>
      <c r="D3" s="265"/>
    </row>
    <row r="4" spans="1:11" ht="7.9" customHeight="1" x14ac:dyDescent="0.2">
      <c r="A4" s="164" t="s">
        <v>0</v>
      </c>
      <c r="B4" s="165"/>
      <c r="C4" s="171"/>
      <c r="D4" s="207"/>
    </row>
    <row r="5" spans="1:11" ht="6.75" customHeight="1" x14ac:dyDescent="0.2">
      <c r="A5" s="270"/>
      <c r="B5" s="270"/>
      <c r="C5" s="270"/>
      <c r="D5" s="270"/>
      <c r="E5" s="194"/>
      <c r="F5" s="114"/>
    </row>
    <row r="6" spans="1:11" ht="16.899999999999999" customHeight="1" x14ac:dyDescent="0.2">
      <c r="A6" s="158" t="s">
        <v>1</v>
      </c>
      <c r="B6" s="210" t="s">
        <v>469</v>
      </c>
      <c r="C6" s="174" t="s">
        <v>28</v>
      </c>
      <c r="D6" s="215" t="s">
        <v>29</v>
      </c>
    </row>
    <row r="7" spans="1:11" ht="19.149999999999999" customHeight="1" x14ac:dyDescent="0.2">
      <c r="A7" s="159" t="s">
        <v>30</v>
      </c>
      <c r="B7" s="179">
        <f>+B8+B9+B10</f>
        <v>20129000</v>
      </c>
      <c r="C7" s="108">
        <f>+C8+C9+C10</f>
        <v>49295580</v>
      </c>
      <c r="D7" s="108">
        <f>+D8+D9+D10</f>
        <v>49295580</v>
      </c>
      <c r="E7" s="218" t="s">
        <v>478</v>
      </c>
      <c r="F7" s="218">
        <f>385100+8507700+6726800+354800+358800+353600+431200+455600+358800+1259600</f>
        <v>19192000</v>
      </c>
      <c r="G7" s="218"/>
      <c r="H7" s="218"/>
    </row>
    <row r="8" spans="1:11" ht="9" customHeight="1" x14ac:dyDescent="0.2">
      <c r="A8" s="160" t="s">
        <v>31</v>
      </c>
      <c r="B8" s="180">
        <v>20129000</v>
      </c>
      <c r="C8" s="89">
        <v>27620332</v>
      </c>
      <c r="D8" s="89">
        <f>+C8</f>
        <v>27620332</v>
      </c>
      <c r="E8" s="218" t="s">
        <v>479</v>
      </c>
      <c r="F8" s="218">
        <v>6930842.54</v>
      </c>
      <c r="G8" s="218" t="s">
        <v>477</v>
      </c>
      <c r="H8" s="218">
        <f>15802500-222495</f>
        <v>15580005</v>
      </c>
      <c r="J8" s="204"/>
      <c r="K8" s="209"/>
    </row>
    <row r="9" spans="1:11" ht="9" customHeight="1" x14ac:dyDescent="0.2">
      <c r="A9" s="160" t="s">
        <v>32</v>
      </c>
      <c r="B9" s="180">
        <v>0</v>
      </c>
      <c r="C9" s="89">
        <v>21675248</v>
      </c>
      <c r="D9" s="89">
        <f>+C9</f>
        <v>21675248</v>
      </c>
      <c r="E9" s="218" t="s">
        <v>481</v>
      </c>
      <c r="F9" s="218">
        <v>1394506</v>
      </c>
      <c r="G9" s="218" t="s">
        <v>470</v>
      </c>
      <c r="H9" s="214">
        <v>6095243.4000000004</v>
      </c>
    </row>
    <row r="10" spans="1:11" ht="13.15" customHeight="1" x14ac:dyDescent="0.2">
      <c r="A10" s="160" t="s">
        <v>33</v>
      </c>
      <c r="B10" s="180">
        <v>0</v>
      </c>
      <c r="C10" s="89">
        <v>0</v>
      </c>
      <c r="D10" s="89">
        <v>0</v>
      </c>
      <c r="E10" s="218" t="s">
        <v>480</v>
      </c>
      <c r="F10" s="218">
        <v>34983</v>
      </c>
      <c r="G10" s="218"/>
      <c r="H10" s="229">
        <f>SUM(H8:H9)</f>
        <v>21675248.399999999</v>
      </c>
    </row>
    <row r="11" spans="1:11" ht="13.9" customHeight="1" x14ac:dyDescent="0.2">
      <c r="A11" s="156" t="s">
        <v>34</v>
      </c>
      <c r="B11" s="181">
        <f>+B12+B13</f>
        <v>20129000</v>
      </c>
      <c r="C11" s="109">
        <f>+C12+C13</f>
        <v>45366686</v>
      </c>
      <c r="D11" s="109">
        <f>+D12+D13</f>
        <v>45366686</v>
      </c>
      <c r="E11" s="218" t="s">
        <v>482</v>
      </c>
      <c r="F11" s="214">
        <v>68000</v>
      </c>
      <c r="G11" s="218"/>
      <c r="H11" s="218"/>
    </row>
    <row r="12" spans="1:11" ht="9" customHeight="1" x14ac:dyDescent="0.2">
      <c r="A12" s="160" t="s">
        <v>35</v>
      </c>
      <c r="B12" s="180">
        <v>20129000</v>
      </c>
      <c r="C12" s="89">
        <v>19989188</v>
      </c>
      <c r="D12" s="89">
        <f>+C12</f>
        <v>19989188</v>
      </c>
      <c r="E12" s="218"/>
      <c r="F12" s="229">
        <f>SUM(F7:F11)</f>
        <v>27620331.539999999</v>
      </c>
      <c r="G12" s="218"/>
      <c r="H12" s="218"/>
      <c r="I12" s="208"/>
      <c r="J12" s="114"/>
    </row>
    <row r="13" spans="1:11" ht="18" customHeight="1" x14ac:dyDescent="0.2">
      <c r="A13" s="160" t="s">
        <v>36</v>
      </c>
      <c r="B13" s="180">
        <v>0</v>
      </c>
      <c r="C13" s="89">
        <v>25377498</v>
      </c>
      <c r="D13" s="89">
        <f>+C13</f>
        <v>25377498</v>
      </c>
      <c r="E13" s="218"/>
      <c r="F13" s="218"/>
      <c r="G13" s="218" t="s">
        <v>483</v>
      </c>
      <c r="H13" s="218">
        <f>2091982+217172+438647</f>
        <v>2747801</v>
      </c>
      <c r="I13" s="218" t="s">
        <v>485</v>
      </c>
      <c r="J13" s="218">
        <v>1532934.51</v>
      </c>
    </row>
    <row r="14" spans="1:11" ht="9" customHeight="1" x14ac:dyDescent="0.2">
      <c r="A14" s="163" t="s">
        <v>37</v>
      </c>
      <c r="B14" s="181">
        <f t="shared" ref="B14:D14" si="0">+B15+B16</f>
        <v>0</v>
      </c>
      <c r="C14" s="109">
        <f t="shared" si="0"/>
        <v>0</v>
      </c>
      <c r="D14" s="109">
        <f t="shared" si="0"/>
        <v>0</v>
      </c>
      <c r="E14" s="218"/>
      <c r="F14" s="218"/>
      <c r="G14" s="218" t="s">
        <v>484</v>
      </c>
      <c r="H14" s="214">
        <v>18265868.670000002</v>
      </c>
      <c r="I14" s="218" t="s">
        <v>486</v>
      </c>
      <c r="J14" s="214">
        <v>497217.6</v>
      </c>
    </row>
    <row r="15" spans="1:11" ht="9" customHeight="1" x14ac:dyDescent="0.2">
      <c r="A15" s="160" t="s">
        <v>38</v>
      </c>
      <c r="B15" s="180">
        <v>0</v>
      </c>
      <c r="C15" s="89">
        <v>0</v>
      </c>
      <c r="D15" s="89">
        <v>0</v>
      </c>
      <c r="E15" s="218"/>
      <c r="F15" s="218"/>
      <c r="G15" s="218"/>
      <c r="H15" s="218">
        <f>+H13+H14</f>
        <v>21013669.670000002</v>
      </c>
      <c r="I15" s="218"/>
      <c r="J15" s="218">
        <f>SUM(J13:J14)</f>
        <v>2030152.1099999999</v>
      </c>
    </row>
    <row r="16" spans="1:11" ht="15" customHeight="1" x14ac:dyDescent="0.2">
      <c r="A16" s="160" t="s">
        <v>39</v>
      </c>
      <c r="B16" s="180">
        <v>0</v>
      </c>
      <c r="C16" s="89">
        <v>0</v>
      </c>
      <c r="D16" s="89">
        <v>0</v>
      </c>
      <c r="E16" s="218"/>
      <c r="G16" s="218" t="s">
        <v>487</v>
      </c>
      <c r="H16" s="214">
        <v>23043822</v>
      </c>
      <c r="J16" s="214">
        <v>6095243.4000000004</v>
      </c>
      <c r="K16" s="219">
        <f>+H14-J16</f>
        <v>12170625.270000001</v>
      </c>
    </row>
    <row r="17" spans="1:10" ht="12.75" customHeight="1" x14ac:dyDescent="0.2">
      <c r="A17" s="93" t="s">
        <v>435</v>
      </c>
      <c r="B17" s="181">
        <f>+B7-B11+B14</f>
        <v>0</v>
      </c>
      <c r="C17" s="109">
        <f>+C7-C11+C14</f>
        <v>3928894</v>
      </c>
      <c r="D17" s="109">
        <f>+D7-D11+D14</f>
        <v>3928894</v>
      </c>
      <c r="E17" s="218"/>
      <c r="H17" s="218">
        <f>+H15-H16</f>
        <v>-2030152.3299999982</v>
      </c>
      <c r="J17" s="218">
        <f>+J15+J16</f>
        <v>8125395.5099999998</v>
      </c>
    </row>
    <row r="18" spans="1:10" ht="17.25" customHeight="1" x14ac:dyDescent="0.2">
      <c r="A18" s="163" t="s">
        <v>434</v>
      </c>
      <c r="B18" s="102">
        <f>B17-B10</f>
        <v>0</v>
      </c>
      <c r="C18" s="109">
        <f>C17-C10</f>
        <v>3928894</v>
      </c>
      <c r="D18" s="109">
        <f>D17-D10</f>
        <v>3928894</v>
      </c>
      <c r="E18" s="218"/>
    </row>
    <row r="19" spans="1:10" ht="21.75" customHeight="1" x14ac:dyDescent="0.2">
      <c r="A19" s="161" t="s">
        <v>40</v>
      </c>
      <c r="B19" s="192">
        <f>B18-B14</f>
        <v>0</v>
      </c>
      <c r="C19" s="191">
        <f>C18-C14</f>
        <v>3928894</v>
      </c>
      <c r="D19" s="191">
        <f>D18-D14</f>
        <v>3928894</v>
      </c>
      <c r="E19" s="218"/>
      <c r="F19" s="218"/>
      <c r="G19" s="218"/>
    </row>
    <row r="20" spans="1:10" ht="9" customHeight="1" x14ac:dyDescent="0.2">
      <c r="A20" s="270"/>
      <c r="B20" s="271"/>
      <c r="C20" s="270"/>
      <c r="D20" s="270"/>
      <c r="E20" s="218" t="s">
        <v>504</v>
      </c>
      <c r="F20" s="218" t="s">
        <v>499</v>
      </c>
      <c r="G20" s="218"/>
      <c r="H20" s="218" t="s">
        <v>505</v>
      </c>
    </row>
    <row r="21" spans="1:10" ht="9" customHeight="1" x14ac:dyDescent="0.2">
      <c r="A21" s="158" t="s">
        <v>41</v>
      </c>
      <c r="B21" s="174" t="s">
        <v>42</v>
      </c>
      <c r="C21" s="174" t="s">
        <v>28</v>
      </c>
      <c r="D21" s="216" t="s">
        <v>43</v>
      </c>
      <c r="E21" s="218" t="s">
        <v>500</v>
      </c>
      <c r="F21" s="231">
        <v>3575155</v>
      </c>
      <c r="G21" s="218"/>
      <c r="H21" s="218" t="s">
        <v>470</v>
      </c>
      <c r="I21" s="231">
        <v>6095243</v>
      </c>
    </row>
    <row r="22" spans="1:10" ht="30" customHeight="1" x14ac:dyDescent="0.2">
      <c r="A22" s="162" t="s">
        <v>44</v>
      </c>
      <c r="B22" s="183">
        <v>0</v>
      </c>
      <c r="C22" s="186">
        <v>0</v>
      </c>
      <c r="D22" s="186">
        <v>0</v>
      </c>
      <c r="E22" s="218" t="s">
        <v>501</v>
      </c>
      <c r="F22" s="231">
        <v>295700</v>
      </c>
      <c r="H22" s="218" t="s">
        <v>506</v>
      </c>
      <c r="I22" s="231">
        <f>2030152+277118.36+1151586</f>
        <v>3458856.36</v>
      </c>
    </row>
    <row r="23" spans="1:10" ht="13.5" customHeight="1" x14ac:dyDescent="0.2">
      <c r="A23" s="161" t="s">
        <v>45</v>
      </c>
      <c r="B23" s="185">
        <v>0</v>
      </c>
      <c r="C23" s="90">
        <f>+C19+C22</f>
        <v>3928894</v>
      </c>
      <c r="D23" s="90">
        <f>+D19+D22</f>
        <v>3928894</v>
      </c>
      <c r="E23" s="218" t="s">
        <v>502</v>
      </c>
      <c r="F23" s="232">
        <v>934846</v>
      </c>
      <c r="H23" s="84" t="s">
        <v>508</v>
      </c>
      <c r="I23">
        <f>1851150.14+754666.12</f>
        <v>2605816.2599999998</v>
      </c>
    </row>
    <row r="24" spans="1:10" ht="16.899999999999999" customHeight="1" x14ac:dyDescent="0.2">
      <c r="A24" s="158" t="s">
        <v>41</v>
      </c>
      <c r="B24" s="174" t="s">
        <v>46</v>
      </c>
      <c r="C24" s="174" t="s">
        <v>28</v>
      </c>
      <c r="D24" s="216" t="s">
        <v>29</v>
      </c>
      <c r="E24" s="218" t="s">
        <v>503</v>
      </c>
      <c r="F24" s="234">
        <f>19266504-6095243</f>
        <v>13171261</v>
      </c>
      <c r="H24" s="84" t="s">
        <v>477</v>
      </c>
      <c r="I24" s="199">
        <v>9904822.8599999994</v>
      </c>
      <c r="J24">
        <v>5675181.75</v>
      </c>
    </row>
    <row r="25" spans="1:10" ht="18" customHeight="1" x14ac:dyDescent="0.2">
      <c r="A25" s="159" t="s">
        <v>47</v>
      </c>
      <c r="B25" s="183">
        <v>0</v>
      </c>
      <c r="C25" s="186">
        <v>0</v>
      </c>
      <c r="D25" s="186">
        <v>0</v>
      </c>
      <c r="E25" s="218"/>
      <c r="F25" s="233">
        <f>SUM(F21:F24)</f>
        <v>17976962</v>
      </c>
      <c r="G25" s="114"/>
      <c r="I25" s="235">
        <f>SUM(I21:I24)</f>
        <v>22064738.479999997</v>
      </c>
    </row>
    <row r="26" spans="1:10" ht="24" customHeight="1" x14ac:dyDescent="0.2">
      <c r="A26" s="160" t="s">
        <v>48</v>
      </c>
      <c r="B26" s="184"/>
      <c r="C26" s="88"/>
      <c r="D26" s="88"/>
      <c r="E26" t="s">
        <v>507</v>
      </c>
      <c r="F26" s="114">
        <f>429337.11+276075.05</f>
        <v>705412.15999999992</v>
      </c>
      <c r="I26">
        <v>20253836</v>
      </c>
      <c r="J26" s="114">
        <f>+I25-I26</f>
        <v>1810902.4799999967</v>
      </c>
    </row>
    <row r="27" spans="1:10" ht="30" customHeight="1" x14ac:dyDescent="0.2">
      <c r="A27" s="156" t="s">
        <v>49</v>
      </c>
      <c r="B27" s="184">
        <v>0</v>
      </c>
      <c r="C27" s="88">
        <v>0</v>
      </c>
      <c r="D27" s="88">
        <v>0</v>
      </c>
      <c r="E27" s="84" t="s">
        <v>528</v>
      </c>
      <c r="F27" s="114">
        <v>1306814.6100000001</v>
      </c>
      <c r="I27" s="114">
        <f>+I26+J24</f>
        <v>25929017.75</v>
      </c>
      <c r="J27" s="114"/>
    </row>
    <row r="28" spans="1:10" ht="15" customHeight="1" x14ac:dyDescent="0.2">
      <c r="A28" s="161" t="s">
        <v>50</v>
      </c>
      <c r="B28" s="185">
        <v>0</v>
      </c>
      <c r="C28" s="178">
        <v>0</v>
      </c>
      <c r="D28" s="178">
        <v>0</v>
      </c>
      <c r="F28" s="114">
        <f>+F25+F26+F27</f>
        <v>19989188.77</v>
      </c>
      <c r="I28" s="114">
        <v>25377498</v>
      </c>
      <c r="J28" s="114">
        <f>+I27-I28</f>
        <v>551519.75</v>
      </c>
    </row>
    <row r="29" spans="1:10" ht="16.899999999999999" customHeight="1" x14ac:dyDescent="0.2">
      <c r="A29" s="174" t="s">
        <v>41</v>
      </c>
      <c r="B29" s="172" t="s">
        <v>46</v>
      </c>
      <c r="C29" s="205" t="s">
        <v>28</v>
      </c>
      <c r="D29" s="8" t="s">
        <v>29</v>
      </c>
    </row>
    <row r="30" spans="1:10" ht="15.75" customHeight="1" x14ac:dyDescent="0.2">
      <c r="A30" s="175" t="s">
        <v>31</v>
      </c>
      <c r="B30" s="179">
        <f>+B8</f>
        <v>20129000</v>
      </c>
      <c r="C30" s="108">
        <f>+C8</f>
        <v>27620332</v>
      </c>
      <c r="D30" s="108">
        <f>+D8</f>
        <v>27620332</v>
      </c>
    </row>
    <row r="31" spans="1:10" ht="33" customHeight="1" x14ac:dyDescent="0.2">
      <c r="A31" s="169" t="s">
        <v>51</v>
      </c>
      <c r="B31" s="184">
        <v>0</v>
      </c>
      <c r="C31" s="88">
        <v>0</v>
      </c>
      <c r="D31" s="88">
        <v>0</v>
      </c>
    </row>
    <row r="32" spans="1:10" ht="15.75" customHeight="1" x14ac:dyDescent="0.2">
      <c r="A32" s="176" t="s">
        <v>35</v>
      </c>
      <c r="B32" s="181">
        <f>+B12</f>
        <v>20129000</v>
      </c>
      <c r="C32" s="109">
        <f>+C12</f>
        <v>19989188</v>
      </c>
      <c r="D32" s="109">
        <f>+D12</f>
        <v>19989188</v>
      </c>
    </row>
    <row r="33" spans="1:4" ht="9" customHeight="1" x14ac:dyDescent="0.2">
      <c r="A33" s="176" t="s">
        <v>38</v>
      </c>
      <c r="B33" s="184">
        <v>0</v>
      </c>
      <c r="C33" s="88">
        <v>0</v>
      </c>
      <c r="D33" s="88">
        <v>0</v>
      </c>
    </row>
    <row r="34" spans="1:4" ht="9" customHeight="1" x14ac:dyDescent="0.2">
      <c r="A34" s="177" t="s">
        <v>452</v>
      </c>
      <c r="B34" s="181">
        <f>+B30+B31-B32+B33</f>
        <v>0</v>
      </c>
      <c r="C34" s="181">
        <f>+C30+C31-C32+C33</f>
        <v>7631144</v>
      </c>
      <c r="D34" s="181">
        <f>+D30+D31-D32+D33</f>
        <v>7631144</v>
      </c>
    </row>
    <row r="35" spans="1:4" ht="24.75" customHeight="1" x14ac:dyDescent="0.2">
      <c r="A35" s="168" t="s">
        <v>451</v>
      </c>
      <c r="B35" s="181">
        <f>B34-B31</f>
        <v>0</v>
      </c>
      <c r="C35" s="181">
        <f>C34-C31</f>
        <v>7631144</v>
      </c>
      <c r="D35" s="181">
        <f>D34-D31</f>
        <v>7631144</v>
      </c>
    </row>
    <row r="36" spans="1:4" ht="25.9" customHeight="1" x14ac:dyDescent="0.2">
      <c r="A36" s="155" t="s">
        <v>32</v>
      </c>
      <c r="B36" s="181">
        <v>0</v>
      </c>
      <c r="C36" s="109">
        <f>+C9</f>
        <v>21675248</v>
      </c>
      <c r="D36" s="109">
        <f>+D13</f>
        <v>25377498</v>
      </c>
    </row>
    <row r="37" spans="1:4" ht="39" customHeight="1" x14ac:dyDescent="0.2">
      <c r="A37" s="156" t="s">
        <v>52</v>
      </c>
      <c r="B37" s="184">
        <v>0</v>
      </c>
      <c r="C37" s="88">
        <v>0</v>
      </c>
      <c r="D37" s="88">
        <v>0</v>
      </c>
    </row>
    <row r="38" spans="1:4" ht="15.75" customHeight="1" x14ac:dyDescent="0.2">
      <c r="A38" s="157" t="s">
        <v>36</v>
      </c>
      <c r="B38" s="180">
        <f>+B13</f>
        <v>0</v>
      </c>
      <c r="C38" s="89">
        <f>+C13</f>
        <v>25377498</v>
      </c>
      <c r="D38" s="89">
        <f>+D13</f>
        <v>25377498</v>
      </c>
    </row>
    <row r="39" spans="1:4" ht="10.15" customHeight="1" x14ac:dyDescent="0.2">
      <c r="A39" s="157" t="s">
        <v>39</v>
      </c>
      <c r="B39" s="184">
        <v>0</v>
      </c>
      <c r="C39" s="88">
        <v>0</v>
      </c>
      <c r="D39" s="88">
        <v>0</v>
      </c>
    </row>
    <row r="40" spans="1:4" ht="10.15" customHeight="1" x14ac:dyDescent="0.2">
      <c r="A40" s="182" t="s">
        <v>453</v>
      </c>
      <c r="B40" s="181">
        <f>+B36+B37-B38+B39</f>
        <v>0</v>
      </c>
      <c r="C40" s="181">
        <f>+C36+C37-C38+C39</f>
        <v>-3702250</v>
      </c>
      <c r="D40" s="181">
        <f>+D36+D37-D38+D39</f>
        <v>0</v>
      </c>
    </row>
    <row r="41" spans="1:4" ht="17.25" customHeight="1" x14ac:dyDescent="0.2">
      <c r="A41" s="32" t="s">
        <v>454</v>
      </c>
      <c r="B41" s="193">
        <f>B40-B37</f>
        <v>0</v>
      </c>
      <c r="C41" s="193">
        <f>C40-C37</f>
        <v>-3702250</v>
      </c>
      <c r="D41" s="193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D2" sqref="D2:J2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71" hidden="1" customWidth="1"/>
    <col min="3" max="3" width="12.83203125" style="34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60" t="s">
        <v>445</v>
      </c>
      <c r="E1" s="261"/>
      <c r="F1" s="261"/>
      <c r="G1" s="261"/>
      <c r="H1" s="261"/>
      <c r="I1" s="261"/>
      <c r="J1" s="262"/>
    </row>
    <row r="2" spans="1:12" ht="10.15" customHeight="1" x14ac:dyDescent="0.2">
      <c r="D2" s="263" t="s">
        <v>53</v>
      </c>
      <c r="E2" s="264"/>
      <c r="F2" s="264"/>
      <c r="G2" s="264"/>
      <c r="H2" s="264"/>
      <c r="I2" s="264"/>
      <c r="J2" s="265"/>
    </row>
    <row r="3" spans="1:12" ht="10.15" customHeight="1" x14ac:dyDescent="0.2">
      <c r="D3" s="263" t="s">
        <v>531</v>
      </c>
      <c r="E3" s="264"/>
      <c r="F3" s="264"/>
      <c r="G3" s="264"/>
      <c r="H3" s="264"/>
      <c r="I3" s="264"/>
      <c r="J3" s="265"/>
    </row>
    <row r="4" spans="1:12" ht="9" customHeight="1" x14ac:dyDescent="0.2">
      <c r="D4" s="10"/>
      <c r="E4" s="7"/>
      <c r="F4" s="16" t="s">
        <v>0</v>
      </c>
      <c r="G4" s="7"/>
      <c r="H4" s="7"/>
      <c r="I4" s="7"/>
      <c r="J4" s="72"/>
    </row>
    <row r="5" spans="1:12" ht="10.9" customHeight="1" x14ac:dyDescent="0.2">
      <c r="D5" s="272" t="s">
        <v>1</v>
      </c>
      <c r="E5" s="260" t="s">
        <v>54</v>
      </c>
      <c r="F5" s="268"/>
      <c r="G5" s="268"/>
      <c r="H5" s="268"/>
      <c r="I5" s="268"/>
      <c r="J5" s="274" t="s">
        <v>55</v>
      </c>
    </row>
    <row r="6" spans="1:12" ht="25.5" customHeight="1" x14ac:dyDescent="0.2">
      <c r="D6" s="273"/>
      <c r="E6" s="69" t="s">
        <v>56</v>
      </c>
      <c r="F6" s="69" t="s">
        <v>57</v>
      </c>
      <c r="G6" s="69" t="s">
        <v>58</v>
      </c>
      <c r="H6" s="69" t="s">
        <v>28</v>
      </c>
      <c r="I6" s="79" t="s">
        <v>59</v>
      </c>
      <c r="J6" s="275"/>
    </row>
    <row r="7" spans="1:12" ht="16.5" hidden="1" x14ac:dyDescent="0.15">
      <c r="D7" s="70"/>
      <c r="E7" s="69">
        <v>811</v>
      </c>
      <c r="F7" s="69" t="s">
        <v>407</v>
      </c>
      <c r="G7" s="69" t="s">
        <v>409</v>
      </c>
      <c r="H7" s="69">
        <v>814</v>
      </c>
      <c r="I7" s="79">
        <v>815</v>
      </c>
      <c r="J7" s="80" t="s">
        <v>406</v>
      </c>
    </row>
    <row r="8" spans="1:12" ht="9.75" customHeight="1" x14ac:dyDescent="0.2">
      <c r="A8" s="78" t="s">
        <v>426</v>
      </c>
      <c r="B8" s="78" t="s">
        <v>410</v>
      </c>
      <c r="C8" s="78" t="s">
        <v>429</v>
      </c>
      <c r="D8" s="39" t="s">
        <v>60</v>
      </c>
      <c r="E8" s="140"/>
      <c r="F8" s="140" t="s">
        <v>374</v>
      </c>
      <c r="G8" s="140"/>
      <c r="H8" s="140"/>
      <c r="I8" s="141"/>
      <c r="J8" s="140"/>
    </row>
    <row r="9" spans="1:12" ht="9.75" customHeight="1" x14ac:dyDescent="0.2">
      <c r="A9" s="78"/>
      <c r="B9" s="74"/>
      <c r="C9" s="74">
        <v>1000</v>
      </c>
      <c r="D9" s="36" t="s">
        <v>61</v>
      </c>
      <c r="E9" s="115">
        <v>0</v>
      </c>
      <c r="F9" s="115">
        <v>0</v>
      </c>
      <c r="G9" s="115">
        <v>0</v>
      </c>
      <c r="H9" s="115">
        <v>0</v>
      </c>
      <c r="I9" s="129">
        <v>0</v>
      </c>
      <c r="J9" s="115">
        <f>+E9-I9</f>
        <v>0</v>
      </c>
    </row>
    <row r="10" spans="1:12" ht="9.75" customHeight="1" x14ac:dyDescent="0.2">
      <c r="A10" s="78"/>
      <c r="B10" s="74"/>
      <c r="C10" s="74">
        <v>2000</v>
      </c>
      <c r="D10" s="68" t="s">
        <v>384</v>
      </c>
      <c r="E10" s="115">
        <v>0</v>
      </c>
      <c r="F10" s="115">
        <v>0</v>
      </c>
      <c r="G10" s="115">
        <v>0</v>
      </c>
      <c r="H10" s="115">
        <v>0</v>
      </c>
      <c r="I10" s="129">
        <v>0</v>
      </c>
      <c r="J10" s="115">
        <f t="shared" ref="J10" si="0">+E10-I10</f>
        <v>0</v>
      </c>
    </row>
    <row r="11" spans="1:12" ht="9.75" customHeight="1" x14ac:dyDescent="0.2">
      <c r="A11" s="78"/>
      <c r="B11" s="74"/>
      <c r="C11" s="74">
        <v>3000</v>
      </c>
      <c r="D11" s="36" t="s">
        <v>62</v>
      </c>
      <c r="E11" s="115">
        <v>0</v>
      </c>
      <c r="F11" s="115">
        <v>0</v>
      </c>
      <c r="G11" s="115">
        <v>0</v>
      </c>
      <c r="H11" s="115">
        <v>0</v>
      </c>
      <c r="I11" s="129">
        <v>0</v>
      </c>
      <c r="J11" s="115">
        <f>+E11-I11</f>
        <v>0</v>
      </c>
    </row>
    <row r="12" spans="1:12" ht="9.75" customHeight="1" x14ac:dyDescent="0.2">
      <c r="A12" s="78"/>
      <c r="B12" s="74"/>
      <c r="C12" s="74">
        <v>4000</v>
      </c>
      <c r="D12" s="36" t="s">
        <v>63</v>
      </c>
      <c r="E12" s="115">
        <v>0</v>
      </c>
      <c r="F12" s="115">
        <v>68000</v>
      </c>
      <c r="G12" s="115">
        <f>+E12+F12</f>
        <v>68000</v>
      </c>
      <c r="H12" s="115">
        <f t="shared" ref="H12:I15" si="1">+G12</f>
        <v>68000</v>
      </c>
      <c r="I12" s="129">
        <f t="shared" si="1"/>
        <v>68000</v>
      </c>
      <c r="J12" s="115">
        <f>I12-E12</f>
        <v>68000</v>
      </c>
    </row>
    <row r="13" spans="1:12" ht="9.75" customHeight="1" x14ac:dyDescent="0.2">
      <c r="A13" s="78"/>
      <c r="B13" s="74"/>
      <c r="C13" s="74">
        <v>5000</v>
      </c>
      <c r="D13" s="36" t="s">
        <v>64</v>
      </c>
      <c r="E13" s="115">
        <v>0</v>
      </c>
      <c r="F13" s="115">
        <v>24859</v>
      </c>
      <c r="G13" s="115">
        <f>+E13+F13</f>
        <v>24859</v>
      </c>
      <c r="H13" s="115">
        <f t="shared" si="1"/>
        <v>24859</v>
      </c>
      <c r="I13" s="129">
        <f t="shared" si="1"/>
        <v>24859</v>
      </c>
      <c r="J13" s="115">
        <f>I13-E13</f>
        <v>24859</v>
      </c>
    </row>
    <row r="14" spans="1:12" ht="9.75" customHeight="1" x14ac:dyDescent="0.2">
      <c r="A14" s="78"/>
      <c r="B14" s="74"/>
      <c r="C14" s="74">
        <v>6000</v>
      </c>
      <c r="D14" s="36" t="s">
        <v>65</v>
      </c>
      <c r="E14" s="115">
        <v>0</v>
      </c>
      <c r="F14" s="115">
        <v>6</v>
      </c>
      <c r="G14" s="115">
        <f>+E14+F14</f>
        <v>6</v>
      </c>
      <c r="H14" s="115">
        <f t="shared" si="1"/>
        <v>6</v>
      </c>
      <c r="I14" s="129">
        <f t="shared" si="1"/>
        <v>6</v>
      </c>
      <c r="J14" s="115">
        <f>I14-E14</f>
        <v>6</v>
      </c>
    </row>
    <row r="15" spans="1:12" ht="9.75" customHeight="1" x14ac:dyDescent="0.2">
      <c r="A15" s="78"/>
      <c r="B15" s="74"/>
      <c r="C15" s="74">
        <v>7000</v>
      </c>
      <c r="D15" s="68" t="s">
        <v>385</v>
      </c>
      <c r="E15" s="115">
        <v>563000</v>
      </c>
      <c r="F15" s="115">
        <v>831500</v>
      </c>
      <c r="G15" s="115">
        <f>+E15+F15</f>
        <v>1394500</v>
      </c>
      <c r="H15" s="115">
        <f t="shared" si="1"/>
        <v>1394500</v>
      </c>
      <c r="I15" s="129">
        <f t="shared" si="1"/>
        <v>1394500</v>
      </c>
      <c r="J15" s="115">
        <f>I15-E15</f>
        <v>831500</v>
      </c>
      <c r="L15" s="114"/>
    </row>
    <row r="16" spans="1:12" ht="12" customHeight="1" x14ac:dyDescent="0.2">
      <c r="A16" s="78"/>
      <c r="B16" s="74"/>
      <c r="C16" s="74"/>
      <c r="D16" s="36" t="s">
        <v>66</v>
      </c>
      <c r="E16" s="115">
        <f>SUM(E17:E27)</f>
        <v>19566000</v>
      </c>
      <c r="F16" s="115">
        <f t="shared" ref="F16" si="2">SUM(F17:F27)</f>
        <v>6556843</v>
      </c>
      <c r="G16" s="115">
        <f>SUM(G17:G27)</f>
        <v>26122843</v>
      </c>
      <c r="H16" s="115">
        <f>SUM(H17:H27)</f>
        <v>26122843</v>
      </c>
      <c r="I16" s="115">
        <f>SUM(I17:I27)</f>
        <v>26122843</v>
      </c>
      <c r="J16" s="115">
        <f>SUM(J17:J27)</f>
        <v>6556843</v>
      </c>
    </row>
    <row r="17" spans="1:14" ht="12" customHeight="1" x14ac:dyDescent="0.2">
      <c r="A17" s="78"/>
      <c r="B17" s="75"/>
      <c r="C17" s="75" t="s">
        <v>380</v>
      </c>
      <c r="D17" s="38" t="s">
        <v>67</v>
      </c>
      <c r="E17" s="115">
        <v>19566000</v>
      </c>
      <c r="F17" s="115">
        <v>6556843</v>
      </c>
      <c r="G17" s="115">
        <f>+E17+F17</f>
        <v>26122843</v>
      </c>
      <c r="H17" s="115">
        <v>26122843</v>
      </c>
      <c r="I17" s="129">
        <f>+H17</f>
        <v>26122843</v>
      </c>
      <c r="J17" s="115">
        <f>I17-E17</f>
        <v>6556843</v>
      </c>
      <c r="K17" s="31" t="s">
        <v>488</v>
      </c>
      <c r="L17" s="31">
        <v>354800</v>
      </c>
      <c r="M17" s="31">
        <v>24863243</v>
      </c>
      <c r="N17" s="114"/>
    </row>
    <row r="18" spans="1:14" ht="12" customHeight="1" x14ac:dyDescent="0.2">
      <c r="A18" s="78"/>
      <c r="B18" s="75"/>
      <c r="C18" s="75" t="s">
        <v>381</v>
      </c>
      <c r="D18" s="38" t="s">
        <v>337</v>
      </c>
      <c r="E18" s="115">
        <v>0</v>
      </c>
      <c r="F18" s="115">
        <v>0</v>
      </c>
      <c r="G18" s="115">
        <v>0</v>
      </c>
      <c r="H18" s="115">
        <v>0</v>
      </c>
      <c r="I18" s="129">
        <v>0</v>
      </c>
      <c r="J18" s="115">
        <v>0</v>
      </c>
      <c r="K18" s="84" t="s">
        <v>489</v>
      </c>
      <c r="L18" s="31">
        <v>358800</v>
      </c>
      <c r="M18" s="31"/>
    </row>
    <row r="19" spans="1:14" ht="12" customHeight="1" x14ac:dyDescent="0.2">
      <c r="A19" s="78"/>
      <c r="B19" s="75"/>
      <c r="C19" s="75" t="s">
        <v>382</v>
      </c>
      <c r="D19" s="38" t="s">
        <v>329</v>
      </c>
      <c r="E19" s="115">
        <v>0</v>
      </c>
      <c r="F19" s="115">
        <v>0</v>
      </c>
      <c r="G19" s="115">
        <v>0</v>
      </c>
      <c r="H19" s="115">
        <v>0</v>
      </c>
      <c r="I19" s="129">
        <v>0</v>
      </c>
      <c r="J19" s="115">
        <v>0</v>
      </c>
      <c r="K19" s="84" t="s">
        <v>490</v>
      </c>
      <c r="L19" s="220">
        <v>920000</v>
      </c>
      <c r="M19" s="31"/>
    </row>
    <row r="20" spans="1:14" ht="12" customHeight="1" x14ac:dyDescent="0.2">
      <c r="A20" s="78"/>
      <c r="B20" s="74"/>
      <c r="C20" s="74">
        <v>8112</v>
      </c>
      <c r="D20" s="38" t="s">
        <v>338</v>
      </c>
      <c r="E20" s="115">
        <v>0</v>
      </c>
      <c r="F20" s="115">
        <v>0</v>
      </c>
      <c r="G20" s="115">
        <v>0</v>
      </c>
      <c r="H20" s="115">
        <v>0</v>
      </c>
      <c r="I20" s="129">
        <v>0</v>
      </c>
      <c r="J20" s="115">
        <v>0</v>
      </c>
      <c r="L20" s="31">
        <f>SUM(L17:L19)</f>
        <v>1633600</v>
      </c>
      <c r="M20" s="31">
        <f>26496843-L20</f>
        <v>24863243</v>
      </c>
    </row>
    <row r="21" spans="1:14" ht="9.75" customHeight="1" x14ac:dyDescent="0.2">
      <c r="A21" s="78"/>
      <c r="B21" s="74"/>
      <c r="C21" s="74"/>
      <c r="D21" s="38" t="s">
        <v>68</v>
      </c>
      <c r="E21" s="115">
        <v>0</v>
      </c>
      <c r="F21" s="115">
        <v>0</v>
      </c>
      <c r="G21" s="115">
        <v>0</v>
      </c>
      <c r="H21" s="115">
        <v>0</v>
      </c>
      <c r="I21" s="129">
        <v>0</v>
      </c>
      <c r="J21" s="115">
        <v>0</v>
      </c>
      <c r="M21" s="217">
        <f>+M17-M20</f>
        <v>0</v>
      </c>
    </row>
    <row r="22" spans="1:14" ht="9.75" customHeight="1" x14ac:dyDescent="0.2">
      <c r="A22" s="78"/>
      <c r="B22" s="75"/>
      <c r="C22" s="75" t="s">
        <v>379</v>
      </c>
      <c r="D22" s="38" t="s">
        <v>330</v>
      </c>
      <c r="E22" s="115">
        <v>0</v>
      </c>
      <c r="F22" s="115">
        <v>0</v>
      </c>
      <c r="G22" s="115">
        <v>0</v>
      </c>
      <c r="H22" s="115">
        <v>0</v>
      </c>
      <c r="I22" s="129">
        <v>0</v>
      </c>
      <c r="J22" s="115">
        <v>0</v>
      </c>
    </row>
    <row r="23" spans="1:14" ht="9.75" customHeight="1" x14ac:dyDescent="0.2">
      <c r="A23" s="78"/>
      <c r="B23" s="74"/>
      <c r="C23" s="74"/>
      <c r="D23" s="38" t="s">
        <v>69</v>
      </c>
      <c r="E23" s="115">
        <v>0</v>
      </c>
      <c r="F23" s="115">
        <v>0</v>
      </c>
      <c r="G23" s="115">
        <v>0</v>
      </c>
      <c r="H23" s="115">
        <v>0</v>
      </c>
      <c r="I23" s="129">
        <v>0</v>
      </c>
      <c r="J23" s="115">
        <v>0</v>
      </c>
    </row>
    <row r="24" spans="1:14" ht="9.75" customHeight="1" x14ac:dyDescent="0.2">
      <c r="A24" s="78"/>
      <c r="B24" s="74"/>
      <c r="C24" s="74"/>
      <c r="D24" s="38" t="s">
        <v>70</v>
      </c>
      <c r="E24" s="115">
        <v>0</v>
      </c>
      <c r="F24" s="115">
        <v>0</v>
      </c>
      <c r="G24" s="115">
        <v>0</v>
      </c>
      <c r="H24" s="115">
        <v>0</v>
      </c>
      <c r="I24" s="129">
        <v>0</v>
      </c>
      <c r="J24" s="115">
        <v>0</v>
      </c>
    </row>
    <row r="25" spans="1:14" ht="9.75" customHeight="1" x14ac:dyDescent="0.2">
      <c r="A25" s="78"/>
      <c r="B25" s="74"/>
      <c r="C25" s="74" t="s">
        <v>375</v>
      </c>
      <c r="D25" s="38" t="s">
        <v>331</v>
      </c>
      <c r="E25" s="115">
        <v>0</v>
      </c>
      <c r="F25" s="115">
        <v>0</v>
      </c>
      <c r="G25" s="115">
        <v>0</v>
      </c>
      <c r="H25" s="115">
        <v>0</v>
      </c>
      <c r="I25" s="129">
        <v>0</v>
      </c>
      <c r="J25" s="115">
        <v>0</v>
      </c>
    </row>
    <row r="26" spans="1:14" ht="9.75" customHeight="1" x14ac:dyDescent="0.2">
      <c r="A26" s="78"/>
      <c r="B26" s="74"/>
      <c r="C26" s="74" t="s">
        <v>376</v>
      </c>
      <c r="D26" s="38" t="s">
        <v>332</v>
      </c>
      <c r="E26" s="115">
        <v>0</v>
      </c>
      <c r="F26" s="115">
        <v>0</v>
      </c>
      <c r="G26" s="115">
        <v>0</v>
      </c>
      <c r="H26" s="115">
        <v>0</v>
      </c>
      <c r="I26" s="129">
        <v>0</v>
      </c>
      <c r="J26" s="115">
        <v>0</v>
      </c>
    </row>
    <row r="27" spans="1:14" ht="15.75" customHeight="1" x14ac:dyDescent="0.2">
      <c r="A27" s="78"/>
      <c r="B27" s="74"/>
      <c r="C27" s="74" t="s">
        <v>383</v>
      </c>
      <c r="D27" s="38" t="s">
        <v>71</v>
      </c>
      <c r="E27" s="115">
        <v>0</v>
      </c>
      <c r="F27" s="115">
        <v>0</v>
      </c>
      <c r="G27" s="115">
        <v>0</v>
      </c>
      <c r="H27" s="115">
        <v>0</v>
      </c>
      <c r="I27" s="129">
        <v>0</v>
      </c>
      <c r="J27" s="115">
        <v>0</v>
      </c>
    </row>
    <row r="28" spans="1:14" ht="9.75" customHeight="1" x14ac:dyDescent="0.2">
      <c r="A28" s="78"/>
      <c r="B28" s="74"/>
      <c r="C28" s="74"/>
      <c r="D28" s="36" t="s">
        <v>72</v>
      </c>
      <c r="E28" s="115">
        <f>SUM(E29:E33)</f>
        <v>0</v>
      </c>
      <c r="F28" s="115">
        <f>SUM(F29:F33)</f>
        <v>0</v>
      </c>
      <c r="G28" s="115">
        <f t="shared" ref="G28:I28" si="3">SUM(G29:G33)</f>
        <v>0</v>
      </c>
      <c r="H28" s="115">
        <f t="shared" si="3"/>
        <v>0</v>
      </c>
      <c r="I28" s="115">
        <f t="shared" si="3"/>
        <v>0</v>
      </c>
      <c r="J28" s="115">
        <v>0</v>
      </c>
    </row>
    <row r="29" spans="1:14" ht="9.75" customHeight="1" x14ac:dyDescent="0.2">
      <c r="A29" s="78"/>
      <c r="B29" s="74"/>
      <c r="C29" s="74" t="s">
        <v>333</v>
      </c>
      <c r="D29" s="38" t="s">
        <v>339</v>
      </c>
      <c r="E29" s="115">
        <v>0</v>
      </c>
      <c r="F29" s="115">
        <v>0</v>
      </c>
      <c r="G29" s="115">
        <v>0</v>
      </c>
      <c r="H29" s="115">
        <v>0</v>
      </c>
      <c r="I29" s="129">
        <v>0</v>
      </c>
      <c r="J29" s="115">
        <v>0</v>
      </c>
    </row>
    <row r="30" spans="1:14" ht="9.75" customHeight="1" x14ac:dyDescent="0.2">
      <c r="A30" s="78"/>
      <c r="B30" s="74"/>
      <c r="C30" s="74">
        <v>8113</v>
      </c>
      <c r="D30" s="38" t="s">
        <v>334</v>
      </c>
      <c r="E30" s="115">
        <v>0</v>
      </c>
      <c r="F30" s="115">
        <v>0</v>
      </c>
      <c r="G30" s="115">
        <v>0</v>
      </c>
      <c r="H30" s="115">
        <v>0</v>
      </c>
      <c r="I30" s="129">
        <v>0</v>
      </c>
      <c r="J30" s="115">
        <v>0</v>
      </c>
    </row>
    <row r="31" spans="1:14" ht="9.75" customHeight="1" x14ac:dyDescent="0.2">
      <c r="A31" s="78"/>
      <c r="B31" s="74"/>
      <c r="C31" s="74" t="s">
        <v>377</v>
      </c>
      <c r="D31" s="38" t="s">
        <v>336</v>
      </c>
      <c r="E31" s="115">
        <v>0</v>
      </c>
      <c r="F31" s="115">
        <v>0</v>
      </c>
      <c r="G31" s="115">
        <v>0</v>
      </c>
      <c r="H31" s="115">
        <v>0</v>
      </c>
      <c r="I31" s="129">
        <v>0</v>
      </c>
      <c r="J31" s="115">
        <v>0</v>
      </c>
    </row>
    <row r="32" spans="1:14" ht="9.75" customHeight="1" x14ac:dyDescent="0.2">
      <c r="A32" s="74"/>
      <c r="B32" s="74"/>
      <c r="C32" s="74" t="s">
        <v>335</v>
      </c>
      <c r="D32" s="38" t="s">
        <v>73</v>
      </c>
      <c r="E32" s="115">
        <v>0</v>
      </c>
      <c r="F32" s="115">
        <v>0</v>
      </c>
      <c r="G32" s="115">
        <v>0</v>
      </c>
      <c r="H32" s="115">
        <v>0</v>
      </c>
      <c r="I32" s="129">
        <v>0</v>
      </c>
      <c r="J32" s="115">
        <v>0</v>
      </c>
    </row>
    <row r="33" spans="1:10" ht="9.75" customHeight="1" x14ac:dyDescent="0.2">
      <c r="A33" s="78"/>
      <c r="B33" s="75"/>
      <c r="C33" s="75" t="s">
        <v>378</v>
      </c>
      <c r="D33" s="38" t="s">
        <v>340</v>
      </c>
      <c r="E33" s="115">
        <v>0</v>
      </c>
      <c r="F33" s="115">
        <v>0</v>
      </c>
      <c r="G33" s="115">
        <v>0</v>
      </c>
      <c r="H33" s="115">
        <v>0</v>
      </c>
      <c r="I33" s="129">
        <v>0</v>
      </c>
      <c r="J33" s="115">
        <v>0</v>
      </c>
    </row>
    <row r="34" spans="1:10" ht="9.75" customHeight="1" x14ac:dyDescent="0.2">
      <c r="A34" s="78"/>
      <c r="B34" s="74"/>
      <c r="C34" s="74">
        <v>9000</v>
      </c>
      <c r="D34" s="36" t="s">
        <v>395</v>
      </c>
      <c r="E34" s="115">
        <v>0</v>
      </c>
      <c r="F34" s="115">
        <v>0</v>
      </c>
      <c r="G34" s="115">
        <v>0</v>
      </c>
      <c r="H34" s="115">
        <v>0</v>
      </c>
      <c r="I34" s="129">
        <v>0</v>
      </c>
      <c r="J34" s="115">
        <v>0</v>
      </c>
    </row>
    <row r="35" spans="1:10" ht="9.75" customHeight="1" x14ac:dyDescent="0.2">
      <c r="A35" s="78"/>
      <c r="B35" s="74"/>
      <c r="C35" s="74" t="s">
        <v>374</v>
      </c>
      <c r="D35" s="66" t="s">
        <v>396</v>
      </c>
      <c r="E35" s="146">
        <f>+E36</f>
        <v>0</v>
      </c>
      <c r="F35" s="146">
        <f t="shared" ref="F35:I35" si="4">+F36</f>
        <v>0</v>
      </c>
      <c r="G35" s="146">
        <f t="shared" si="4"/>
        <v>0</v>
      </c>
      <c r="H35" s="146">
        <f t="shared" si="4"/>
        <v>0</v>
      </c>
      <c r="I35" s="146">
        <f t="shared" si="4"/>
        <v>0</v>
      </c>
      <c r="J35" s="121">
        <v>0</v>
      </c>
    </row>
    <row r="36" spans="1:10" ht="9.75" customHeight="1" x14ac:dyDescent="0.2">
      <c r="A36" s="78"/>
      <c r="B36" s="202"/>
      <c r="C36" s="202"/>
      <c r="D36" s="68" t="s">
        <v>394</v>
      </c>
      <c r="E36" s="146">
        <v>0</v>
      </c>
      <c r="F36" s="146">
        <v>0</v>
      </c>
      <c r="G36" s="146">
        <v>0</v>
      </c>
      <c r="H36" s="146">
        <v>0</v>
      </c>
      <c r="I36" s="147">
        <v>0</v>
      </c>
      <c r="J36" s="121">
        <v>0</v>
      </c>
    </row>
    <row r="37" spans="1:10" ht="9.75" customHeight="1" x14ac:dyDescent="0.2">
      <c r="A37" s="197"/>
      <c r="B37" s="198"/>
      <c r="C37" s="198"/>
      <c r="D37" s="68" t="s">
        <v>449</v>
      </c>
      <c r="E37" s="146">
        <f>+E38+E39</f>
        <v>0</v>
      </c>
      <c r="F37" s="146">
        <f t="shared" ref="F37:I37" si="5">+F38+F39</f>
        <v>0</v>
      </c>
      <c r="G37" s="146">
        <f t="shared" si="5"/>
        <v>0</v>
      </c>
      <c r="H37" s="146">
        <f t="shared" si="5"/>
        <v>0</v>
      </c>
      <c r="I37" s="146">
        <f t="shared" si="5"/>
        <v>0</v>
      </c>
      <c r="J37" s="121">
        <v>0</v>
      </c>
    </row>
    <row r="38" spans="1:10" ht="9.75" customHeight="1" x14ac:dyDescent="0.2">
      <c r="A38" s="78"/>
      <c r="B38" s="74"/>
      <c r="C38" s="74"/>
      <c r="D38" s="38" t="s">
        <v>447</v>
      </c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</row>
    <row r="39" spans="1:10" ht="9.75" customHeight="1" x14ac:dyDescent="0.2">
      <c r="A39" s="78"/>
      <c r="B39" s="74"/>
      <c r="C39" s="74"/>
      <c r="D39" s="38" t="s">
        <v>448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</row>
    <row r="40" spans="1:10" ht="9.75" customHeight="1" x14ac:dyDescent="0.2">
      <c r="A40" s="78"/>
      <c r="B40" s="74"/>
      <c r="C40" s="74"/>
      <c r="D40" s="144" t="s">
        <v>476</v>
      </c>
      <c r="E40" s="149">
        <f>+E9+E12+E13+E14+E15+E16+E28+E34+E35+E37</f>
        <v>20129000</v>
      </c>
      <c r="F40" s="149">
        <f>+F9+F12+F13+F14+F15+F16+F28+F34+F35+F37</f>
        <v>7481208</v>
      </c>
      <c r="G40" s="149">
        <f>+G9+G12+G13+G14+G15+G16+G28+G34+G35+G37</f>
        <v>27610208</v>
      </c>
      <c r="H40" s="149">
        <f>+H9+H12+H13+H14+H15+H16+H28+H34+H35+H37</f>
        <v>27610208</v>
      </c>
      <c r="I40" s="149">
        <f>+I9+I12+I13+I14+I15+I16+I28+I34+I35+I37</f>
        <v>27610208</v>
      </c>
      <c r="J40" s="150">
        <f>+J9+J10+J11+J12+J13+J14+J15+J16+J28+J34+J33+J37</f>
        <v>7481208</v>
      </c>
    </row>
    <row r="41" spans="1:10" ht="9.75" customHeight="1" x14ac:dyDescent="0.2">
      <c r="A41" s="78"/>
      <c r="B41" s="74"/>
      <c r="C41" s="74"/>
      <c r="D41" s="142" t="s">
        <v>341</v>
      </c>
      <c r="E41" s="146"/>
      <c r="F41" s="146"/>
      <c r="G41" s="146"/>
      <c r="H41" s="146"/>
      <c r="I41" s="147"/>
      <c r="J41" s="115"/>
    </row>
    <row r="42" spans="1:10" ht="9.75" customHeight="1" x14ac:dyDescent="0.2">
      <c r="A42" s="78"/>
      <c r="B42" s="74"/>
      <c r="C42" s="74"/>
      <c r="D42" s="142" t="s">
        <v>342</v>
      </c>
      <c r="E42" s="146"/>
      <c r="F42" s="146"/>
      <c r="G42" s="146"/>
      <c r="H42" s="146"/>
      <c r="I42" s="147"/>
      <c r="J42" s="117"/>
    </row>
    <row r="43" spans="1:10" ht="9.75" customHeight="1" x14ac:dyDescent="0.2">
      <c r="A43" s="78"/>
      <c r="B43" s="74"/>
      <c r="C43" s="74"/>
      <c r="D43" s="68" t="s">
        <v>397</v>
      </c>
      <c r="E43" s="146">
        <f>SUM(E44:E51)</f>
        <v>0</v>
      </c>
      <c r="F43" s="146">
        <f>SUM(F44:F51)</f>
        <v>15580005</v>
      </c>
      <c r="G43" s="146">
        <f>SUM(G44:G51)</f>
        <v>15580005</v>
      </c>
      <c r="H43" s="146">
        <f t="shared" ref="H43:I43" si="6">SUM(H44:H51)</f>
        <v>15580005</v>
      </c>
      <c r="I43" s="146">
        <f t="shared" si="6"/>
        <v>15580005</v>
      </c>
      <c r="J43" s="115">
        <f>I43-E43</f>
        <v>15580005</v>
      </c>
    </row>
    <row r="44" spans="1:10" ht="18" customHeight="1" x14ac:dyDescent="0.2">
      <c r="A44" s="78"/>
      <c r="B44" s="74" t="s">
        <v>386</v>
      </c>
      <c r="C44" s="74" t="s">
        <v>374</v>
      </c>
      <c r="D44" s="38" t="s">
        <v>343</v>
      </c>
      <c r="E44" s="146">
        <v>0</v>
      </c>
      <c r="F44" s="146">
        <v>0</v>
      </c>
      <c r="G44" s="115">
        <f t="shared" ref="G44:G51" si="7">+E44+F44</f>
        <v>0</v>
      </c>
      <c r="H44" s="146">
        <v>0</v>
      </c>
      <c r="I44" s="147">
        <v>0</v>
      </c>
      <c r="J44" s="115">
        <f t="shared" ref="J44:J51" si="8">I44-E44</f>
        <v>0</v>
      </c>
    </row>
    <row r="45" spans="1:10" ht="9.75" customHeight="1" x14ac:dyDescent="0.2">
      <c r="A45" s="78"/>
      <c r="B45" s="74" t="s">
        <v>387</v>
      </c>
      <c r="C45" s="74" t="s">
        <v>374</v>
      </c>
      <c r="D45" s="38" t="s">
        <v>344</v>
      </c>
      <c r="E45" s="146">
        <v>0</v>
      </c>
      <c r="F45" s="146">
        <v>0</v>
      </c>
      <c r="G45" s="115">
        <f t="shared" si="7"/>
        <v>0</v>
      </c>
      <c r="H45" s="146">
        <v>0</v>
      </c>
      <c r="I45" s="147">
        <v>0</v>
      </c>
      <c r="J45" s="115">
        <f t="shared" si="8"/>
        <v>0</v>
      </c>
    </row>
    <row r="46" spans="1:10" ht="9.75" customHeight="1" x14ac:dyDescent="0.2">
      <c r="A46" s="78"/>
      <c r="B46" s="74" t="s">
        <v>388</v>
      </c>
      <c r="C46" s="74" t="s">
        <v>374</v>
      </c>
      <c r="D46" s="38" t="s">
        <v>472</v>
      </c>
      <c r="E46" s="146">
        <v>0</v>
      </c>
      <c r="F46" s="146">
        <v>15580005</v>
      </c>
      <c r="G46" s="115">
        <f t="shared" si="7"/>
        <v>15580005</v>
      </c>
      <c r="H46" s="146">
        <f>+G46</f>
        <v>15580005</v>
      </c>
      <c r="I46" s="147">
        <f>+H46</f>
        <v>15580005</v>
      </c>
      <c r="J46" s="115">
        <f t="shared" si="8"/>
        <v>15580005</v>
      </c>
    </row>
    <row r="47" spans="1:10" ht="26.25" customHeight="1" x14ac:dyDescent="0.2">
      <c r="A47" s="78"/>
      <c r="B47" s="74" t="s">
        <v>389</v>
      </c>
      <c r="C47" s="74" t="s">
        <v>374</v>
      </c>
      <c r="D47" s="38" t="s">
        <v>345</v>
      </c>
      <c r="E47" s="146">
        <v>0</v>
      </c>
      <c r="F47" s="146">
        <v>0</v>
      </c>
      <c r="G47" s="115">
        <f t="shared" si="7"/>
        <v>0</v>
      </c>
      <c r="H47" s="146">
        <v>0</v>
      </c>
      <c r="I47" s="147">
        <v>0</v>
      </c>
      <c r="J47" s="115">
        <f t="shared" si="8"/>
        <v>0</v>
      </c>
    </row>
    <row r="48" spans="1:10" ht="9.75" customHeight="1" x14ac:dyDescent="0.2">
      <c r="A48" s="78"/>
      <c r="B48" s="74" t="s">
        <v>391</v>
      </c>
      <c r="C48" s="74" t="s">
        <v>374</v>
      </c>
      <c r="D48" s="38" t="s">
        <v>346</v>
      </c>
      <c r="E48" s="146">
        <v>0</v>
      </c>
      <c r="F48" s="146">
        <v>0</v>
      </c>
      <c r="G48" s="115">
        <f t="shared" si="7"/>
        <v>0</v>
      </c>
      <c r="H48" s="146">
        <v>0</v>
      </c>
      <c r="I48" s="147">
        <v>0</v>
      </c>
      <c r="J48" s="115">
        <f t="shared" si="8"/>
        <v>0</v>
      </c>
    </row>
    <row r="49" spans="1:12" ht="15.75" customHeight="1" x14ac:dyDescent="0.2">
      <c r="A49" s="78"/>
      <c r="B49" s="74" t="s">
        <v>392</v>
      </c>
      <c r="C49" s="74" t="s">
        <v>374</v>
      </c>
      <c r="D49" s="38" t="s">
        <v>347</v>
      </c>
      <c r="E49" s="146">
        <v>0</v>
      </c>
      <c r="F49" s="146">
        <v>0</v>
      </c>
      <c r="G49" s="115">
        <f t="shared" si="7"/>
        <v>0</v>
      </c>
      <c r="H49" s="146">
        <v>0</v>
      </c>
      <c r="I49" s="147">
        <v>0</v>
      </c>
      <c r="J49" s="115">
        <f t="shared" si="8"/>
        <v>0</v>
      </c>
    </row>
    <row r="50" spans="1:12" ht="18.75" customHeight="1" x14ac:dyDescent="0.2">
      <c r="A50" s="78"/>
      <c r="B50" s="74" t="s">
        <v>393</v>
      </c>
      <c r="C50" s="74" t="s">
        <v>374</v>
      </c>
      <c r="D50" s="38" t="s">
        <v>348</v>
      </c>
      <c r="E50" s="146">
        <v>0</v>
      </c>
      <c r="F50" s="146">
        <v>0</v>
      </c>
      <c r="G50" s="115">
        <f t="shared" si="7"/>
        <v>0</v>
      </c>
      <c r="H50" s="146">
        <v>0</v>
      </c>
      <c r="I50" s="147">
        <v>0</v>
      </c>
      <c r="J50" s="115">
        <f t="shared" si="8"/>
        <v>0</v>
      </c>
    </row>
    <row r="51" spans="1:12" ht="18" customHeight="1" x14ac:dyDescent="0.2">
      <c r="A51" s="78"/>
      <c r="B51" s="74" t="s">
        <v>390</v>
      </c>
      <c r="C51" s="74" t="s">
        <v>374</v>
      </c>
      <c r="D51" s="38" t="s">
        <v>349</v>
      </c>
      <c r="E51" s="146">
        <v>0</v>
      </c>
      <c r="F51" s="146">
        <v>0</v>
      </c>
      <c r="G51" s="115">
        <f t="shared" si="7"/>
        <v>0</v>
      </c>
      <c r="H51" s="146">
        <v>0</v>
      </c>
      <c r="I51" s="147">
        <v>0</v>
      </c>
      <c r="J51" s="115">
        <f t="shared" si="8"/>
        <v>0</v>
      </c>
    </row>
    <row r="52" spans="1:12" ht="9.75" customHeight="1" x14ac:dyDescent="0.2">
      <c r="A52" s="78"/>
      <c r="B52" s="74"/>
      <c r="C52" s="74"/>
      <c r="D52" s="68" t="s">
        <v>398</v>
      </c>
      <c r="E52" s="146">
        <f>SUM(E53:E56)</f>
        <v>0</v>
      </c>
      <c r="F52" s="146">
        <f t="shared" ref="F52:I52" si="9">SUM(F53:F56)</f>
        <v>6095243</v>
      </c>
      <c r="G52" s="146">
        <f t="shared" si="9"/>
        <v>6095243</v>
      </c>
      <c r="H52" s="146">
        <f t="shared" si="9"/>
        <v>6095243</v>
      </c>
      <c r="I52" s="146">
        <f t="shared" si="9"/>
        <v>6095243</v>
      </c>
      <c r="J52" s="115">
        <f>+J53+J54+J55+J56</f>
        <v>6095243</v>
      </c>
    </row>
    <row r="53" spans="1:12" ht="9.75" customHeight="1" x14ac:dyDescent="0.2">
      <c r="A53" s="85">
        <v>12</v>
      </c>
      <c r="B53" s="76" t="s">
        <v>374</v>
      </c>
      <c r="C53" s="85">
        <v>8000</v>
      </c>
      <c r="D53" s="38" t="s">
        <v>402</v>
      </c>
      <c r="E53" s="146">
        <v>0</v>
      </c>
      <c r="F53" s="146">
        <v>0</v>
      </c>
      <c r="G53" s="146">
        <v>0</v>
      </c>
      <c r="H53" s="146">
        <v>0</v>
      </c>
      <c r="I53" s="147">
        <v>0</v>
      </c>
      <c r="J53" s="115">
        <f t="shared" ref="J53:J55" si="10">I53-E53</f>
        <v>0</v>
      </c>
    </row>
    <row r="54" spans="1:12" ht="9.75" customHeight="1" x14ac:dyDescent="0.2">
      <c r="A54" s="86" t="s">
        <v>428</v>
      </c>
      <c r="B54" s="77" t="s">
        <v>374</v>
      </c>
      <c r="C54" s="85">
        <v>8000</v>
      </c>
      <c r="D54" s="38" t="s">
        <v>401</v>
      </c>
      <c r="E54" s="146">
        <v>0</v>
      </c>
      <c r="F54" s="146">
        <v>0</v>
      </c>
      <c r="G54" s="146">
        <v>0</v>
      </c>
      <c r="H54" s="146">
        <v>0</v>
      </c>
      <c r="I54" s="147">
        <v>0</v>
      </c>
      <c r="J54" s="115">
        <f t="shared" si="10"/>
        <v>0</v>
      </c>
    </row>
    <row r="55" spans="1:12" ht="9.75" customHeight="1" x14ac:dyDescent="0.2">
      <c r="A55" s="74" t="s">
        <v>374</v>
      </c>
      <c r="B55" s="74" t="s">
        <v>374</v>
      </c>
      <c r="C55" s="74"/>
      <c r="D55" s="38" t="s">
        <v>400</v>
      </c>
      <c r="E55" s="146">
        <v>0</v>
      </c>
      <c r="F55" s="146">
        <v>0</v>
      </c>
      <c r="G55" s="146">
        <v>0</v>
      </c>
      <c r="H55" s="146">
        <v>0</v>
      </c>
      <c r="I55" s="147">
        <v>0</v>
      </c>
      <c r="J55" s="115">
        <f t="shared" si="10"/>
        <v>0</v>
      </c>
    </row>
    <row r="56" spans="1:12" ht="9.75" customHeight="1" x14ac:dyDescent="0.2">
      <c r="A56" s="85" t="s">
        <v>427</v>
      </c>
      <c r="B56" s="76" t="s">
        <v>374</v>
      </c>
      <c r="C56" s="85">
        <v>8000</v>
      </c>
      <c r="D56" s="38" t="s">
        <v>399</v>
      </c>
      <c r="E56" s="146">
        <v>0</v>
      </c>
      <c r="F56" s="146">
        <v>6095243</v>
      </c>
      <c r="G56" s="146">
        <f>+F56</f>
        <v>6095243</v>
      </c>
      <c r="H56" s="147">
        <f>+G56</f>
        <v>6095243</v>
      </c>
      <c r="I56" s="147">
        <f>+H56</f>
        <v>6095243</v>
      </c>
      <c r="J56" s="115">
        <f>I56-E56</f>
        <v>6095243</v>
      </c>
      <c r="L56" s="147"/>
    </row>
    <row r="57" spans="1:12" ht="9.75" customHeight="1" x14ac:dyDescent="0.2">
      <c r="A57" s="78"/>
      <c r="B57" s="74"/>
      <c r="C57" s="74"/>
      <c r="D57" s="68" t="s">
        <v>403</v>
      </c>
      <c r="E57" s="146">
        <f>SUM(E58:E59)</f>
        <v>0</v>
      </c>
      <c r="F57" s="146">
        <f t="shared" ref="F57:I57" si="11">SUM(F58:F59)</f>
        <v>0</v>
      </c>
      <c r="G57" s="146">
        <f t="shared" si="11"/>
        <v>0</v>
      </c>
      <c r="H57" s="146">
        <f t="shared" si="11"/>
        <v>0</v>
      </c>
      <c r="I57" s="146">
        <f t="shared" si="11"/>
        <v>0</v>
      </c>
      <c r="J57" s="115">
        <f>+E57-I57</f>
        <v>0</v>
      </c>
    </row>
    <row r="58" spans="1:12" ht="18.75" customHeight="1" x14ac:dyDescent="0.2">
      <c r="A58" s="78"/>
      <c r="B58" s="74"/>
      <c r="C58" s="74"/>
      <c r="D58" s="38" t="s">
        <v>350</v>
      </c>
      <c r="E58" s="146">
        <v>0</v>
      </c>
      <c r="F58" s="146">
        <v>0</v>
      </c>
      <c r="G58" s="146">
        <v>0</v>
      </c>
      <c r="H58" s="146">
        <v>0</v>
      </c>
      <c r="I58" s="146">
        <v>0</v>
      </c>
      <c r="J58" s="146">
        <v>0</v>
      </c>
    </row>
    <row r="59" spans="1:12" ht="9.75" customHeight="1" x14ac:dyDescent="0.2">
      <c r="A59" s="78"/>
      <c r="B59" s="74"/>
      <c r="C59" s="74"/>
      <c r="D59" s="38" t="s">
        <v>351</v>
      </c>
      <c r="E59" s="146">
        <v>0</v>
      </c>
      <c r="F59" s="146">
        <v>0</v>
      </c>
      <c r="G59" s="146">
        <v>0</v>
      </c>
      <c r="H59" s="146">
        <v>0</v>
      </c>
      <c r="I59" s="146">
        <v>0</v>
      </c>
      <c r="J59" s="146">
        <v>0</v>
      </c>
    </row>
    <row r="60" spans="1:12" ht="9.75" customHeight="1" x14ac:dyDescent="0.2">
      <c r="A60" s="78"/>
      <c r="B60" s="74"/>
      <c r="C60" s="74"/>
      <c r="D60" s="68" t="s">
        <v>404</v>
      </c>
      <c r="E60" s="146"/>
      <c r="F60" s="146"/>
      <c r="G60" s="146"/>
      <c r="H60" s="146"/>
      <c r="I60" s="147"/>
      <c r="J60" s="115">
        <f>+E60-I60</f>
        <v>0</v>
      </c>
    </row>
    <row r="61" spans="1:12" ht="9.75" customHeight="1" x14ac:dyDescent="0.2">
      <c r="A61" s="78"/>
      <c r="B61" s="74"/>
      <c r="C61" s="74"/>
      <c r="D61" s="68" t="s">
        <v>405</v>
      </c>
      <c r="E61" s="146"/>
      <c r="F61" s="146"/>
      <c r="G61" s="146"/>
      <c r="H61" s="146"/>
      <c r="I61" s="147"/>
      <c r="J61" s="117"/>
    </row>
    <row r="62" spans="1:12" ht="15.75" customHeight="1" x14ac:dyDescent="0.2">
      <c r="A62" s="78"/>
      <c r="B62" s="74"/>
      <c r="C62" s="74"/>
      <c r="D62" s="144" t="s">
        <v>450</v>
      </c>
      <c r="E62" s="149">
        <f>+E43+E52+E57+E60+E61</f>
        <v>0</v>
      </c>
      <c r="F62" s="149">
        <f>+F43+F52+F57+F60+F61</f>
        <v>21675248</v>
      </c>
      <c r="G62" s="149">
        <f t="shared" ref="G62:I62" si="12">+G43+G52+G57+G60+G61</f>
        <v>21675248</v>
      </c>
      <c r="H62" s="149">
        <f t="shared" si="12"/>
        <v>21675248</v>
      </c>
      <c r="I62" s="149">
        <f t="shared" si="12"/>
        <v>21675248</v>
      </c>
      <c r="J62" s="151">
        <f>J43+J52+J57+J60+J61</f>
        <v>21675248</v>
      </c>
    </row>
    <row r="63" spans="1:12" ht="9.75" customHeight="1" x14ac:dyDescent="0.2">
      <c r="A63" s="78"/>
      <c r="B63" s="74"/>
      <c r="C63" s="74"/>
      <c r="D63" s="144" t="s">
        <v>352</v>
      </c>
      <c r="E63" s="149">
        <f>+E64</f>
        <v>0</v>
      </c>
      <c r="F63" s="149">
        <f t="shared" ref="F63:I63" si="13">+F64</f>
        <v>0</v>
      </c>
      <c r="G63" s="149">
        <f t="shared" si="13"/>
        <v>0</v>
      </c>
      <c r="H63" s="149">
        <f t="shared" si="13"/>
        <v>0</v>
      </c>
      <c r="I63" s="149">
        <f t="shared" si="13"/>
        <v>0</v>
      </c>
      <c r="J63" s="151">
        <f>+E63-I63</f>
        <v>0</v>
      </c>
    </row>
    <row r="64" spans="1:12" ht="9.75" customHeight="1" x14ac:dyDescent="0.2">
      <c r="A64" s="78"/>
      <c r="B64" s="202"/>
      <c r="C64" s="202"/>
      <c r="D64" s="38" t="s">
        <v>353</v>
      </c>
      <c r="E64" s="146"/>
      <c r="F64" s="146"/>
      <c r="G64" s="146"/>
      <c r="H64" s="146"/>
      <c r="I64" s="147"/>
      <c r="J64" s="115"/>
    </row>
    <row r="65" spans="1:15" ht="9.75" customHeight="1" x14ac:dyDescent="0.2">
      <c r="A65" s="197"/>
      <c r="B65" s="198"/>
      <c r="C65" s="198"/>
      <c r="D65" s="143" t="s">
        <v>354</v>
      </c>
      <c r="E65" s="149">
        <f>+E40+E62+E63</f>
        <v>20129000</v>
      </c>
      <c r="F65" s="149">
        <f>+F40+F62+F63</f>
        <v>29156456</v>
      </c>
      <c r="G65" s="149">
        <f t="shared" ref="G65:I65" si="14">+G40+G62+G63</f>
        <v>49285456</v>
      </c>
      <c r="H65" s="149">
        <f>+H40+H62+H63</f>
        <v>49285456</v>
      </c>
      <c r="I65" s="149">
        <f t="shared" si="14"/>
        <v>49285456</v>
      </c>
      <c r="J65" s="151">
        <f>+J40+J62+J63</f>
        <v>29156456</v>
      </c>
    </row>
    <row r="66" spans="1:15" ht="9.75" customHeight="1" x14ac:dyDescent="0.2">
      <c r="A66" s="78"/>
      <c r="B66" s="74"/>
      <c r="C66" s="74"/>
      <c r="D66" s="38" t="s">
        <v>355</v>
      </c>
      <c r="E66" s="146"/>
      <c r="F66" s="146"/>
      <c r="G66" s="146"/>
      <c r="H66" s="146"/>
      <c r="I66" s="147"/>
      <c r="J66" s="117"/>
    </row>
    <row r="67" spans="1:15" ht="16.5" customHeight="1" x14ac:dyDescent="0.2">
      <c r="A67" s="78"/>
      <c r="B67" s="74"/>
      <c r="C67" s="74"/>
      <c r="D67" s="38" t="s">
        <v>356</v>
      </c>
      <c r="E67" s="146">
        <v>0</v>
      </c>
      <c r="F67" s="146">
        <v>0</v>
      </c>
      <c r="G67" s="146">
        <v>0</v>
      </c>
      <c r="H67" s="146">
        <v>0</v>
      </c>
      <c r="I67" s="146">
        <v>0</v>
      </c>
      <c r="J67" s="146">
        <v>0</v>
      </c>
    </row>
    <row r="68" spans="1:15" ht="17.25" customHeight="1" x14ac:dyDescent="0.2">
      <c r="A68" s="78"/>
      <c r="B68" s="74"/>
      <c r="C68" s="74"/>
      <c r="D68" s="38" t="s">
        <v>357</v>
      </c>
      <c r="E68" s="146">
        <v>0</v>
      </c>
      <c r="F68" s="146">
        <v>0</v>
      </c>
      <c r="G68" s="146">
        <v>0</v>
      </c>
      <c r="H68" s="146">
        <v>0</v>
      </c>
      <c r="I68" s="146">
        <v>0</v>
      </c>
      <c r="J68" s="146">
        <v>0</v>
      </c>
    </row>
    <row r="69" spans="1:15" ht="9.75" customHeight="1" x14ac:dyDescent="0.2">
      <c r="A69" s="78"/>
      <c r="B69" s="74"/>
      <c r="C69" s="74"/>
      <c r="D69" s="145" t="s">
        <v>358</v>
      </c>
      <c r="E69" s="152">
        <f>+E67+E68</f>
        <v>0</v>
      </c>
      <c r="F69" s="152">
        <f t="shared" ref="F69:J69" si="15">+F67+F68</f>
        <v>0</v>
      </c>
      <c r="G69" s="152">
        <f t="shared" si="15"/>
        <v>0</v>
      </c>
      <c r="H69" s="152">
        <f t="shared" si="15"/>
        <v>0</v>
      </c>
      <c r="I69" s="152">
        <f t="shared" si="15"/>
        <v>0</v>
      </c>
      <c r="J69" s="152">
        <f t="shared" si="15"/>
        <v>0</v>
      </c>
      <c r="L69" s="217"/>
      <c r="M69" s="217"/>
      <c r="N69" s="217"/>
      <c r="O69" s="217"/>
    </row>
    <row r="70" spans="1:15" x14ac:dyDescent="0.2">
      <c r="L70" s="203"/>
    </row>
    <row r="71" spans="1:15" x14ac:dyDescent="0.2">
      <c r="E71" s="148"/>
      <c r="F71" s="148"/>
      <c r="G71" s="148"/>
      <c r="H71" s="148"/>
      <c r="I71" s="148"/>
      <c r="J71" s="148"/>
      <c r="L71" s="114"/>
      <c r="M71" s="114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61"/>
  <sheetViews>
    <sheetView view="pageBreakPreview" zoomScale="120" zoomScaleNormal="120" zoomScaleSheetLayoutView="120" workbookViewId="0">
      <selection activeCell="A2" sqref="A2:G2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114" hidden="1" customWidth="1"/>
    <col min="10" max="10" width="12.6640625" style="114" hidden="1" customWidth="1"/>
    <col min="11" max="11" width="13.33203125" style="114" hidden="1" customWidth="1"/>
    <col min="12" max="12" width="16" style="114" hidden="1" customWidth="1"/>
    <col min="13" max="13" width="11" style="114" hidden="1" customWidth="1"/>
    <col min="14" max="14" width="10.6640625" style="114" hidden="1" customWidth="1"/>
    <col min="15" max="15" width="15" hidden="1" customWidth="1"/>
    <col min="16" max="16" width="13.6640625" hidden="1" customWidth="1"/>
    <col min="17" max="17" width="0" hidden="1" customWidth="1"/>
  </cols>
  <sheetData>
    <row r="1" spans="1:8" x14ac:dyDescent="0.2">
      <c r="A1" s="260" t="s">
        <v>445</v>
      </c>
      <c r="B1" s="261"/>
      <c r="C1" s="261"/>
      <c r="D1" s="261"/>
      <c r="E1" s="261"/>
      <c r="F1" s="261"/>
      <c r="G1" s="262"/>
      <c r="H1" s="227"/>
    </row>
    <row r="2" spans="1:8" x14ac:dyDescent="0.2">
      <c r="A2" s="263" t="s">
        <v>74</v>
      </c>
      <c r="B2" s="264"/>
      <c r="C2" s="264"/>
      <c r="D2" s="264"/>
      <c r="E2" s="264"/>
      <c r="F2" s="264"/>
      <c r="G2" s="265"/>
      <c r="H2" s="227"/>
    </row>
    <row r="3" spans="1:8" x14ac:dyDescent="0.2">
      <c r="A3" s="263" t="s">
        <v>75</v>
      </c>
      <c r="B3" s="264"/>
      <c r="C3" s="264"/>
      <c r="D3" s="264"/>
      <c r="E3" s="264"/>
      <c r="F3" s="264"/>
      <c r="G3" s="265"/>
      <c r="H3" s="227"/>
    </row>
    <row r="4" spans="1:8" x14ac:dyDescent="0.2">
      <c r="A4" s="263" t="s">
        <v>531</v>
      </c>
      <c r="B4" s="264"/>
      <c r="C4" s="264"/>
      <c r="D4" s="264"/>
      <c r="E4" s="264"/>
      <c r="F4" s="264"/>
      <c r="G4" s="265"/>
      <c r="H4" s="227"/>
    </row>
    <row r="5" spans="1:8" x14ac:dyDescent="0.2">
      <c r="A5" s="276" t="s">
        <v>456</v>
      </c>
      <c r="B5" s="277"/>
      <c r="C5" s="277"/>
      <c r="D5" s="277"/>
      <c r="E5" s="277"/>
      <c r="F5" s="277"/>
      <c r="G5" s="278"/>
      <c r="H5" s="228"/>
    </row>
    <row r="6" spans="1:8" ht="16.5" x14ac:dyDescent="0.2">
      <c r="A6" s="49" t="s">
        <v>328</v>
      </c>
      <c r="B6" s="49" t="s">
        <v>78</v>
      </c>
      <c r="C6" s="49" t="s">
        <v>57</v>
      </c>
      <c r="D6" s="49" t="s">
        <v>58</v>
      </c>
      <c r="E6" s="49" t="s">
        <v>28</v>
      </c>
      <c r="F6" s="49" t="s">
        <v>43</v>
      </c>
      <c r="G6" s="49" t="s">
        <v>77</v>
      </c>
      <c r="H6" s="228"/>
    </row>
    <row r="7" spans="1:8" x14ac:dyDescent="0.2">
      <c r="A7" s="43" t="s">
        <v>79</v>
      </c>
      <c r="B7" s="250">
        <f t="shared" ref="B7:F7" si="0">+B8+B16+B26+B36+B46+B56+B60+B68+B72</f>
        <v>20129000</v>
      </c>
      <c r="C7" s="250">
        <f t="shared" si="0"/>
        <v>550365</v>
      </c>
      <c r="D7" s="250">
        <f t="shared" si="0"/>
        <v>20679365</v>
      </c>
      <c r="E7" s="250">
        <f t="shared" si="0"/>
        <v>19989189</v>
      </c>
      <c r="F7" s="250">
        <f t="shared" si="0"/>
        <v>19667189</v>
      </c>
      <c r="G7" s="251">
        <f>+G8+G16+G26+G36+G46+G56+G60+G68+G72</f>
        <v>690176</v>
      </c>
      <c r="H7" s="229"/>
    </row>
    <row r="8" spans="1:8" x14ac:dyDescent="0.2">
      <c r="A8" s="44" t="s">
        <v>80</v>
      </c>
      <c r="B8" s="252">
        <f>ROUND(SUM(B9:B15),0)</f>
        <v>4052700</v>
      </c>
      <c r="C8" s="252">
        <v>-441000</v>
      </c>
      <c r="D8" s="252">
        <f>ROUND(+B8+C8,0)</f>
        <v>3611700</v>
      </c>
      <c r="E8" s="252">
        <v>3575155</v>
      </c>
      <c r="F8" s="252">
        <f>ROUND(SUM(F9:F15),0)</f>
        <v>3575155</v>
      </c>
      <c r="G8" s="253">
        <f>+D8-E8</f>
        <v>36545</v>
      </c>
      <c r="H8" s="225"/>
    </row>
    <row r="9" spans="1:8" ht="18" customHeight="1" x14ac:dyDescent="0.2">
      <c r="A9" s="41" t="s">
        <v>81</v>
      </c>
      <c r="B9" s="252">
        <f>602500+1054600</f>
        <v>1657100</v>
      </c>
      <c r="C9" s="252">
        <v>-234810</v>
      </c>
      <c r="D9" s="252">
        <f>+B9+C9</f>
        <v>1422290</v>
      </c>
      <c r="E9" s="252">
        <v>1422290</v>
      </c>
      <c r="F9" s="252">
        <f>E9</f>
        <v>1422290</v>
      </c>
      <c r="G9" s="253">
        <f t="shared" ref="G9:G15" si="1">+D9-E9</f>
        <v>0</v>
      </c>
      <c r="H9" s="225"/>
    </row>
    <row r="10" spans="1:8" x14ac:dyDescent="0.2">
      <c r="A10" s="41" t="s">
        <v>82</v>
      </c>
      <c r="B10" s="252"/>
      <c r="C10" s="252"/>
      <c r="D10" s="252">
        <f t="shared" ref="D10:D13" si="2">+B10+C10</f>
        <v>0</v>
      </c>
      <c r="E10" s="252">
        <f t="shared" ref="E10" si="3">B10+C10</f>
        <v>0</v>
      </c>
      <c r="F10" s="252">
        <v>0</v>
      </c>
      <c r="G10" s="253">
        <f t="shared" si="1"/>
        <v>0</v>
      </c>
      <c r="H10" s="225"/>
    </row>
    <row r="11" spans="1:8" x14ac:dyDescent="0.2">
      <c r="A11" s="41" t="s">
        <v>83</v>
      </c>
      <c r="B11" s="252">
        <f>60100+52900+157900+130800+841100+306400</f>
        <v>1549200</v>
      </c>
      <c r="C11" s="252">
        <v>-222460</v>
      </c>
      <c r="D11" s="252">
        <f t="shared" si="2"/>
        <v>1326740</v>
      </c>
      <c r="E11" s="252">
        <v>1326740</v>
      </c>
      <c r="F11" s="252">
        <f>E11</f>
        <v>1326740</v>
      </c>
      <c r="G11" s="253">
        <f t="shared" si="1"/>
        <v>0</v>
      </c>
      <c r="H11" s="225"/>
    </row>
    <row r="12" spans="1:8" x14ac:dyDescent="0.2">
      <c r="A12" s="41" t="s">
        <v>84</v>
      </c>
      <c r="B12" s="252">
        <f>161500+92800</f>
        <v>254300</v>
      </c>
      <c r="C12" s="252">
        <v>130703</v>
      </c>
      <c r="D12" s="252">
        <f t="shared" si="2"/>
        <v>385003</v>
      </c>
      <c r="E12" s="252">
        <v>385003</v>
      </c>
      <c r="F12" s="252">
        <f>E12</f>
        <v>385003</v>
      </c>
      <c r="G12" s="253">
        <f t="shared" si="1"/>
        <v>0</v>
      </c>
      <c r="H12" s="225"/>
    </row>
    <row r="13" spans="1:8" x14ac:dyDescent="0.2">
      <c r="A13" s="41" t="s">
        <v>85</v>
      </c>
      <c r="B13" s="252">
        <f>75000+165000+110000+242100</f>
        <v>592100</v>
      </c>
      <c r="C13" s="252">
        <v>-114434</v>
      </c>
      <c r="D13" s="252">
        <f t="shared" si="2"/>
        <v>477666</v>
      </c>
      <c r="E13" s="252">
        <v>441122</v>
      </c>
      <c r="F13" s="252">
        <f>E13</f>
        <v>441122</v>
      </c>
      <c r="G13" s="253">
        <f t="shared" si="1"/>
        <v>36544</v>
      </c>
      <c r="H13" s="225"/>
    </row>
    <row r="14" spans="1:8" x14ac:dyDescent="0.2">
      <c r="A14" s="41" t="s">
        <v>86</v>
      </c>
      <c r="B14" s="252"/>
      <c r="C14" s="252"/>
      <c r="D14" s="252"/>
      <c r="E14" s="252"/>
      <c r="F14" s="252"/>
      <c r="G14" s="253">
        <f t="shared" si="1"/>
        <v>0</v>
      </c>
      <c r="H14" s="225"/>
    </row>
    <row r="15" spans="1:8" x14ac:dyDescent="0.2">
      <c r="A15" s="41" t="s">
        <v>87</v>
      </c>
      <c r="B15" s="252">
        <v>0</v>
      </c>
      <c r="C15" s="252">
        <v>0</v>
      </c>
      <c r="D15" s="252">
        <v>0</v>
      </c>
      <c r="E15" s="252">
        <v>0</v>
      </c>
      <c r="F15" s="252">
        <v>0</v>
      </c>
      <c r="G15" s="253">
        <f t="shared" si="1"/>
        <v>0</v>
      </c>
      <c r="H15" s="225"/>
    </row>
    <row r="16" spans="1:8" x14ac:dyDescent="0.2">
      <c r="A16" s="44" t="s">
        <v>88</v>
      </c>
      <c r="B16" s="252">
        <f>+B17+B18+B19+B20+B21+B22+B23+B24+B25</f>
        <v>439400</v>
      </c>
      <c r="C16" s="252">
        <v>-130001</v>
      </c>
      <c r="D16" s="252">
        <f t="shared" ref="D16:F16" si="4">+D17+D18+D19+D20+D21+D22+D23+D24+D25</f>
        <v>309399</v>
      </c>
      <c r="E16" s="252">
        <f t="shared" si="4"/>
        <v>295700</v>
      </c>
      <c r="F16" s="252">
        <f t="shared" si="4"/>
        <v>295700</v>
      </c>
      <c r="G16" s="253">
        <f>+G17+G18+G19+G20+G21+G22+G23+G24+G25</f>
        <v>13699</v>
      </c>
      <c r="H16" s="225"/>
    </row>
    <row r="17" spans="1:8" ht="16.5" x14ac:dyDescent="0.2">
      <c r="A17" s="41" t="s">
        <v>89</v>
      </c>
      <c r="B17" s="252">
        <f>24000+2400+93600+6000+12000</f>
        <v>138000</v>
      </c>
      <c r="C17" s="252">
        <v>357</v>
      </c>
      <c r="D17" s="252">
        <f>+B17+C17</f>
        <v>138357</v>
      </c>
      <c r="E17" s="252">
        <v>132290</v>
      </c>
      <c r="F17" s="252">
        <f>+E17</f>
        <v>132290</v>
      </c>
      <c r="G17" s="253">
        <f>+D17-E17</f>
        <v>6067</v>
      </c>
      <c r="H17" s="225"/>
    </row>
    <row r="18" spans="1:8" x14ac:dyDescent="0.2">
      <c r="A18" s="41" t="s">
        <v>90</v>
      </c>
      <c r="B18" s="252">
        <f>15000+1000</f>
        <v>16000</v>
      </c>
      <c r="C18" s="252">
        <v>1</v>
      </c>
      <c r="D18" s="252">
        <f t="shared" ref="D18:D25" si="5">+B18+C18</f>
        <v>16001</v>
      </c>
      <c r="E18" s="252">
        <v>15235</v>
      </c>
      <c r="F18" s="252">
        <f>E18</f>
        <v>15235</v>
      </c>
      <c r="G18" s="253">
        <f t="shared" ref="G18:G24" si="6">+D18-E18</f>
        <v>766</v>
      </c>
      <c r="H18" s="225"/>
    </row>
    <row r="19" spans="1:8" ht="16.5" x14ac:dyDescent="0.2">
      <c r="A19" s="41" t="s">
        <v>91</v>
      </c>
      <c r="B19" s="252">
        <v>0</v>
      </c>
      <c r="C19" s="252">
        <v>0</v>
      </c>
      <c r="D19" s="252">
        <f t="shared" si="5"/>
        <v>0</v>
      </c>
      <c r="E19" s="252">
        <f t="shared" ref="E19" si="7">B19+C19</f>
        <v>0</v>
      </c>
      <c r="F19" s="252">
        <v>0</v>
      </c>
      <c r="G19" s="253">
        <f t="shared" si="6"/>
        <v>0</v>
      </c>
      <c r="H19" s="225"/>
    </row>
    <row r="20" spans="1:8" x14ac:dyDescent="0.2">
      <c r="A20" s="41" t="s">
        <v>92</v>
      </c>
      <c r="B20" s="252">
        <v>2000</v>
      </c>
      <c r="C20" s="252">
        <v>0</v>
      </c>
      <c r="D20" s="252">
        <f t="shared" si="5"/>
        <v>2000</v>
      </c>
      <c r="E20" s="252">
        <v>1993</v>
      </c>
      <c r="F20" s="252">
        <f t="shared" ref="F20:F25" si="8">E20</f>
        <v>1993</v>
      </c>
      <c r="G20" s="253">
        <f t="shared" si="6"/>
        <v>7</v>
      </c>
      <c r="H20" s="225"/>
    </row>
    <row r="21" spans="1:8" x14ac:dyDescent="0.2">
      <c r="A21" s="41" t="s">
        <v>93</v>
      </c>
      <c r="B21" s="252">
        <v>1000</v>
      </c>
      <c r="C21" s="252">
        <v>0</v>
      </c>
      <c r="D21" s="252">
        <f t="shared" si="5"/>
        <v>1000</v>
      </c>
      <c r="E21" s="252">
        <v>995</v>
      </c>
      <c r="F21" s="252">
        <f t="shared" si="8"/>
        <v>995</v>
      </c>
      <c r="G21" s="253">
        <f t="shared" si="6"/>
        <v>5</v>
      </c>
      <c r="H21" s="225"/>
    </row>
    <row r="22" spans="1:8" x14ac:dyDescent="0.2">
      <c r="A22" s="41" t="s">
        <v>94</v>
      </c>
      <c r="B22" s="252">
        <v>216000</v>
      </c>
      <c r="C22" s="252">
        <v>-98027</v>
      </c>
      <c r="D22" s="252">
        <f t="shared" si="5"/>
        <v>117973</v>
      </c>
      <c r="E22" s="252">
        <v>117973</v>
      </c>
      <c r="F22" s="252">
        <f t="shared" si="8"/>
        <v>117973</v>
      </c>
      <c r="G22" s="253">
        <f t="shared" si="6"/>
        <v>0</v>
      </c>
      <c r="H22" s="225"/>
    </row>
    <row r="23" spans="1:8" ht="16.5" x14ac:dyDescent="0.2">
      <c r="A23" s="45" t="s">
        <v>95</v>
      </c>
      <c r="B23" s="252">
        <v>6400</v>
      </c>
      <c r="C23" s="252">
        <v>-358</v>
      </c>
      <c r="D23" s="252">
        <f t="shared" si="5"/>
        <v>6042</v>
      </c>
      <c r="E23" s="252">
        <v>4792</v>
      </c>
      <c r="F23" s="252">
        <f t="shared" si="8"/>
        <v>4792</v>
      </c>
      <c r="G23" s="253">
        <f t="shared" si="6"/>
        <v>1250</v>
      </c>
      <c r="H23" s="225"/>
    </row>
    <row r="24" spans="1:8" x14ac:dyDescent="0.2">
      <c r="A24" s="41" t="s">
        <v>96</v>
      </c>
      <c r="B24" s="252">
        <v>0</v>
      </c>
      <c r="C24" s="252"/>
      <c r="D24" s="252">
        <f t="shared" si="5"/>
        <v>0</v>
      </c>
      <c r="E24" s="252">
        <v>0</v>
      </c>
      <c r="F24" s="252">
        <f t="shared" si="8"/>
        <v>0</v>
      </c>
      <c r="G24" s="253">
        <f t="shared" si="6"/>
        <v>0</v>
      </c>
      <c r="H24" s="225"/>
    </row>
    <row r="25" spans="1:8" x14ac:dyDescent="0.2">
      <c r="A25" s="41" t="s">
        <v>97</v>
      </c>
      <c r="B25" s="252">
        <f>1000+2000+3000+6000+48000</f>
        <v>60000</v>
      </c>
      <c r="C25" s="252">
        <v>-31974</v>
      </c>
      <c r="D25" s="252">
        <f t="shared" si="5"/>
        <v>28026</v>
      </c>
      <c r="E25" s="252">
        <v>22422</v>
      </c>
      <c r="F25" s="252">
        <f t="shared" si="8"/>
        <v>22422</v>
      </c>
      <c r="G25" s="253">
        <f>+D25-E25</f>
        <v>5604</v>
      </c>
      <c r="H25" s="225"/>
    </row>
    <row r="26" spans="1:8" ht="20.25" customHeight="1" x14ac:dyDescent="0.2">
      <c r="A26" s="44" t="s">
        <v>98</v>
      </c>
      <c r="B26" s="252">
        <f>+B27+B28+B29+B30+B31+B32+B33+B34+B35</f>
        <v>719900</v>
      </c>
      <c r="C26" s="252">
        <v>218701</v>
      </c>
      <c r="D26" s="252">
        <f>+D27+D28+D29+D30+D31+D32+D33+D34+D35</f>
        <v>938601</v>
      </c>
      <c r="E26" s="252">
        <v>934846</v>
      </c>
      <c r="F26" s="252">
        <f>+F27+F28+F29+F30+F31+F32+F33+F34+F35</f>
        <v>612846</v>
      </c>
      <c r="G26" s="253">
        <f>+G27+G28+G29+G30+G31+G32+G33+G34+G35</f>
        <v>3755</v>
      </c>
      <c r="H26" s="225"/>
    </row>
    <row r="27" spans="1:8" x14ac:dyDescent="0.2">
      <c r="A27" s="41" t="s">
        <v>99</v>
      </c>
      <c r="B27" s="252">
        <f>19000+3600+37000+3000+9600</f>
        <v>72200</v>
      </c>
      <c r="C27" s="252">
        <v>-8933</v>
      </c>
      <c r="D27" s="252">
        <f>+B27+C27</f>
        <v>63267</v>
      </c>
      <c r="E27" s="252">
        <v>62906</v>
      </c>
      <c r="F27" s="252">
        <f>E27</f>
        <v>62906</v>
      </c>
      <c r="G27" s="253">
        <f>+D27-E27</f>
        <v>361</v>
      </c>
      <c r="H27" s="225"/>
    </row>
    <row r="28" spans="1:8" x14ac:dyDescent="0.2">
      <c r="A28" s="41" t="s">
        <v>100</v>
      </c>
      <c r="B28" s="252">
        <f>293800+11300</f>
        <v>305100</v>
      </c>
      <c r="C28" s="252">
        <v>-8546</v>
      </c>
      <c r="D28" s="252">
        <f>+B28+C28</f>
        <v>296554</v>
      </c>
      <c r="E28" s="252">
        <v>296550</v>
      </c>
      <c r="F28" s="252">
        <f>E28</f>
        <v>296550</v>
      </c>
      <c r="G28" s="253">
        <f t="shared" ref="G28:G34" si="9">+D28-E28</f>
        <v>4</v>
      </c>
      <c r="H28" s="225"/>
    </row>
    <row r="29" spans="1:8" ht="16.5" x14ac:dyDescent="0.2">
      <c r="A29" s="41" t="s">
        <v>101</v>
      </c>
      <c r="B29" s="252">
        <v>0</v>
      </c>
      <c r="C29" s="252">
        <v>322000</v>
      </c>
      <c r="D29" s="252">
        <f t="shared" ref="D29:D35" si="10">+B29+C29</f>
        <v>322000</v>
      </c>
      <c r="E29" s="252">
        <v>322000</v>
      </c>
      <c r="F29" s="252">
        <v>0</v>
      </c>
      <c r="G29" s="253">
        <f t="shared" si="9"/>
        <v>0</v>
      </c>
      <c r="H29" s="225"/>
    </row>
    <row r="30" spans="1:8" x14ac:dyDescent="0.2">
      <c r="A30" s="41" t="s">
        <v>102</v>
      </c>
      <c r="B30" s="252">
        <f>24000+58000</f>
        <v>82000</v>
      </c>
      <c r="C30" s="252">
        <v>-15344</v>
      </c>
      <c r="D30" s="252">
        <f t="shared" si="10"/>
        <v>66656</v>
      </c>
      <c r="E30" s="252">
        <v>63266</v>
      </c>
      <c r="F30" s="252">
        <f>+E30</f>
        <v>63266</v>
      </c>
      <c r="G30" s="253">
        <f t="shared" si="9"/>
        <v>3390</v>
      </c>
      <c r="H30" s="225"/>
    </row>
    <row r="31" spans="1:8" ht="16.5" x14ac:dyDescent="0.2">
      <c r="A31" s="41" t="s">
        <v>103</v>
      </c>
      <c r="B31" s="252">
        <f>7000+19200</f>
        <v>26200</v>
      </c>
      <c r="C31" s="252">
        <v>-3147</v>
      </c>
      <c r="D31" s="252">
        <f t="shared" si="10"/>
        <v>23053</v>
      </c>
      <c r="E31" s="252">
        <v>23053</v>
      </c>
      <c r="F31" s="252">
        <f t="shared" ref="F31:F35" si="11">E31</f>
        <v>23053</v>
      </c>
      <c r="G31" s="253">
        <f t="shared" si="9"/>
        <v>0</v>
      </c>
      <c r="H31" s="225"/>
    </row>
    <row r="32" spans="1:8" x14ac:dyDescent="0.2">
      <c r="A32" s="41" t="s">
        <v>104</v>
      </c>
      <c r="B32" s="252">
        <v>20000</v>
      </c>
      <c r="C32" s="252">
        <v>-20000</v>
      </c>
      <c r="D32" s="252">
        <f t="shared" si="10"/>
        <v>0</v>
      </c>
      <c r="E32" s="252">
        <v>0</v>
      </c>
      <c r="F32" s="252">
        <f t="shared" si="11"/>
        <v>0</v>
      </c>
      <c r="G32" s="253">
        <f t="shared" si="9"/>
        <v>0</v>
      </c>
      <c r="H32" s="225"/>
    </row>
    <row r="33" spans="1:15" x14ac:dyDescent="0.2">
      <c r="A33" s="41" t="s">
        <v>105</v>
      </c>
      <c r="B33" s="252">
        <f>1200+18000</f>
        <v>19200</v>
      </c>
      <c r="C33" s="252">
        <v>-16364</v>
      </c>
      <c r="D33" s="252">
        <f t="shared" si="10"/>
        <v>2836</v>
      </c>
      <c r="E33" s="252">
        <v>2836</v>
      </c>
      <c r="F33" s="252">
        <f t="shared" si="11"/>
        <v>2836</v>
      </c>
      <c r="G33" s="253">
        <f>+D33-E33</f>
        <v>0</v>
      </c>
      <c r="H33" s="225"/>
    </row>
    <row r="34" spans="1:15" x14ac:dyDescent="0.2">
      <c r="A34" s="41" t="s">
        <v>106</v>
      </c>
      <c r="B34" s="252">
        <v>20000</v>
      </c>
      <c r="C34" s="252">
        <v>14960</v>
      </c>
      <c r="D34" s="252">
        <f t="shared" si="10"/>
        <v>34960</v>
      </c>
      <c r="E34" s="252">
        <v>34960</v>
      </c>
      <c r="F34" s="252">
        <f t="shared" si="11"/>
        <v>34960</v>
      </c>
      <c r="G34" s="253">
        <f t="shared" si="9"/>
        <v>0</v>
      </c>
      <c r="H34" s="225"/>
    </row>
    <row r="35" spans="1:15" x14ac:dyDescent="0.2">
      <c r="A35" s="41" t="s">
        <v>107</v>
      </c>
      <c r="B35" s="252">
        <f>100800+74400</f>
        <v>175200</v>
      </c>
      <c r="C35" s="252">
        <v>-45925</v>
      </c>
      <c r="D35" s="252">
        <f t="shared" si="10"/>
        <v>129275</v>
      </c>
      <c r="E35" s="252">
        <v>129275</v>
      </c>
      <c r="F35" s="252">
        <f t="shared" si="11"/>
        <v>129275</v>
      </c>
      <c r="G35" s="253">
        <f>+D35-E35</f>
        <v>0</v>
      </c>
      <c r="H35" s="225"/>
    </row>
    <row r="36" spans="1:15" ht="16.5" x14ac:dyDescent="0.2">
      <c r="A36" s="44" t="s">
        <v>108</v>
      </c>
      <c r="B36" s="252">
        <f>+B37+B38+B39+B40+B41+B42+B43+B45</f>
        <v>14917000</v>
      </c>
      <c r="C36" s="252">
        <f t="shared" ref="C36:D36" si="12">+C37+C38+C39+C40+C41+C42+C43+C45</f>
        <v>-1634335</v>
      </c>
      <c r="D36" s="252">
        <f t="shared" si="12"/>
        <v>13282665</v>
      </c>
      <c r="E36" s="252">
        <f>+E37+E38+E39+E40+E41+E42+E43+E45</f>
        <v>13171261</v>
      </c>
      <c r="F36" s="252">
        <f>+F37+F38+F39+F40+F41+F42+F43+F45</f>
        <v>13171261</v>
      </c>
      <c r="G36" s="253">
        <f>+G37+G38+G39+G40+G41+G42+G43+G45</f>
        <v>111404</v>
      </c>
      <c r="H36" s="225"/>
    </row>
    <row r="37" spans="1:15" x14ac:dyDescent="0.2">
      <c r="A37" s="41" t="s">
        <v>109</v>
      </c>
      <c r="B37" s="252">
        <v>0</v>
      </c>
      <c r="C37" s="252">
        <v>0</v>
      </c>
      <c r="D37" s="252">
        <f t="shared" ref="D37:D38" si="13">+B37+C37</f>
        <v>0</v>
      </c>
      <c r="E37" s="252">
        <f t="shared" ref="E37:E38" si="14">B37+C37</f>
        <v>0</v>
      </c>
      <c r="F37" s="252">
        <v>0</v>
      </c>
      <c r="G37" s="253">
        <f>+D37-E37</f>
        <v>0</v>
      </c>
      <c r="H37" s="225"/>
    </row>
    <row r="38" spans="1:15" x14ac:dyDescent="0.2">
      <c r="A38" s="41" t="s">
        <v>110</v>
      </c>
      <c r="B38" s="252">
        <v>0</v>
      </c>
      <c r="C38" s="252">
        <v>0</v>
      </c>
      <c r="D38" s="252">
        <f t="shared" si="13"/>
        <v>0</v>
      </c>
      <c r="E38" s="252">
        <f t="shared" si="14"/>
        <v>0</v>
      </c>
      <c r="F38" s="252">
        <v>0</v>
      </c>
      <c r="G38" s="253">
        <f>+D38-E38</f>
        <v>0</v>
      </c>
      <c r="H38" s="225"/>
      <c r="J38" s="114" t="s">
        <v>491</v>
      </c>
    </row>
    <row r="39" spans="1:15" x14ac:dyDescent="0.2">
      <c r="A39" s="41" t="s">
        <v>111</v>
      </c>
      <c r="B39" s="252">
        <f>14354000+563000</f>
        <v>14917000</v>
      </c>
      <c r="C39" s="252">
        <v>-1634335</v>
      </c>
      <c r="D39" s="252">
        <f>+B39+C39</f>
        <v>13282665</v>
      </c>
      <c r="E39" s="252">
        <v>13171261</v>
      </c>
      <c r="F39" s="252">
        <f>E39</f>
        <v>13171261</v>
      </c>
      <c r="G39" s="253">
        <f>+D39-E39</f>
        <v>111404</v>
      </c>
      <c r="H39" s="225"/>
    </row>
    <row r="40" spans="1:15" x14ac:dyDescent="0.2">
      <c r="A40" s="41" t="s">
        <v>112</v>
      </c>
      <c r="B40" s="252">
        <v>0</v>
      </c>
      <c r="C40" s="252">
        <v>0</v>
      </c>
      <c r="D40" s="252">
        <f t="shared" ref="D40:D45" si="15">+B40+C40</f>
        <v>0</v>
      </c>
      <c r="E40" s="252">
        <f t="shared" ref="E40:E45" si="16">B40+C40</f>
        <v>0</v>
      </c>
      <c r="F40" s="252">
        <v>0</v>
      </c>
      <c r="G40" s="253">
        <f t="shared" ref="G40:G44" si="17">+D40-E40</f>
        <v>0</v>
      </c>
      <c r="H40" s="225"/>
      <c r="J40" s="114" t="s">
        <v>493</v>
      </c>
      <c r="K40" s="222" t="s">
        <v>495</v>
      </c>
    </row>
    <row r="41" spans="1:15" x14ac:dyDescent="0.2">
      <c r="A41" s="41" t="s">
        <v>113</v>
      </c>
      <c r="B41" s="252">
        <v>0</v>
      </c>
      <c r="C41" s="252">
        <v>0</v>
      </c>
      <c r="D41" s="252">
        <f t="shared" si="15"/>
        <v>0</v>
      </c>
      <c r="E41" s="252">
        <f t="shared" si="16"/>
        <v>0</v>
      </c>
      <c r="F41" s="252">
        <v>0</v>
      </c>
      <c r="G41" s="253">
        <f t="shared" si="17"/>
        <v>0</v>
      </c>
      <c r="H41" s="225"/>
      <c r="I41" s="114" t="s">
        <v>494</v>
      </c>
      <c r="J41" s="221">
        <v>5</v>
      </c>
      <c r="K41" s="221">
        <v>1</v>
      </c>
    </row>
    <row r="42" spans="1:15" x14ac:dyDescent="0.2">
      <c r="A42" s="41" t="s">
        <v>114</v>
      </c>
      <c r="B42" s="252">
        <v>0</v>
      </c>
      <c r="C42" s="252">
        <v>0</v>
      </c>
      <c r="D42" s="252">
        <f t="shared" si="15"/>
        <v>0</v>
      </c>
      <c r="E42" s="252">
        <f t="shared" si="16"/>
        <v>0</v>
      </c>
      <c r="F42" s="252">
        <v>0</v>
      </c>
      <c r="G42" s="253">
        <f t="shared" si="17"/>
        <v>0</v>
      </c>
      <c r="H42" s="225"/>
      <c r="I42" s="114" t="s">
        <v>480</v>
      </c>
      <c r="J42" s="221">
        <v>8148</v>
      </c>
      <c r="K42" s="221">
        <v>11343</v>
      </c>
    </row>
    <row r="43" spans="1:15" x14ac:dyDescent="0.2">
      <c r="A43" s="41" t="s">
        <v>115</v>
      </c>
      <c r="B43" s="252">
        <v>0</v>
      </c>
      <c r="C43" s="252">
        <v>0</v>
      </c>
      <c r="D43" s="252">
        <f t="shared" si="15"/>
        <v>0</v>
      </c>
      <c r="E43" s="252">
        <f t="shared" si="16"/>
        <v>0</v>
      </c>
      <c r="F43" s="252">
        <v>0</v>
      </c>
      <c r="G43" s="253">
        <f t="shared" si="17"/>
        <v>0</v>
      </c>
      <c r="H43" s="225"/>
      <c r="I43" s="114" t="s">
        <v>482</v>
      </c>
      <c r="J43" s="221"/>
      <c r="K43" s="221">
        <v>44000</v>
      </c>
    </row>
    <row r="44" spans="1:15" x14ac:dyDescent="0.2">
      <c r="A44" s="41" t="s">
        <v>116</v>
      </c>
      <c r="B44" s="252">
        <v>0</v>
      </c>
      <c r="C44" s="252">
        <v>0</v>
      </c>
      <c r="D44" s="252">
        <f t="shared" si="15"/>
        <v>0</v>
      </c>
      <c r="E44" s="252">
        <f t="shared" si="16"/>
        <v>0</v>
      </c>
      <c r="F44" s="252">
        <v>0</v>
      </c>
      <c r="G44" s="253">
        <f t="shared" si="17"/>
        <v>0</v>
      </c>
      <c r="H44" s="225"/>
      <c r="I44" s="114" t="s">
        <v>496</v>
      </c>
      <c r="K44" s="221">
        <v>544150</v>
      </c>
      <c r="O44" s="114"/>
    </row>
    <row r="45" spans="1:15" x14ac:dyDescent="0.2">
      <c r="A45" s="41" t="s">
        <v>117</v>
      </c>
      <c r="B45" s="252">
        <v>0</v>
      </c>
      <c r="C45" s="252">
        <v>0</v>
      </c>
      <c r="D45" s="252">
        <f t="shared" si="15"/>
        <v>0</v>
      </c>
      <c r="E45" s="252">
        <f t="shared" si="16"/>
        <v>0</v>
      </c>
      <c r="F45" s="252">
        <v>0</v>
      </c>
      <c r="G45" s="253">
        <f>+D45-E45</f>
        <v>0</v>
      </c>
      <c r="H45" s="225"/>
      <c r="I45" s="114" t="s">
        <v>492</v>
      </c>
      <c r="J45" s="200"/>
      <c r="K45" s="200">
        <v>-2411000</v>
      </c>
    </row>
    <row r="46" spans="1:15" ht="16.5" x14ac:dyDescent="0.2">
      <c r="A46" s="44" t="s">
        <v>118</v>
      </c>
      <c r="B46" s="252">
        <f>+B47+B48+B49+B50+B51+B52+B54+B55</f>
        <v>0</v>
      </c>
      <c r="C46" s="252">
        <f t="shared" ref="C46:F46" si="18">+C47+C48+C49+C50+C51+C52+C54+C55</f>
        <v>0</v>
      </c>
      <c r="D46" s="252">
        <f t="shared" si="18"/>
        <v>0</v>
      </c>
      <c r="E46" s="252">
        <f t="shared" si="18"/>
        <v>0</v>
      </c>
      <c r="F46" s="252">
        <f t="shared" si="18"/>
        <v>0</v>
      </c>
      <c r="G46" s="253">
        <f>+G47+G48+G49+G50+G51+G52+G54+G55</f>
        <v>0</v>
      </c>
      <c r="H46" s="225"/>
      <c r="J46" s="114">
        <f>SUM(J41:J45)</f>
        <v>8153</v>
      </c>
      <c r="K46" s="114">
        <f>SUM(K41:K45)</f>
        <v>-1811506</v>
      </c>
      <c r="L46" s="114">
        <f>+K46+J46</f>
        <v>-1803353</v>
      </c>
    </row>
    <row r="47" spans="1:15" x14ac:dyDescent="0.2">
      <c r="A47" s="41" t="s">
        <v>119</v>
      </c>
      <c r="B47" s="252">
        <v>0</v>
      </c>
      <c r="C47" s="252">
        <v>0</v>
      </c>
      <c r="D47" s="252">
        <f t="shared" ref="D47:D55" si="19">+B47+C47</f>
        <v>0</v>
      </c>
      <c r="E47" s="252">
        <f t="shared" ref="E47:E55" si="20">B47+C47</f>
        <v>0</v>
      </c>
      <c r="F47" s="252">
        <v>0</v>
      </c>
      <c r="G47" s="253">
        <f>+D47-E47</f>
        <v>0</v>
      </c>
      <c r="H47" s="225"/>
    </row>
    <row r="48" spans="1:15" x14ac:dyDescent="0.2">
      <c r="A48" s="41" t="s">
        <v>120</v>
      </c>
      <c r="B48" s="252">
        <v>0</v>
      </c>
      <c r="C48" s="252">
        <v>0</v>
      </c>
      <c r="D48" s="252">
        <f t="shared" si="19"/>
        <v>0</v>
      </c>
      <c r="E48" s="252">
        <f t="shared" si="20"/>
        <v>0</v>
      </c>
      <c r="F48" s="252">
        <v>0</v>
      </c>
      <c r="G48" s="253">
        <f t="shared" ref="G48:G54" si="21">+D48-E48</f>
        <v>0</v>
      </c>
      <c r="H48" s="225"/>
      <c r="J48" s="244" t="s">
        <v>493</v>
      </c>
      <c r="K48" s="244" t="s">
        <v>495</v>
      </c>
      <c r="L48" s="244" t="s">
        <v>521</v>
      </c>
      <c r="M48" s="245" t="s">
        <v>527</v>
      </c>
    </row>
    <row r="49" spans="1:16" x14ac:dyDescent="0.2">
      <c r="A49" s="41" t="s">
        <v>121</v>
      </c>
      <c r="B49" s="252">
        <v>0</v>
      </c>
      <c r="C49" s="252">
        <v>0</v>
      </c>
      <c r="D49" s="252">
        <f t="shared" si="19"/>
        <v>0</v>
      </c>
      <c r="E49" s="252">
        <f t="shared" si="20"/>
        <v>0</v>
      </c>
      <c r="F49" s="252">
        <v>0</v>
      </c>
      <c r="G49" s="253">
        <f t="shared" si="21"/>
        <v>0</v>
      </c>
      <c r="H49" s="225"/>
      <c r="I49" s="114" t="s">
        <v>522</v>
      </c>
      <c r="J49" s="114">
        <v>5</v>
      </c>
      <c r="K49" s="241">
        <v>1</v>
      </c>
      <c r="L49" s="221"/>
      <c r="M49" s="221">
        <f>SUM(J49:L49)</f>
        <v>6</v>
      </c>
      <c r="N49" s="222" t="s">
        <v>525</v>
      </c>
      <c r="O49" s="84" t="s">
        <v>526</v>
      </c>
    </row>
    <row r="50" spans="1:16" x14ac:dyDescent="0.2">
      <c r="A50" s="41" t="s">
        <v>122</v>
      </c>
      <c r="B50" s="252">
        <v>0</v>
      </c>
      <c r="C50" s="252">
        <v>0</v>
      </c>
      <c r="D50" s="252">
        <f t="shared" si="19"/>
        <v>0</v>
      </c>
      <c r="E50" s="252">
        <f t="shared" si="20"/>
        <v>0</v>
      </c>
      <c r="F50" s="252">
        <v>0</v>
      </c>
      <c r="G50" s="253">
        <f t="shared" si="21"/>
        <v>0</v>
      </c>
      <c r="H50" s="225"/>
      <c r="I50" s="114" t="s">
        <v>482</v>
      </c>
      <c r="K50" s="241">
        <v>44000</v>
      </c>
      <c r="L50" s="221">
        <v>24000</v>
      </c>
      <c r="M50" s="221">
        <f t="shared" ref="M50:M53" si="22">SUM(J50:L50)</f>
        <v>68000</v>
      </c>
      <c r="O50" s="114">
        <v>-21700</v>
      </c>
    </row>
    <row r="51" spans="1:16" x14ac:dyDescent="0.2">
      <c r="A51" s="41" t="s">
        <v>123</v>
      </c>
      <c r="B51" s="252">
        <v>0</v>
      </c>
      <c r="C51" s="252">
        <v>0</v>
      </c>
      <c r="D51" s="252">
        <f t="shared" si="19"/>
        <v>0</v>
      </c>
      <c r="E51" s="252">
        <f t="shared" si="20"/>
        <v>0</v>
      </c>
      <c r="F51" s="252">
        <v>0</v>
      </c>
      <c r="G51" s="253">
        <f t="shared" si="21"/>
        <v>0</v>
      </c>
      <c r="H51" s="225"/>
      <c r="I51" s="114" t="s">
        <v>523</v>
      </c>
      <c r="J51" s="114">
        <v>8148</v>
      </c>
      <c r="K51" s="241">
        <v>11343</v>
      </c>
      <c r="L51" s="221">
        <f>15491.81-10125</f>
        <v>5366.8099999999995</v>
      </c>
      <c r="M51" s="221">
        <f>SUM(J51:L51)</f>
        <v>24857.809999999998</v>
      </c>
    </row>
    <row r="52" spans="1:16" x14ac:dyDescent="0.2">
      <c r="A52" s="41" t="s">
        <v>124</v>
      </c>
      <c r="B52" s="252">
        <v>0</v>
      </c>
      <c r="C52" s="252">
        <v>0</v>
      </c>
      <c r="D52" s="252">
        <f t="shared" si="19"/>
        <v>0</v>
      </c>
      <c r="E52" s="252">
        <f t="shared" si="20"/>
        <v>0</v>
      </c>
      <c r="F52" s="252">
        <v>0</v>
      </c>
      <c r="G52" s="253">
        <f t="shared" si="21"/>
        <v>0</v>
      </c>
      <c r="H52" s="225"/>
      <c r="I52" s="114" t="s">
        <v>496</v>
      </c>
      <c r="K52" s="241">
        <v>544150</v>
      </c>
      <c r="L52" s="221">
        <v>161350</v>
      </c>
      <c r="M52" s="221">
        <f t="shared" si="22"/>
        <v>705500</v>
      </c>
      <c r="N52" s="114">
        <v>-126000</v>
      </c>
    </row>
    <row r="53" spans="1:16" x14ac:dyDescent="0.2">
      <c r="A53" s="41" t="s">
        <v>125</v>
      </c>
      <c r="B53" s="252">
        <v>0</v>
      </c>
      <c r="C53" s="252">
        <v>0</v>
      </c>
      <c r="D53" s="252">
        <f t="shared" si="19"/>
        <v>0</v>
      </c>
      <c r="E53" s="252">
        <f t="shared" si="20"/>
        <v>0</v>
      </c>
      <c r="F53" s="252">
        <v>0</v>
      </c>
      <c r="G53" s="253">
        <f t="shared" si="21"/>
        <v>0</v>
      </c>
      <c r="H53" s="225"/>
      <c r="I53" s="222" t="s">
        <v>524</v>
      </c>
      <c r="J53" s="200"/>
      <c r="K53" s="242">
        <v>-2411000</v>
      </c>
      <c r="L53" s="243"/>
      <c r="M53" s="243">
        <f t="shared" si="22"/>
        <v>-2411000</v>
      </c>
      <c r="N53" s="200"/>
      <c r="O53" s="199"/>
    </row>
    <row r="54" spans="1:16" x14ac:dyDescent="0.2">
      <c r="A54" s="41" t="s">
        <v>126</v>
      </c>
      <c r="B54" s="252">
        <v>0</v>
      </c>
      <c r="C54" s="252">
        <v>0</v>
      </c>
      <c r="D54" s="252">
        <f t="shared" si="19"/>
        <v>0</v>
      </c>
      <c r="E54" s="252">
        <f t="shared" si="20"/>
        <v>0</v>
      </c>
      <c r="F54" s="252">
        <v>0</v>
      </c>
      <c r="G54" s="253">
        <f t="shared" si="21"/>
        <v>0</v>
      </c>
      <c r="H54" s="225"/>
      <c r="J54" s="114">
        <f>SUM(J49:J53)</f>
        <v>8153</v>
      </c>
      <c r="K54" s="114">
        <f t="shared" ref="K54:L54" si="23">SUM(K49:K53)</f>
        <v>-1811506</v>
      </c>
      <c r="L54" s="221">
        <f t="shared" si="23"/>
        <v>190716.81</v>
      </c>
      <c r="M54" s="221">
        <f>SUM(M49:M53)</f>
        <v>-1612636.19</v>
      </c>
      <c r="N54" s="114">
        <f>SUM(N50:N53)</f>
        <v>-126000</v>
      </c>
      <c r="O54" s="114">
        <f>SUM(O50:O53)</f>
        <v>-21700</v>
      </c>
      <c r="P54" s="114">
        <f>+M54-N54-O54</f>
        <v>-1464936.19</v>
      </c>
    </row>
    <row r="55" spans="1:16" x14ac:dyDescent="0.2">
      <c r="A55" s="41" t="s">
        <v>127</v>
      </c>
      <c r="B55" s="252">
        <v>0</v>
      </c>
      <c r="C55" s="252">
        <v>0</v>
      </c>
      <c r="D55" s="252">
        <f t="shared" si="19"/>
        <v>0</v>
      </c>
      <c r="E55" s="252">
        <f t="shared" si="20"/>
        <v>0</v>
      </c>
      <c r="F55" s="252">
        <v>0</v>
      </c>
      <c r="G55" s="253">
        <f>+D55-E55</f>
        <v>0</v>
      </c>
      <c r="H55" s="225"/>
      <c r="P55">
        <v>-1634336</v>
      </c>
    </row>
    <row r="56" spans="1:16" x14ac:dyDescent="0.2">
      <c r="A56" s="44" t="s">
        <v>128</v>
      </c>
      <c r="B56" s="252">
        <f>+B57+B58+B59</f>
        <v>0</v>
      </c>
      <c r="C56" s="252">
        <f t="shared" ref="C56:F56" si="24">+C57+C58+C59</f>
        <v>2537000</v>
      </c>
      <c r="D56" s="252">
        <f t="shared" si="24"/>
        <v>2537000</v>
      </c>
      <c r="E56" s="252">
        <f t="shared" si="24"/>
        <v>2012227</v>
      </c>
      <c r="F56" s="252">
        <f t="shared" si="24"/>
        <v>2012227</v>
      </c>
      <c r="G56" s="253">
        <f>+G57+G58+G59</f>
        <v>524773</v>
      </c>
      <c r="H56" s="225"/>
      <c r="J56" s="219"/>
      <c r="K56" s="219"/>
      <c r="L56" s="204"/>
      <c r="P56" s="114">
        <f>+P54-P55</f>
        <v>169399.81000000006</v>
      </c>
    </row>
    <row r="57" spans="1:16" x14ac:dyDescent="0.2">
      <c r="A57" s="41" t="s">
        <v>129</v>
      </c>
      <c r="B57" s="252">
        <v>0</v>
      </c>
      <c r="C57" s="252">
        <v>0</v>
      </c>
      <c r="D57" s="252">
        <f t="shared" ref="D57" si="25">+B57+C57</f>
        <v>0</v>
      </c>
      <c r="E57" s="252">
        <f t="shared" ref="E57" si="26">B57+C57</f>
        <v>0</v>
      </c>
      <c r="F57" s="252">
        <v>0</v>
      </c>
      <c r="G57" s="253">
        <f>+D57-E57</f>
        <v>0</v>
      </c>
      <c r="H57" s="225"/>
      <c r="I57" s="223"/>
      <c r="J57" s="219"/>
      <c r="K57" s="237"/>
      <c r="L57" s="31"/>
    </row>
    <row r="58" spans="1:16" x14ac:dyDescent="0.2">
      <c r="A58" s="41" t="s">
        <v>130</v>
      </c>
      <c r="B58" s="252">
        <v>0</v>
      </c>
      <c r="C58" s="252">
        <v>2537000</v>
      </c>
      <c r="D58" s="252">
        <f>+B58+C58</f>
        <v>2537000</v>
      </c>
      <c r="E58" s="252">
        <v>2012227</v>
      </c>
      <c r="F58" s="252">
        <f>+E58</f>
        <v>2012227</v>
      </c>
      <c r="G58" s="253">
        <f>+D58-E58</f>
        <v>524773</v>
      </c>
      <c r="H58" s="225"/>
      <c r="J58" s="219"/>
    </row>
    <row r="59" spans="1:16" x14ac:dyDescent="0.2">
      <c r="A59" s="41" t="s">
        <v>131</v>
      </c>
      <c r="B59" s="252">
        <v>0</v>
      </c>
      <c r="C59" s="252">
        <v>0</v>
      </c>
      <c r="D59" s="252">
        <f t="shared" ref="D59" si="27">+B59+C59</f>
        <v>0</v>
      </c>
      <c r="E59" s="252">
        <f t="shared" ref="E59" si="28">B59+C59</f>
        <v>0</v>
      </c>
      <c r="F59" s="252">
        <v>0</v>
      </c>
      <c r="G59" s="253">
        <f>+D59-E59</f>
        <v>0</v>
      </c>
      <c r="H59" s="225"/>
      <c r="I59" s="114" t="s">
        <v>497</v>
      </c>
      <c r="K59" s="219">
        <v>2411000</v>
      </c>
    </row>
    <row r="60" spans="1:16" ht="16.5" x14ac:dyDescent="0.2">
      <c r="A60" s="44" t="s">
        <v>132</v>
      </c>
      <c r="B60" s="252">
        <f>+B61+B62+B63+B65+B66</f>
        <v>0</v>
      </c>
      <c r="C60" s="252">
        <f t="shared" ref="C60:F60" si="29">+C61+C62+C63+C65+C66</f>
        <v>0</v>
      </c>
      <c r="D60" s="252">
        <f t="shared" si="29"/>
        <v>0</v>
      </c>
      <c r="E60" s="252">
        <f t="shared" si="29"/>
        <v>0</v>
      </c>
      <c r="F60" s="252">
        <f t="shared" si="29"/>
        <v>0</v>
      </c>
      <c r="G60" s="253">
        <f>+G61+G62+G63+G65+G66</f>
        <v>0</v>
      </c>
      <c r="H60" s="225"/>
      <c r="I60" s="222" t="s">
        <v>496</v>
      </c>
      <c r="K60" s="238">
        <v>126000</v>
      </c>
    </row>
    <row r="61" spans="1:16" x14ac:dyDescent="0.2">
      <c r="A61" s="41" t="s">
        <v>133</v>
      </c>
      <c r="B61" s="252">
        <v>0</v>
      </c>
      <c r="C61" s="252">
        <v>0</v>
      </c>
      <c r="D61" s="252">
        <f t="shared" ref="D61:D67" si="30">+B61+C61</f>
        <v>0</v>
      </c>
      <c r="E61" s="252">
        <f t="shared" ref="E61:E67" si="31">B61+C61</f>
        <v>0</v>
      </c>
      <c r="F61" s="252">
        <v>0</v>
      </c>
      <c r="G61" s="253">
        <f>+D61-E61</f>
        <v>0</v>
      </c>
      <c r="H61" s="225"/>
      <c r="K61" s="114">
        <f>SUM(K59:K60)</f>
        <v>2537000</v>
      </c>
    </row>
    <row r="62" spans="1:16" x14ac:dyDescent="0.2">
      <c r="A62" s="41" t="s">
        <v>134</v>
      </c>
      <c r="B62" s="252">
        <v>0</v>
      </c>
      <c r="C62" s="252">
        <v>0</v>
      </c>
      <c r="D62" s="252">
        <f t="shared" si="30"/>
        <v>0</v>
      </c>
      <c r="E62" s="252">
        <f t="shared" si="31"/>
        <v>0</v>
      </c>
      <c r="F62" s="252">
        <v>0</v>
      </c>
      <c r="G62" s="253">
        <f t="shared" ref="G62:G66" si="32">+D62-E62</f>
        <v>0</v>
      </c>
      <c r="H62" s="225"/>
      <c r="J62" s="114">
        <v>1</v>
      </c>
      <c r="K62" s="114">
        <v>2</v>
      </c>
      <c r="L62" s="222" t="s">
        <v>529</v>
      </c>
    </row>
    <row r="63" spans="1:16" x14ac:dyDescent="0.2">
      <c r="A63" s="41" t="s">
        <v>135</v>
      </c>
      <c r="B63" s="252">
        <v>0</v>
      </c>
      <c r="C63" s="252">
        <v>0</v>
      </c>
      <c r="D63" s="252">
        <f t="shared" si="30"/>
        <v>0</v>
      </c>
      <c r="E63" s="252">
        <f t="shared" si="31"/>
        <v>0</v>
      </c>
      <c r="F63" s="252">
        <v>0</v>
      </c>
      <c r="G63" s="253">
        <f t="shared" si="32"/>
        <v>0</v>
      </c>
      <c r="H63" s="225"/>
      <c r="I63" s="239" t="s">
        <v>507</v>
      </c>
      <c r="J63" s="240">
        <v>429337.11</v>
      </c>
      <c r="K63" s="240">
        <v>276075.05</v>
      </c>
      <c r="L63" s="114">
        <v>1306814.6100000001</v>
      </c>
      <c r="M63" s="114">
        <f>SUM(J63:L63)</f>
        <v>2012226.77</v>
      </c>
    </row>
    <row r="64" spans="1:16" x14ac:dyDescent="0.2">
      <c r="A64" s="41" t="s">
        <v>136</v>
      </c>
      <c r="B64" s="252">
        <v>0</v>
      </c>
      <c r="C64" s="252">
        <v>0</v>
      </c>
      <c r="D64" s="252">
        <f t="shared" si="30"/>
        <v>0</v>
      </c>
      <c r="E64" s="252">
        <f t="shared" si="31"/>
        <v>0</v>
      </c>
      <c r="F64" s="252">
        <v>0</v>
      </c>
      <c r="G64" s="253">
        <f t="shared" si="32"/>
        <v>0</v>
      </c>
      <c r="H64" s="225"/>
    </row>
    <row r="65" spans="1:14" ht="16.5" x14ac:dyDescent="0.2">
      <c r="A65" s="41" t="s">
        <v>436</v>
      </c>
      <c r="B65" s="252">
        <v>0</v>
      </c>
      <c r="C65" s="252">
        <v>0</v>
      </c>
      <c r="D65" s="252">
        <f t="shared" si="30"/>
        <v>0</v>
      </c>
      <c r="E65" s="252">
        <f t="shared" si="31"/>
        <v>0</v>
      </c>
      <c r="F65" s="252">
        <v>0</v>
      </c>
      <c r="G65" s="253">
        <f t="shared" si="32"/>
        <v>0</v>
      </c>
      <c r="H65" s="225"/>
    </row>
    <row r="66" spans="1:14" x14ac:dyDescent="0.2">
      <c r="A66" s="41" t="s">
        <v>137</v>
      </c>
      <c r="B66" s="252">
        <v>0</v>
      </c>
      <c r="C66" s="252">
        <v>0</v>
      </c>
      <c r="D66" s="252">
        <f t="shared" si="30"/>
        <v>0</v>
      </c>
      <c r="E66" s="252">
        <f t="shared" si="31"/>
        <v>0</v>
      </c>
      <c r="F66" s="252">
        <v>0</v>
      </c>
      <c r="G66" s="253">
        <f t="shared" si="32"/>
        <v>0</v>
      </c>
      <c r="H66" s="225"/>
    </row>
    <row r="67" spans="1:14" ht="16.5" x14ac:dyDescent="0.2">
      <c r="A67" s="41" t="s">
        <v>138</v>
      </c>
      <c r="B67" s="252">
        <v>0</v>
      </c>
      <c r="C67" s="252">
        <v>0</v>
      </c>
      <c r="D67" s="252">
        <f t="shared" si="30"/>
        <v>0</v>
      </c>
      <c r="E67" s="252">
        <f t="shared" si="31"/>
        <v>0</v>
      </c>
      <c r="F67" s="252">
        <v>0</v>
      </c>
      <c r="G67" s="253">
        <f>+D67-E67</f>
        <v>0</v>
      </c>
      <c r="H67" s="225"/>
    </row>
    <row r="68" spans="1:14" x14ac:dyDescent="0.2">
      <c r="A68" s="44" t="s">
        <v>139</v>
      </c>
      <c r="B68" s="252">
        <f>+B69+B70+B71</f>
        <v>0</v>
      </c>
      <c r="C68" s="252">
        <f t="shared" ref="C68:F68" si="33">+C69+C70+C71</f>
        <v>0</v>
      </c>
      <c r="D68" s="252">
        <f t="shared" si="33"/>
        <v>0</v>
      </c>
      <c r="E68" s="252">
        <f t="shared" si="33"/>
        <v>0</v>
      </c>
      <c r="F68" s="252">
        <f t="shared" si="33"/>
        <v>0</v>
      </c>
      <c r="G68" s="253">
        <f>+G69+G70+G71</f>
        <v>0</v>
      </c>
      <c r="H68" s="225"/>
    </row>
    <row r="69" spans="1:14" x14ac:dyDescent="0.2">
      <c r="A69" s="41" t="s">
        <v>140</v>
      </c>
      <c r="B69" s="252">
        <v>0</v>
      </c>
      <c r="C69" s="252">
        <v>0</v>
      </c>
      <c r="D69" s="252">
        <f t="shared" ref="D69:D71" si="34">+B69+C69</f>
        <v>0</v>
      </c>
      <c r="E69" s="252">
        <f t="shared" ref="E69:E71" si="35">B69+C69</f>
        <v>0</v>
      </c>
      <c r="F69" s="252">
        <v>0</v>
      </c>
      <c r="G69" s="253">
        <f>+D69-E69</f>
        <v>0</v>
      </c>
      <c r="H69" s="225"/>
    </row>
    <row r="70" spans="1:14" x14ac:dyDescent="0.2">
      <c r="A70" s="41" t="s">
        <v>141</v>
      </c>
      <c r="B70" s="252">
        <v>0</v>
      </c>
      <c r="C70" s="252">
        <v>0</v>
      </c>
      <c r="D70" s="252">
        <f t="shared" si="34"/>
        <v>0</v>
      </c>
      <c r="E70" s="252">
        <f t="shared" si="35"/>
        <v>0</v>
      </c>
      <c r="F70" s="252">
        <v>0</v>
      </c>
      <c r="G70" s="253">
        <f t="shared" ref="G70" si="36">+D70-E70</f>
        <v>0</v>
      </c>
      <c r="H70" s="225"/>
    </row>
    <row r="71" spans="1:14" x14ac:dyDescent="0.2">
      <c r="A71" s="41" t="s">
        <v>142</v>
      </c>
      <c r="B71" s="252">
        <v>0</v>
      </c>
      <c r="C71" s="252">
        <v>0</v>
      </c>
      <c r="D71" s="252">
        <f t="shared" si="34"/>
        <v>0</v>
      </c>
      <c r="E71" s="252">
        <f t="shared" si="35"/>
        <v>0</v>
      </c>
      <c r="F71" s="252">
        <v>0</v>
      </c>
      <c r="G71" s="253">
        <f>+D71-E71</f>
        <v>0</v>
      </c>
      <c r="H71" s="225"/>
    </row>
    <row r="72" spans="1:14" x14ac:dyDescent="0.2">
      <c r="A72" s="44" t="s">
        <v>143</v>
      </c>
      <c r="B72" s="252">
        <f>+B73+B74+B75+B76+B77+B78+B79</f>
        <v>0</v>
      </c>
      <c r="C72" s="252">
        <f t="shared" ref="C72:F72" si="37">+C73+C74+C75+C76+C77+C78+C79</f>
        <v>0</v>
      </c>
      <c r="D72" s="252">
        <f t="shared" si="37"/>
        <v>0</v>
      </c>
      <c r="E72" s="252">
        <f t="shared" si="37"/>
        <v>0</v>
      </c>
      <c r="F72" s="252">
        <f t="shared" si="37"/>
        <v>0</v>
      </c>
      <c r="G72" s="253">
        <f>+G73+G74+G75+G76+G77+G78+G79</f>
        <v>0</v>
      </c>
      <c r="H72" s="225"/>
    </row>
    <row r="73" spans="1:14" x14ac:dyDescent="0.2">
      <c r="A73" s="41" t="s">
        <v>144</v>
      </c>
      <c r="B73" s="252">
        <v>0</v>
      </c>
      <c r="C73" s="252">
        <v>0</v>
      </c>
      <c r="D73" s="252">
        <f t="shared" ref="D73:D79" si="38">+B73+C73</f>
        <v>0</v>
      </c>
      <c r="E73" s="252">
        <f t="shared" ref="E73:E79" si="39">B73+C73</f>
        <v>0</v>
      </c>
      <c r="F73" s="252">
        <v>0</v>
      </c>
      <c r="G73" s="253">
        <f>+D73-E73</f>
        <v>0</v>
      </c>
      <c r="H73" s="225"/>
    </row>
    <row r="74" spans="1:14" x14ac:dyDescent="0.2">
      <c r="A74" s="41" t="s">
        <v>145</v>
      </c>
      <c r="B74" s="252">
        <v>0</v>
      </c>
      <c r="C74" s="252">
        <v>0</v>
      </c>
      <c r="D74" s="252">
        <f t="shared" si="38"/>
        <v>0</v>
      </c>
      <c r="E74" s="252">
        <f t="shared" si="39"/>
        <v>0</v>
      </c>
      <c r="F74" s="252">
        <v>0</v>
      </c>
      <c r="G74" s="253">
        <f t="shared" ref="G74:G77" si="40">+D74-E74</f>
        <v>0</v>
      </c>
      <c r="H74" s="225"/>
    </row>
    <row r="75" spans="1:14" x14ac:dyDescent="0.2">
      <c r="A75" s="41" t="s">
        <v>146</v>
      </c>
      <c r="B75" s="252">
        <v>0</v>
      </c>
      <c r="C75" s="252">
        <v>0</v>
      </c>
      <c r="D75" s="252">
        <f t="shared" si="38"/>
        <v>0</v>
      </c>
      <c r="E75" s="252">
        <f t="shared" si="39"/>
        <v>0</v>
      </c>
      <c r="F75" s="252">
        <v>0</v>
      </c>
      <c r="G75" s="253">
        <f t="shared" si="40"/>
        <v>0</v>
      </c>
      <c r="H75" s="225"/>
    </row>
    <row r="76" spans="1:14" x14ac:dyDescent="0.2">
      <c r="A76" s="41" t="s">
        <v>147</v>
      </c>
      <c r="B76" s="252">
        <v>0</v>
      </c>
      <c r="C76" s="252">
        <v>0</v>
      </c>
      <c r="D76" s="252">
        <f t="shared" si="38"/>
        <v>0</v>
      </c>
      <c r="E76" s="252">
        <f t="shared" si="39"/>
        <v>0</v>
      </c>
      <c r="F76" s="252">
        <v>0</v>
      </c>
      <c r="G76" s="253">
        <f t="shared" si="40"/>
        <v>0</v>
      </c>
      <c r="H76" s="225"/>
    </row>
    <row r="77" spans="1:14" x14ac:dyDescent="0.2">
      <c r="A77" s="41" t="s">
        <v>148</v>
      </c>
      <c r="B77" s="252">
        <v>0</v>
      </c>
      <c r="C77" s="252">
        <v>0</v>
      </c>
      <c r="D77" s="252">
        <f t="shared" si="38"/>
        <v>0</v>
      </c>
      <c r="E77" s="252">
        <f t="shared" si="39"/>
        <v>0</v>
      </c>
      <c r="F77" s="252">
        <v>0</v>
      </c>
      <c r="G77" s="253">
        <f t="shared" si="40"/>
        <v>0</v>
      </c>
      <c r="H77" s="225"/>
    </row>
    <row r="78" spans="1:14" x14ac:dyDescent="0.2">
      <c r="A78" s="41" t="s">
        <v>149</v>
      </c>
      <c r="B78" s="252">
        <v>0</v>
      </c>
      <c r="C78" s="252">
        <v>0</v>
      </c>
      <c r="D78" s="252">
        <f t="shared" si="38"/>
        <v>0</v>
      </c>
      <c r="E78" s="252">
        <f t="shared" si="39"/>
        <v>0</v>
      </c>
      <c r="F78" s="252">
        <v>0</v>
      </c>
      <c r="G78" s="253">
        <f>+D78-E78</f>
        <v>0</v>
      </c>
      <c r="H78" s="225"/>
    </row>
    <row r="79" spans="1:14" s="199" customFormat="1" x14ac:dyDescent="0.2">
      <c r="A79" s="42" t="s">
        <v>150</v>
      </c>
      <c r="B79" s="254">
        <v>0</v>
      </c>
      <c r="C79" s="254">
        <v>0</v>
      </c>
      <c r="D79" s="254">
        <f t="shared" si="38"/>
        <v>0</v>
      </c>
      <c r="E79" s="254">
        <f t="shared" si="39"/>
        <v>0</v>
      </c>
      <c r="F79" s="254">
        <v>0</v>
      </c>
      <c r="G79" s="255">
        <f>+D79-E79</f>
        <v>0</v>
      </c>
      <c r="H79" s="230"/>
      <c r="I79" s="200"/>
      <c r="J79" s="200"/>
      <c r="K79" s="200"/>
      <c r="L79" s="200"/>
      <c r="M79" s="200"/>
      <c r="N79" s="200"/>
    </row>
    <row r="80" spans="1:14" x14ac:dyDescent="0.2">
      <c r="A80" s="47" t="s">
        <v>359</v>
      </c>
      <c r="B80" s="256">
        <f>+B81+B88+B98+B108+B118+B128+B132+B140+B144</f>
        <v>0</v>
      </c>
      <c r="C80" s="256">
        <f>+C81+C88+C98+C108+C118+C128+C132+C140+C144</f>
        <v>28606091</v>
      </c>
      <c r="D80" s="256">
        <f>+D81+D88+D98+D108+D118+D128+D132+D140+D144</f>
        <v>28606091</v>
      </c>
      <c r="E80" s="256">
        <f>+E81+E88+E98+E108+E118+E128+E132+E140+E144</f>
        <v>25377497</v>
      </c>
      <c r="F80" s="256">
        <f>+F81+F88+F98+F108+F118+F128+F132+F140+F144</f>
        <v>25377497</v>
      </c>
      <c r="G80" s="257">
        <f>+D80-E80</f>
        <v>3228594</v>
      </c>
      <c r="H80" s="224"/>
    </row>
    <row r="81" spans="1:8" x14ac:dyDescent="0.2">
      <c r="A81" s="44" t="s">
        <v>360</v>
      </c>
      <c r="B81" s="252">
        <f>+B84+B85+B86+B87</f>
        <v>0</v>
      </c>
      <c r="C81" s="252">
        <f t="shared" ref="C81:F81" si="41">+C84+C85+C86+C87</f>
        <v>0</v>
      </c>
      <c r="D81" s="252">
        <f t="shared" si="41"/>
        <v>0</v>
      </c>
      <c r="E81" s="252">
        <f t="shared" si="41"/>
        <v>0</v>
      </c>
      <c r="F81" s="252">
        <f t="shared" si="41"/>
        <v>0</v>
      </c>
      <c r="G81" s="253">
        <f>SUM(G82:G87)</f>
        <v>0</v>
      </c>
      <c r="H81" s="225"/>
    </row>
    <row r="82" spans="1:8" ht="18" customHeight="1" x14ac:dyDescent="0.2">
      <c r="A82" s="41" t="s">
        <v>457</v>
      </c>
      <c r="B82" s="252">
        <v>0</v>
      </c>
      <c r="C82" s="252">
        <v>0</v>
      </c>
      <c r="D82" s="252">
        <f t="shared" ref="D82:D89" si="42">+B82+C82</f>
        <v>0</v>
      </c>
      <c r="E82" s="252">
        <f t="shared" ref="E82:E89" si="43">B82+C82</f>
        <v>0</v>
      </c>
      <c r="F82" s="252">
        <v>0</v>
      </c>
      <c r="G82" s="253">
        <f>+D82-E82</f>
        <v>0</v>
      </c>
      <c r="H82" s="225"/>
    </row>
    <row r="83" spans="1:8" x14ac:dyDescent="0.2">
      <c r="A83" s="41" t="s">
        <v>458</v>
      </c>
      <c r="B83" s="252">
        <v>0</v>
      </c>
      <c r="C83" s="252">
        <v>0</v>
      </c>
      <c r="D83" s="252">
        <f t="shared" si="42"/>
        <v>0</v>
      </c>
      <c r="E83" s="252">
        <f t="shared" si="43"/>
        <v>0</v>
      </c>
      <c r="F83" s="252">
        <v>0</v>
      </c>
      <c r="G83" s="253">
        <f>+D83-E83</f>
        <v>0</v>
      </c>
      <c r="H83" s="225"/>
    </row>
    <row r="84" spans="1:8" x14ac:dyDescent="0.2">
      <c r="A84" s="41" t="s">
        <v>459</v>
      </c>
      <c r="B84" s="252">
        <v>0</v>
      </c>
      <c r="C84" s="252">
        <v>0</v>
      </c>
      <c r="D84" s="252">
        <f t="shared" si="42"/>
        <v>0</v>
      </c>
      <c r="E84" s="252">
        <f t="shared" si="43"/>
        <v>0</v>
      </c>
      <c r="F84" s="252">
        <v>0</v>
      </c>
      <c r="G84" s="253">
        <f>+D84-E84</f>
        <v>0</v>
      </c>
      <c r="H84" s="225"/>
    </row>
    <row r="85" spans="1:8" x14ac:dyDescent="0.2">
      <c r="A85" s="41" t="s">
        <v>361</v>
      </c>
      <c r="B85" s="252">
        <v>0</v>
      </c>
      <c r="C85" s="252">
        <v>0</v>
      </c>
      <c r="D85" s="252">
        <f t="shared" si="42"/>
        <v>0</v>
      </c>
      <c r="E85" s="252">
        <f t="shared" si="43"/>
        <v>0</v>
      </c>
      <c r="F85" s="252">
        <v>0</v>
      </c>
      <c r="G85" s="253">
        <f t="shared" ref="G85:G96" si="44">+D85-E85</f>
        <v>0</v>
      </c>
      <c r="H85" s="225"/>
    </row>
    <row r="86" spans="1:8" x14ac:dyDescent="0.2">
      <c r="A86" s="41" t="s">
        <v>362</v>
      </c>
      <c r="B86" s="252">
        <v>0</v>
      </c>
      <c r="C86" s="252">
        <v>0</v>
      </c>
      <c r="D86" s="252">
        <f t="shared" si="42"/>
        <v>0</v>
      </c>
      <c r="E86" s="252">
        <f t="shared" si="43"/>
        <v>0</v>
      </c>
      <c r="F86" s="252">
        <v>0</v>
      </c>
      <c r="G86" s="253">
        <f t="shared" si="44"/>
        <v>0</v>
      </c>
      <c r="H86" s="225"/>
    </row>
    <row r="87" spans="1:8" x14ac:dyDescent="0.2">
      <c r="A87" s="41" t="s">
        <v>363</v>
      </c>
      <c r="B87" s="252">
        <v>0</v>
      </c>
      <c r="C87" s="252">
        <v>0</v>
      </c>
      <c r="D87" s="252">
        <f t="shared" si="42"/>
        <v>0</v>
      </c>
      <c r="E87" s="252">
        <f t="shared" si="43"/>
        <v>0</v>
      </c>
      <c r="F87" s="252">
        <v>0</v>
      </c>
      <c r="G87" s="253">
        <f t="shared" si="44"/>
        <v>0</v>
      </c>
      <c r="H87" s="225"/>
    </row>
    <row r="88" spans="1:8" x14ac:dyDescent="0.2">
      <c r="A88" s="44" t="s">
        <v>88</v>
      </c>
      <c r="B88" s="252">
        <f>+B89+B90+B91+B92+B93+B94+B95+B96+B97</f>
        <v>0</v>
      </c>
      <c r="C88" s="252">
        <f t="shared" ref="C88:F88" si="45">+C89+C90+C91+C92+C93+C94+C95+C96+C97</f>
        <v>0</v>
      </c>
      <c r="D88" s="252">
        <f t="shared" si="45"/>
        <v>0</v>
      </c>
      <c r="E88" s="252">
        <f t="shared" si="45"/>
        <v>0</v>
      </c>
      <c r="F88" s="252">
        <f t="shared" si="45"/>
        <v>0</v>
      </c>
      <c r="G88" s="253">
        <f>SUM(G89:G97)</f>
        <v>0</v>
      </c>
      <c r="H88" s="225"/>
    </row>
    <row r="89" spans="1:8" ht="16.5" x14ac:dyDescent="0.2">
      <c r="A89" s="41" t="s">
        <v>89</v>
      </c>
      <c r="B89" s="252">
        <v>0</v>
      </c>
      <c r="C89" s="252">
        <v>0</v>
      </c>
      <c r="D89" s="252">
        <f t="shared" si="42"/>
        <v>0</v>
      </c>
      <c r="E89" s="252">
        <f t="shared" si="43"/>
        <v>0</v>
      </c>
      <c r="F89" s="252">
        <v>0</v>
      </c>
      <c r="G89" s="253">
        <f t="shared" si="44"/>
        <v>0</v>
      </c>
      <c r="H89" s="225"/>
    </row>
    <row r="90" spans="1:8" x14ac:dyDescent="0.2">
      <c r="A90" s="190" t="s">
        <v>460</v>
      </c>
      <c r="B90" s="252"/>
      <c r="C90" s="252"/>
      <c r="D90" s="252"/>
      <c r="E90" s="252"/>
      <c r="F90" s="252"/>
      <c r="G90" s="253">
        <f t="shared" si="44"/>
        <v>0</v>
      </c>
      <c r="H90" s="225"/>
    </row>
    <row r="91" spans="1:8" ht="16.5" x14ac:dyDescent="0.2">
      <c r="A91" s="41" t="s">
        <v>91</v>
      </c>
      <c r="B91" s="252">
        <v>0</v>
      </c>
      <c r="C91" s="252">
        <v>0</v>
      </c>
      <c r="D91" s="252">
        <f t="shared" ref="D91:D97" si="46">+B91+C91</f>
        <v>0</v>
      </c>
      <c r="E91" s="252">
        <f t="shared" ref="E91:E97" si="47">B91+C91</f>
        <v>0</v>
      </c>
      <c r="F91" s="252">
        <v>0</v>
      </c>
      <c r="G91" s="253">
        <f t="shared" si="44"/>
        <v>0</v>
      </c>
      <c r="H91" s="225"/>
    </row>
    <row r="92" spans="1:8" x14ac:dyDescent="0.2">
      <c r="A92" s="41" t="s">
        <v>92</v>
      </c>
      <c r="B92" s="252">
        <v>0</v>
      </c>
      <c r="C92" s="252">
        <v>0</v>
      </c>
      <c r="D92" s="252">
        <f t="shared" si="46"/>
        <v>0</v>
      </c>
      <c r="E92" s="252">
        <f t="shared" si="47"/>
        <v>0</v>
      </c>
      <c r="F92" s="252">
        <v>0</v>
      </c>
      <c r="G92" s="253">
        <f>+D92-E92</f>
        <v>0</v>
      </c>
      <c r="H92" s="225"/>
    </row>
    <row r="93" spans="1:8" x14ac:dyDescent="0.2">
      <c r="A93" s="41" t="s">
        <v>93</v>
      </c>
      <c r="B93" s="252">
        <v>0</v>
      </c>
      <c r="C93" s="252">
        <v>0</v>
      </c>
      <c r="D93" s="252">
        <f t="shared" si="46"/>
        <v>0</v>
      </c>
      <c r="E93" s="252">
        <f t="shared" si="47"/>
        <v>0</v>
      </c>
      <c r="F93" s="252">
        <v>0</v>
      </c>
      <c r="G93" s="253">
        <f t="shared" si="44"/>
        <v>0</v>
      </c>
      <c r="H93" s="225"/>
    </row>
    <row r="94" spans="1:8" x14ac:dyDescent="0.2">
      <c r="A94" s="41" t="s">
        <v>94</v>
      </c>
      <c r="B94" s="252">
        <v>0</v>
      </c>
      <c r="C94" s="252">
        <v>0</v>
      </c>
      <c r="D94" s="252">
        <f t="shared" si="46"/>
        <v>0</v>
      </c>
      <c r="E94" s="252">
        <f t="shared" si="47"/>
        <v>0</v>
      </c>
      <c r="F94" s="252">
        <v>0</v>
      </c>
      <c r="G94" s="253">
        <f t="shared" si="44"/>
        <v>0</v>
      </c>
      <c r="H94" s="225"/>
    </row>
    <row r="95" spans="1:8" ht="16.5" x14ac:dyDescent="0.2">
      <c r="A95" s="41" t="s">
        <v>95</v>
      </c>
      <c r="B95" s="252">
        <v>0</v>
      </c>
      <c r="C95" s="252">
        <v>0</v>
      </c>
      <c r="D95" s="252">
        <f t="shared" si="46"/>
        <v>0</v>
      </c>
      <c r="E95" s="252">
        <f t="shared" si="47"/>
        <v>0</v>
      </c>
      <c r="F95" s="252">
        <v>0</v>
      </c>
      <c r="G95" s="253">
        <f t="shared" si="44"/>
        <v>0</v>
      </c>
      <c r="H95" s="225"/>
    </row>
    <row r="96" spans="1:8" x14ac:dyDescent="0.2">
      <c r="A96" s="41" t="s">
        <v>96</v>
      </c>
      <c r="B96" s="252">
        <v>0</v>
      </c>
      <c r="C96" s="252">
        <v>0</v>
      </c>
      <c r="D96" s="252">
        <f t="shared" si="46"/>
        <v>0</v>
      </c>
      <c r="E96" s="252">
        <f t="shared" si="47"/>
        <v>0</v>
      </c>
      <c r="F96" s="252">
        <v>0</v>
      </c>
      <c r="G96" s="253">
        <f t="shared" si="44"/>
        <v>0</v>
      </c>
      <c r="H96" s="225"/>
    </row>
    <row r="97" spans="1:8" x14ac:dyDescent="0.2">
      <c r="A97" s="41" t="s">
        <v>97</v>
      </c>
      <c r="B97" s="252">
        <v>0</v>
      </c>
      <c r="C97" s="252">
        <v>0</v>
      </c>
      <c r="D97" s="252">
        <f t="shared" si="46"/>
        <v>0</v>
      </c>
      <c r="E97" s="252">
        <f t="shared" si="47"/>
        <v>0</v>
      </c>
      <c r="F97" s="252">
        <v>0</v>
      </c>
      <c r="G97" s="253">
        <f>+D97-E97</f>
        <v>0</v>
      </c>
      <c r="H97" s="225"/>
    </row>
    <row r="98" spans="1:8" ht="18" customHeight="1" x14ac:dyDescent="0.2">
      <c r="A98" s="44" t="s">
        <v>98</v>
      </c>
      <c r="B98" s="252">
        <f>+B99+B100+B101+B102+B103+B104+B105+B106+B107</f>
        <v>0</v>
      </c>
      <c r="C98" s="252">
        <f t="shared" ref="C98:F98" si="48">+C99+C100+C101+C102+C103+C104+C105+C106+C107</f>
        <v>0</v>
      </c>
      <c r="D98" s="252">
        <f t="shared" si="48"/>
        <v>0</v>
      </c>
      <c r="E98" s="252">
        <f t="shared" si="48"/>
        <v>0</v>
      </c>
      <c r="F98" s="252">
        <f t="shared" si="48"/>
        <v>0</v>
      </c>
      <c r="G98" s="253">
        <f>SUM(G99:G107)</f>
        <v>0</v>
      </c>
      <c r="H98" s="225"/>
    </row>
    <row r="99" spans="1:8" x14ac:dyDescent="0.2">
      <c r="A99" s="41" t="s">
        <v>99</v>
      </c>
      <c r="B99" s="252">
        <v>0</v>
      </c>
      <c r="C99" s="252">
        <v>0</v>
      </c>
      <c r="D99" s="252">
        <f t="shared" ref="D99:D107" si="49">+B99+C99</f>
        <v>0</v>
      </c>
      <c r="E99" s="252">
        <f t="shared" ref="E99:E107" si="50">B99+C99</f>
        <v>0</v>
      </c>
      <c r="F99" s="252">
        <v>0</v>
      </c>
      <c r="G99" s="253">
        <f t="shared" ref="G99:G106" si="51">+D99-E99</f>
        <v>0</v>
      </c>
      <c r="H99" s="225"/>
    </row>
    <row r="100" spans="1:8" x14ac:dyDescent="0.2">
      <c r="A100" s="41" t="s">
        <v>100</v>
      </c>
      <c r="B100" s="252">
        <v>0</v>
      </c>
      <c r="C100" s="252">
        <v>0</v>
      </c>
      <c r="D100" s="252">
        <f t="shared" si="49"/>
        <v>0</v>
      </c>
      <c r="E100" s="252">
        <f t="shared" si="50"/>
        <v>0</v>
      </c>
      <c r="F100" s="252">
        <v>0</v>
      </c>
      <c r="G100" s="253">
        <f t="shared" si="51"/>
        <v>0</v>
      </c>
      <c r="H100" s="225"/>
    </row>
    <row r="101" spans="1:8" ht="16.5" x14ac:dyDescent="0.2">
      <c r="A101" s="41" t="s">
        <v>101</v>
      </c>
      <c r="B101" s="252">
        <v>0</v>
      </c>
      <c r="C101" s="252">
        <v>0</v>
      </c>
      <c r="D101" s="252">
        <f t="shared" si="49"/>
        <v>0</v>
      </c>
      <c r="E101" s="252">
        <f t="shared" si="50"/>
        <v>0</v>
      </c>
      <c r="F101" s="252">
        <v>0</v>
      </c>
      <c r="G101" s="253">
        <f t="shared" si="51"/>
        <v>0</v>
      </c>
      <c r="H101" s="225"/>
    </row>
    <row r="102" spans="1:8" x14ac:dyDescent="0.2">
      <c r="A102" s="41" t="s">
        <v>102</v>
      </c>
      <c r="B102" s="252">
        <v>0</v>
      </c>
      <c r="C102" s="252">
        <v>0</v>
      </c>
      <c r="D102" s="252">
        <f t="shared" si="49"/>
        <v>0</v>
      </c>
      <c r="E102" s="252">
        <f t="shared" si="50"/>
        <v>0</v>
      </c>
      <c r="F102" s="252">
        <v>0</v>
      </c>
      <c r="G102" s="253">
        <f t="shared" si="51"/>
        <v>0</v>
      </c>
      <c r="H102" s="225"/>
    </row>
    <row r="103" spans="1:8" ht="16.5" x14ac:dyDescent="0.2">
      <c r="A103" s="41" t="s">
        <v>103</v>
      </c>
      <c r="B103" s="252">
        <v>0</v>
      </c>
      <c r="C103" s="252">
        <v>0</v>
      </c>
      <c r="D103" s="252">
        <f t="shared" si="49"/>
        <v>0</v>
      </c>
      <c r="E103" s="252">
        <f t="shared" si="50"/>
        <v>0</v>
      </c>
      <c r="F103" s="252">
        <v>0</v>
      </c>
      <c r="G103" s="253">
        <f t="shared" si="51"/>
        <v>0</v>
      </c>
      <c r="H103" s="225"/>
    </row>
    <row r="104" spans="1:8" x14ac:dyDescent="0.2">
      <c r="A104" s="41" t="s">
        <v>104</v>
      </c>
      <c r="B104" s="252">
        <v>0</v>
      </c>
      <c r="C104" s="252">
        <v>0</v>
      </c>
      <c r="D104" s="252">
        <f t="shared" si="49"/>
        <v>0</v>
      </c>
      <c r="E104" s="252">
        <f t="shared" si="50"/>
        <v>0</v>
      </c>
      <c r="F104" s="252">
        <v>0</v>
      </c>
      <c r="G104" s="253">
        <f t="shared" si="51"/>
        <v>0</v>
      </c>
      <c r="H104" s="225"/>
    </row>
    <row r="105" spans="1:8" x14ac:dyDescent="0.2">
      <c r="A105" s="41" t="s">
        <v>105</v>
      </c>
      <c r="B105" s="252">
        <v>0</v>
      </c>
      <c r="C105" s="252">
        <v>0</v>
      </c>
      <c r="D105" s="252">
        <f t="shared" si="49"/>
        <v>0</v>
      </c>
      <c r="E105" s="252">
        <f t="shared" si="50"/>
        <v>0</v>
      </c>
      <c r="F105" s="252">
        <v>0</v>
      </c>
      <c r="G105" s="253">
        <f t="shared" si="51"/>
        <v>0</v>
      </c>
      <c r="H105" s="225"/>
    </row>
    <row r="106" spans="1:8" x14ac:dyDescent="0.2">
      <c r="A106" s="41" t="s">
        <v>106</v>
      </c>
      <c r="B106" s="252">
        <v>0</v>
      </c>
      <c r="C106" s="252">
        <v>0</v>
      </c>
      <c r="D106" s="252">
        <f t="shared" si="49"/>
        <v>0</v>
      </c>
      <c r="E106" s="252">
        <f t="shared" si="50"/>
        <v>0</v>
      </c>
      <c r="F106" s="252">
        <v>0</v>
      </c>
      <c r="G106" s="253">
        <f t="shared" si="51"/>
        <v>0</v>
      </c>
      <c r="H106" s="225"/>
    </row>
    <row r="107" spans="1:8" x14ac:dyDescent="0.2">
      <c r="A107" s="41" t="s">
        <v>107</v>
      </c>
      <c r="B107" s="252">
        <v>0</v>
      </c>
      <c r="C107" s="252">
        <v>0</v>
      </c>
      <c r="D107" s="252">
        <f t="shared" si="49"/>
        <v>0</v>
      </c>
      <c r="E107" s="252">
        <f t="shared" si="50"/>
        <v>0</v>
      </c>
      <c r="F107" s="252">
        <v>0</v>
      </c>
      <c r="G107" s="253">
        <f>+D107-E107</f>
        <v>0</v>
      </c>
      <c r="H107" s="225"/>
    </row>
    <row r="108" spans="1:8" ht="16.5" x14ac:dyDescent="0.2">
      <c r="A108" s="44" t="s">
        <v>108</v>
      </c>
      <c r="B108" s="252">
        <f>+B109+B110+B111+B112+B113+B114+B115+B116+B117</f>
        <v>0</v>
      </c>
      <c r="C108" s="252">
        <f>+C109+C110+C111+C112+C113+C114+C115+C116+C117</f>
        <v>6095243</v>
      </c>
      <c r="D108" s="252">
        <f t="shared" ref="D108:F108" si="52">+D109+D110+D111+D112+D113+D114+D115+D116+D117</f>
        <v>6095243</v>
      </c>
      <c r="E108" s="252">
        <f t="shared" si="52"/>
        <v>6095243</v>
      </c>
      <c r="F108" s="252">
        <f t="shared" si="52"/>
        <v>6095243</v>
      </c>
      <c r="G108" s="253">
        <f>SUM(G109:G117)</f>
        <v>0</v>
      </c>
      <c r="H108" s="225"/>
    </row>
    <row r="109" spans="1:8" x14ac:dyDescent="0.2">
      <c r="A109" s="41" t="s">
        <v>109</v>
      </c>
      <c r="B109" s="252">
        <v>0</v>
      </c>
      <c r="C109" s="252">
        <v>0</v>
      </c>
      <c r="D109" s="252">
        <f t="shared" ref="D109:D117" si="53">+B109+C109</f>
        <v>0</v>
      </c>
      <c r="E109" s="252">
        <f t="shared" ref="E109:E117" si="54">B109+C109</f>
        <v>0</v>
      </c>
      <c r="F109" s="252">
        <v>0</v>
      </c>
      <c r="G109" s="253">
        <f t="shared" ref="G109:G116" si="55">+D109-E109</f>
        <v>0</v>
      </c>
      <c r="H109" s="225"/>
    </row>
    <row r="110" spans="1:8" x14ac:dyDescent="0.2">
      <c r="A110" s="41" t="s">
        <v>110</v>
      </c>
      <c r="B110" s="252">
        <v>0</v>
      </c>
      <c r="C110" s="252">
        <v>0</v>
      </c>
      <c r="D110" s="252">
        <f t="shared" si="53"/>
        <v>0</v>
      </c>
      <c r="E110" s="252">
        <f t="shared" si="54"/>
        <v>0</v>
      </c>
      <c r="F110" s="252">
        <v>0</v>
      </c>
      <c r="G110" s="253">
        <f t="shared" si="55"/>
        <v>0</v>
      </c>
      <c r="H110" s="225"/>
    </row>
    <row r="111" spans="1:8" x14ac:dyDescent="0.2">
      <c r="A111" s="41" t="s">
        <v>111</v>
      </c>
      <c r="B111" s="252">
        <v>0</v>
      </c>
      <c r="C111" s="237">
        <v>6095243</v>
      </c>
      <c r="D111" s="252">
        <f t="shared" si="53"/>
        <v>6095243</v>
      </c>
      <c r="E111" s="252">
        <f t="shared" si="54"/>
        <v>6095243</v>
      </c>
      <c r="F111" s="252">
        <f>+E111</f>
        <v>6095243</v>
      </c>
      <c r="G111" s="253">
        <f t="shared" si="55"/>
        <v>0</v>
      </c>
      <c r="H111" s="225"/>
    </row>
    <row r="112" spans="1:8" x14ac:dyDescent="0.2">
      <c r="A112" s="41" t="s">
        <v>112</v>
      </c>
      <c r="B112" s="252">
        <v>0</v>
      </c>
      <c r="C112" s="252">
        <v>0</v>
      </c>
      <c r="D112" s="252">
        <f t="shared" si="53"/>
        <v>0</v>
      </c>
      <c r="E112" s="252">
        <f t="shared" si="54"/>
        <v>0</v>
      </c>
      <c r="F112" s="252">
        <v>0</v>
      </c>
      <c r="G112" s="253">
        <f t="shared" si="55"/>
        <v>0</v>
      </c>
      <c r="H112" s="225"/>
    </row>
    <row r="113" spans="1:16" x14ac:dyDescent="0.2">
      <c r="A113" s="41" t="s">
        <v>113</v>
      </c>
      <c r="B113" s="252">
        <v>0</v>
      </c>
      <c r="C113" s="252">
        <v>0</v>
      </c>
      <c r="D113" s="252">
        <f t="shared" si="53"/>
        <v>0</v>
      </c>
      <c r="E113" s="252">
        <f t="shared" si="54"/>
        <v>0</v>
      </c>
      <c r="F113" s="252">
        <v>0</v>
      </c>
      <c r="G113" s="253">
        <f t="shared" si="55"/>
        <v>0</v>
      </c>
      <c r="H113" s="225"/>
    </row>
    <row r="114" spans="1:16" x14ac:dyDescent="0.2">
      <c r="A114" s="41" t="s">
        <v>114</v>
      </c>
      <c r="B114" s="252">
        <v>0</v>
      </c>
      <c r="C114" s="252">
        <v>0</v>
      </c>
      <c r="D114" s="252">
        <f t="shared" si="53"/>
        <v>0</v>
      </c>
      <c r="E114" s="252">
        <f t="shared" si="54"/>
        <v>0</v>
      </c>
      <c r="F114" s="252">
        <v>0</v>
      </c>
      <c r="G114" s="253">
        <f t="shared" si="55"/>
        <v>0</v>
      </c>
      <c r="H114" s="225"/>
    </row>
    <row r="115" spans="1:16" x14ac:dyDescent="0.2">
      <c r="A115" s="41" t="s">
        <v>115</v>
      </c>
      <c r="B115" s="252">
        <v>0</v>
      </c>
      <c r="C115" s="252">
        <v>0</v>
      </c>
      <c r="D115" s="252">
        <f t="shared" si="53"/>
        <v>0</v>
      </c>
      <c r="E115" s="252">
        <f t="shared" si="54"/>
        <v>0</v>
      </c>
      <c r="F115" s="252">
        <v>0</v>
      </c>
      <c r="G115" s="253">
        <f t="shared" si="55"/>
        <v>0</v>
      </c>
      <c r="H115" s="225"/>
    </row>
    <row r="116" spans="1:16" x14ac:dyDescent="0.2">
      <c r="A116" s="41" t="s">
        <v>116</v>
      </c>
      <c r="B116" s="252">
        <v>0</v>
      </c>
      <c r="C116" s="252">
        <v>0</v>
      </c>
      <c r="D116" s="252">
        <f t="shared" si="53"/>
        <v>0</v>
      </c>
      <c r="E116" s="252">
        <f t="shared" si="54"/>
        <v>0</v>
      </c>
      <c r="F116" s="252">
        <v>0</v>
      </c>
      <c r="G116" s="253">
        <f t="shared" si="55"/>
        <v>0</v>
      </c>
      <c r="H116" s="225"/>
    </row>
    <row r="117" spans="1:16" x14ac:dyDescent="0.2">
      <c r="A117" s="41" t="s">
        <v>117</v>
      </c>
      <c r="B117" s="252">
        <v>0</v>
      </c>
      <c r="C117" s="252">
        <v>0</v>
      </c>
      <c r="D117" s="252">
        <f t="shared" si="53"/>
        <v>0</v>
      </c>
      <c r="E117" s="252">
        <f t="shared" si="54"/>
        <v>0</v>
      </c>
      <c r="F117" s="252">
        <v>0</v>
      </c>
      <c r="G117" s="253">
        <f>+D117-E117</f>
        <v>0</v>
      </c>
      <c r="H117" s="225"/>
    </row>
    <row r="118" spans="1:16" ht="16.5" x14ac:dyDescent="0.2">
      <c r="A118" s="44" t="s">
        <v>118</v>
      </c>
      <c r="B118" s="252">
        <f>+B119+B120+B121+B122+B123+B124+B125+B126+B127</f>
        <v>0</v>
      </c>
      <c r="C118" s="252">
        <f t="shared" ref="C118:F118" si="56">+C119+C120+C121+C122+C123+C124+C125+C126+C127</f>
        <v>0</v>
      </c>
      <c r="D118" s="252">
        <f t="shared" si="56"/>
        <v>0</v>
      </c>
      <c r="E118" s="252">
        <f t="shared" si="56"/>
        <v>0</v>
      </c>
      <c r="F118" s="252">
        <f t="shared" si="56"/>
        <v>0</v>
      </c>
      <c r="G118" s="253">
        <f>SUM(G119:G127)</f>
        <v>0</v>
      </c>
      <c r="H118" s="225"/>
    </row>
    <row r="119" spans="1:16" x14ac:dyDescent="0.2">
      <c r="A119" s="41" t="s">
        <v>119</v>
      </c>
      <c r="B119" s="252">
        <v>0</v>
      </c>
      <c r="C119" s="252">
        <v>0</v>
      </c>
      <c r="D119" s="252">
        <f t="shared" ref="D119:D121" si="57">+B119+C119</f>
        <v>0</v>
      </c>
      <c r="E119" s="252">
        <f t="shared" ref="E119:E121" si="58">B119+C119</f>
        <v>0</v>
      </c>
      <c r="F119" s="252">
        <v>0</v>
      </c>
      <c r="G119" s="253">
        <f t="shared" ref="G119:G126" si="59">+D119-E119</f>
        <v>0</v>
      </c>
      <c r="H119" s="225"/>
    </row>
    <row r="120" spans="1:16" x14ac:dyDescent="0.2">
      <c r="A120" s="41" t="s">
        <v>120</v>
      </c>
      <c r="B120" s="252">
        <v>0</v>
      </c>
      <c r="C120" s="252">
        <v>0</v>
      </c>
      <c r="D120" s="252">
        <f t="shared" si="57"/>
        <v>0</v>
      </c>
      <c r="E120" s="252">
        <f t="shared" si="58"/>
        <v>0</v>
      </c>
      <c r="F120" s="252">
        <v>0</v>
      </c>
      <c r="G120" s="253">
        <f t="shared" si="59"/>
        <v>0</v>
      </c>
      <c r="H120" s="225"/>
    </row>
    <row r="121" spans="1:16" x14ac:dyDescent="0.2">
      <c r="A121" s="41" t="s">
        <v>121</v>
      </c>
      <c r="B121" s="252">
        <v>0</v>
      </c>
      <c r="C121" s="252">
        <v>0</v>
      </c>
      <c r="D121" s="252">
        <f t="shared" si="57"/>
        <v>0</v>
      </c>
      <c r="E121" s="252">
        <f t="shared" si="58"/>
        <v>0</v>
      </c>
      <c r="F121" s="252">
        <v>0</v>
      </c>
      <c r="G121" s="253">
        <f t="shared" si="59"/>
        <v>0</v>
      </c>
      <c r="H121" s="225"/>
    </row>
    <row r="122" spans="1:16" x14ac:dyDescent="0.2">
      <c r="A122" s="41" t="s">
        <v>122</v>
      </c>
      <c r="B122" s="252">
        <f t="shared" ref="B122:F122" si="60">+B123</f>
        <v>0</v>
      </c>
      <c r="C122" s="252">
        <f t="shared" si="60"/>
        <v>0</v>
      </c>
      <c r="D122" s="252">
        <f t="shared" si="60"/>
        <v>0</v>
      </c>
      <c r="E122" s="252">
        <f t="shared" si="60"/>
        <v>0</v>
      </c>
      <c r="F122" s="252">
        <f t="shared" si="60"/>
        <v>0</v>
      </c>
      <c r="G122" s="253">
        <f t="shared" si="59"/>
        <v>0</v>
      </c>
      <c r="H122" s="225"/>
    </row>
    <row r="123" spans="1:16" x14ac:dyDescent="0.2">
      <c r="A123" s="41" t="s">
        <v>123</v>
      </c>
      <c r="B123" s="252">
        <v>0</v>
      </c>
      <c r="C123" s="252">
        <v>0</v>
      </c>
      <c r="D123" s="252">
        <f t="shared" ref="D123:D127" si="61">+B123+C123</f>
        <v>0</v>
      </c>
      <c r="E123" s="252">
        <f t="shared" ref="E123:E127" si="62">B123+C123</f>
        <v>0</v>
      </c>
      <c r="F123" s="252">
        <v>0</v>
      </c>
      <c r="G123" s="253">
        <f t="shared" si="59"/>
        <v>0</v>
      </c>
      <c r="H123" s="225"/>
    </row>
    <row r="124" spans="1:16" x14ac:dyDescent="0.2">
      <c r="A124" s="41" t="s">
        <v>124</v>
      </c>
      <c r="B124" s="252">
        <v>0</v>
      </c>
      <c r="C124" s="252">
        <v>0</v>
      </c>
      <c r="D124" s="252">
        <f t="shared" si="61"/>
        <v>0</v>
      </c>
      <c r="E124" s="252">
        <f t="shared" si="62"/>
        <v>0</v>
      </c>
      <c r="F124" s="252">
        <v>0</v>
      </c>
      <c r="G124" s="253">
        <f t="shared" si="59"/>
        <v>0</v>
      </c>
      <c r="H124" s="225"/>
    </row>
    <row r="125" spans="1:16" x14ac:dyDescent="0.2">
      <c r="A125" s="41" t="s">
        <v>125</v>
      </c>
      <c r="B125" s="252">
        <v>0</v>
      </c>
      <c r="C125" s="252">
        <v>0</v>
      </c>
      <c r="D125" s="252">
        <f t="shared" si="61"/>
        <v>0</v>
      </c>
      <c r="E125" s="252">
        <f t="shared" si="62"/>
        <v>0</v>
      </c>
      <c r="F125" s="252">
        <v>0</v>
      </c>
      <c r="G125" s="253">
        <f t="shared" si="59"/>
        <v>0</v>
      </c>
      <c r="H125" s="225"/>
    </row>
    <row r="126" spans="1:16" x14ac:dyDescent="0.2">
      <c r="A126" s="41" t="s">
        <v>126</v>
      </c>
      <c r="B126" s="252">
        <v>0</v>
      </c>
      <c r="C126" s="252">
        <v>0</v>
      </c>
      <c r="D126" s="252">
        <f t="shared" si="61"/>
        <v>0</v>
      </c>
      <c r="E126" s="252">
        <f t="shared" si="62"/>
        <v>0</v>
      </c>
      <c r="F126" s="252">
        <v>0</v>
      </c>
      <c r="G126" s="253">
        <f t="shared" si="59"/>
        <v>0</v>
      </c>
      <c r="H126" s="225"/>
    </row>
    <row r="127" spans="1:16" x14ac:dyDescent="0.2">
      <c r="A127" s="41" t="s">
        <v>127</v>
      </c>
      <c r="B127" s="252">
        <v>0</v>
      </c>
      <c r="C127" s="252">
        <v>0</v>
      </c>
      <c r="D127" s="252">
        <f t="shared" si="61"/>
        <v>0</v>
      </c>
      <c r="E127" s="252">
        <f t="shared" si="62"/>
        <v>0</v>
      </c>
      <c r="F127" s="252">
        <v>0</v>
      </c>
      <c r="G127" s="253">
        <f>+D127-E127</f>
        <v>0</v>
      </c>
      <c r="H127" s="225"/>
    </row>
    <row r="128" spans="1:16" x14ac:dyDescent="0.2">
      <c r="A128" s="41" t="s">
        <v>128</v>
      </c>
      <c r="B128" s="252">
        <f>+B129+B130+B131</f>
        <v>0</v>
      </c>
      <c r="C128" s="252">
        <f>+C129+C130+C131</f>
        <v>22510848</v>
      </c>
      <c r="D128" s="252">
        <f t="shared" ref="D128:F128" si="63">+D129+D130+D131</f>
        <v>22510848</v>
      </c>
      <c r="E128" s="252">
        <f t="shared" si="63"/>
        <v>19282254</v>
      </c>
      <c r="F128" s="252">
        <f t="shared" si="63"/>
        <v>19282254</v>
      </c>
      <c r="G128" s="253">
        <f>SUM(G129:G131)</f>
        <v>3228594</v>
      </c>
      <c r="H128" s="225"/>
      <c r="J128" s="204">
        <v>1</v>
      </c>
      <c r="K128" s="204">
        <v>2</v>
      </c>
      <c r="L128" s="204">
        <v>3</v>
      </c>
      <c r="M128" s="204">
        <v>4</v>
      </c>
      <c r="N128" s="204">
        <v>5</v>
      </c>
      <c r="O128" s="31" t="s">
        <v>529</v>
      </c>
      <c r="P128" s="31"/>
    </row>
    <row r="129" spans="1:16" x14ac:dyDescent="0.2">
      <c r="A129" s="41" t="s">
        <v>129</v>
      </c>
      <c r="B129" s="252">
        <v>0</v>
      </c>
      <c r="C129" s="252">
        <v>0</v>
      </c>
      <c r="D129" s="252">
        <f t="shared" ref="D129:D131" si="64">+B129+C129</f>
        <v>0</v>
      </c>
      <c r="E129" s="252">
        <f t="shared" ref="E129:E131" si="65">B129+C129</f>
        <v>0</v>
      </c>
      <c r="F129" s="252">
        <v>0</v>
      </c>
      <c r="G129" s="253">
        <f>+D129-E129</f>
        <v>0</v>
      </c>
      <c r="H129" s="225"/>
      <c r="I129" s="219" t="s">
        <v>508</v>
      </c>
      <c r="J129" s="204"/>
      <c r="K129" s="204"/>
      <c r="L129" s="204">
        <v>1851150.14</v>
      </c>
      <c r="M129" s="204">
        <v>754666.12</v>
      </c>
      <c r="N129" s="204"/>
      <c r="P129" s="204">
        <f>SUM(J129:O129)</f>
        <v>2605816.2599999998</v>
      </c>
    </row>
    <row r="130" spans="1:16" x14ac:dyDescent="0.2">
      <c r="A130" s="41" t="s">
        <v>130</v>
      </c>
      <c r="B130" s="252">
        <v>0</v>
      </c>
      <c r="C130" s="252">
        <v>22510848</v>
      </c>
      <c r="D130" s="252">
        <f>+B130+C130</f>
        <v>22510848</v>
      </c>
      <c r="E130" s="252">
        <v>19282254</v>
      </c>
      <c r="F130" s="252">
        <f>+E130</f>
        <v>19282254</v>
      </c>
      <c r="G130" s="253">
        <f>+D130-E130</f>
        <v>3228594</v>
      </c>
      <c r="H130" s="225"/>
      <c r="I130" s="223" t="s">
        <v>498</v>
      </c>
      <c r="J130" s="236"/>
      <c r="K130" s="236">
        <v>1532934.51</v>
      </c>
      <c r="L130" s="236">
        <v>497217.6</v>
      </c>
      <c r="M130" s="204">
        <v>277118.36</v>
      </c>
      <c r="N130" s="204">
        <v>1151585.8999999999</v>
      </c>
      <c r="P130" s="204">
        <f t="shared" ref="P130:P143" si="66">SUM(J130:O130)</f>
        <v>3458856.3699999996</v>
      </c>
    </row>
    <row r="131" spans="1:16" x14ac:dyDescent="0.2">
      <c r="A131" s="41" t="s">
        <v>131</v>
      </c>
      <c r="B131" s="252">
        <v>0</v>
      </c>
      <c r="C131" s="252">
        <v>0</v>
      </c>
      <c r="D131" s="252">
        <f t="shared" si="64"/>
        <v>0</v>
      </c>
      <c r="E131" s="252">
        <f t="shared" si="65"/>
        <v>0</v>
      </c>
      <c r="F131" s="252">
        <v>0</v>
      </c>
      <c r="G131" s="253">
        <f t="shared" ref="G131" si="67">+D131-F131</f>
        <v>0</v>
      </c>
      <c r="H131" s="225"/>
      <c r="J131" s="204"/>
      <c r="K131" s="204"/>
      <c r="L131" s="204"/>
      <c r="M131" s="204"/>
      <c r="N131" s="204"/>
      <c r="P131" s="204">
        <f t="shared" si="66"/>
        <v>0</v>
      </c>
    </row>
    <row r="132" spans="1:16" ht="16.5" x14ac:dyDescent="0.2">
      <c r="A132" s="44" t="s">
        <v>132</v>
      </c>
      <c r="B132" s="252">
        <f>+B133+B134+B135+B136+B137+B138+B139</f>
        <v>0</v>
      </c>
      <c r="C132" s="252">
        <f>+C133+C134+C135+C136+C137+C138+C139</f>
        <v>0</v>
      </c>
      <c r="D132" s="252">
        <f t="shared" ref="D132:F132" si="68">+D133+D134+D135+D136+D137+D138+D139</f>
        <v>0</v>
      </c>
      <c r="E132" s="252">
        <f t="shared" si="68"/>
        <v>0</v>
      </c>
      <c r="F132" s="252">
        <f t="shared" si="68"/>
        <v>0</v>
      </c>
      <c r="G132" s="253">
        <f>SUM(G133:G139)</f>
        <v>0</v>
      </c>
      <c r="H132" s="225"/>
      <c r="I132" s="223" t="s">
        <v>509</v>
      </c>
      <c r="J132" s="236">
        <v>333573.30999999994</v>
      </c>
      <c r="K132" s="236">
        <v>376285.81</v>
      </c>
      <c r="L132" s="236"/>
      <c r="M132" s="204"/>
      <c r="N132" s="204"/>
      <c r="O132" s="204">
        <v>533598.66</v>
      </c>
      <c r="P132" s="204">
        <f t="shared" si="66"/>
        <v>1243457.7799999998</v>
      </c>
    </row>
    <row r="133" spans="1:16" x14ac:dyDescent="0.2">
      <c r="A133" s="41" t="s">
        <v>133</v>
      </c>
      <c r="B133" s="252">
        <v>0</v>
      </c>
      <c r="C133" s="252">
        <v>0</v>
      </c>
      <c r="D133" s="252">
        <f t="shared" ref="D133:D139" si="69">+B133+C133</f>
        <v>0</v>
      </c>
      <c r="E133" s="252">
        <f t="shared" ref="E133:E139" si="70">B133+C133</f>
        <v>0</v>
      </c>
      <c r="F133" s="252">
        <v>0</v>
      </c>
      <c r="G133" s="253">
        <f>+D133-E133</f>
        <v>0</v>
      </c>
      <c r="H133" s="225"/>
      <c r="I133" s="223" t="s">
        <v>510</v>
      </c>
      <c r="J133" s="204">
        <v>456782.27</v>
      </c>
      <c r="K133" s="204">
        <v>637306.51</v>
      </c>
      <c r="L133" s="204">
        <v>366572.77</v>
      </c>
      <c r="M133" s="204"/>
      <c r="N133" s="204"/>
      <c r="O133" s="204">
        <v>366572.77</v>
      </c>
      <c r="P133" s="204">
        <f t="shared" si="66"/>
        <v>1827234.32</v>
      </c>
    </row>
    <row r="134" spans="1:16" x14ac:dyDescent="0.2">
      <c r="A134" s="41" t="s">
        <v>134</v>
      </c>
      <c r="B134" s="252">
        <v>0</v>
      </c>
      <c r="C134" s="252">
        <v>0</v>
      </c>
      <c r="D134" s="252">
        <f t="shared" si="69"/>
        <v>0</v>
      </c>
      <c r="E134" s="252">
        <f t="shared" si="70"/>
        <v>0</v>
      </c>
      <c r="F134" s="252">
        <v>0</v>
      </c>
      <c r="G134" s="253">
        <f t="shared" ref="G134:G139" si="71">+D134-E134</f>
        <v>0</v>
      </c>
      <c r="H134" s="225"/>
      <c r="I134" s="223" t="s">
        <v>511</v>
      </c>
      <c r="J134" s="204">
        <v>678619.06</v>
      </c>
      <c r="K134" s="204"/>
      <c r="L134" s="236"/>
      <c r="M134" s="204"/>
      <c r="N134" s="204"/>
      <c r="O134" s="204">
        <v>39005.29</v>
      </c>
      <c r="P134" s="204">
        <f t="shared" si="66"/>
        <v>717624.35000000009</v>
      </c>
    </row>
    <row r="135" spans="1:16" x14ac:dyDescent="0.2">
      <c r="A135" s="41" t="s">
        <v>135</v>
      </c>
      <c r="B135" s="252">
        <v>0</v>
      </c>
      <c r="C135" s="252">
        <v>0</v>
      </c>
      <c r="D135" s="252">
        <f t="shared" si="69"/>
        <v>0</v>
      </c>
      <c r="E135" s="252">
        <f t="shared" si="70"/>
        <v>0</v>
      </c>
      <c r="F135" s="252">
        <v>0</v>
      </c>
      <c r="G135" s="253">
        <f t="shared" si="71"/>
        <v>0</v>
      </c>
      <c r="H135" s="225"/>
      <c r="I135" s="223" t="s">
        <v>512</v>
      </c>
      <c r="J135" s="204">
        <v>683527.27999999991</v>
      </c>
      <c r="K135" s="204">
        <v>449668.97</v>
      </c>
      <c r="L135" s="204"/>
      <c r="M135" s="204"/>
      <c r="N135" s="204"/>
      <c r="O135" s="204">
        <v>449668.97</v>
      </c>
      <c r="P135" s="204">
        <f t="shared" si="66"/>
        <v>1582865.22</v>
      </c>
    </row>
    <row r="136" spans="1:16" x14ac:dyDescent="0.2">
      <c r="A136" s="41" t="s">
        <v>136</v>
      </c>
      <c r="B136" s="252">
        <v>0</v>
      </c>
      <c r="C136" s="252">
        <v>0</v>
      </c>
      <c r="D136" s="252">
        <f t="shared" si="69"/>
        <v>0</v>
      </c>
      <c r="E136" s="252">
        <f t="shared" si="70"/>
        <v>0</v>
      </c>
      <c r="F136" s="252">
        <v>0</v>
      </c>
      <c r="G136" s="253">
        <f t="shared" si="71"/>
        <v>0</v>
      </c>
      <c r="H136" s="225"/>
      <c r="I136" s="223" t="s">
        <v>513</v>
      </c>
      <c r="J136" s="204">
        <v>0</v>
      </c>
      <c r="K136" s="204"/>
      <c r="L136" s="204"/>
      <c r="M136" s="204"/>
      <c r="N136" s="204"/>
      <c r="O136" s="204">
        <v>185196.93</v>
      </c>
      <c r="P136" s="204">
        <f t="shared" si="66"/>
        <v>185196.93</v>
      </c>
    </row>
    <row r="137" spans="1:16" ht="16.5" x14ac:dyDescent="0.2">
      <c r="A137" s="41" t="s">
        <v>436</v>
      </c>
      <c r="B137" s="252">
        <v>0</v>
      </c>
      <c r="C137" s="252">
        <v>0</v>
      </c>
      <c r="D137" s="252">
        <f t="shared" si="69"/>
        <v>0</v>
      </c>
      <c r="E137" s="252">
        <f t="shared" si="70"/>
        <v>0</v>
      </c>
      <c r="F137" s="252">
        <v>0</v>
      </c>
      <c r="G137" s="253">
        <f t="shared" si="71"/>
        <v>0</v>
      </c>
      <c r="H137" s="225"/>
      <c r="I137" s="223" t="s">
        <v>514</v>
      </c>
      <c r="J137" s="204">
        <v>314382.46000000002</v>
      </c>
      <c r="K137" s="204">
        <v>930657.74</v>
      </c>
      <c r="L137" s="204">
        <v>263109.37999999995</v>
      </c>
      <c r="M137" s="204"/>
      <c r="N137" s="204"/>
      <c r="O137" s="204">
        <v>21700.48</v>
      </c>
      <c r="P137" s="204">
        <f t="shared" si="66"/>
        <v>1529850.0599999998</v>
      </c>
    </row>
    <row r="138" spans="1:16" x14ac:dyDescent="0.2">
      <c r="A138" s="41" t="s">
        <v>137</v>
      </c>
      <c r="B138" s="252">
        <v>0</v>
      </c>
      <c r="C138" s="252">
        <v>0</v>
      </c>
      <c r="D138" s="252">
        <f t="shared" si="69"/>
        <v>0</v>
      </c>
      <c r="E138" s="252">
        <f t="shared" si="70"/>
        <v>0</v>
      </c>
      <c r="F138" s="252">
        <v>0</v>
      </c>
      <c r="G138" s="253">
        <f t="shared" si="71"/>
        <v>0</v>
      </c>
      <c r="H138" s="225"/>
      <c r="I138" s="223" t="s">
        <v>515</v>
      </c>
      <c r="J138" s="204">
        <v>165470.01</v>
      </c>
      <c r="K138" s="204">
        <v>142266.82999999999</v>
      </c>
      <c r="L138" s="204">
        <v>483048.29</v>
      </c>
      <c r="M138" s="204"/>
      <c r="N138" s="204"/>
      <c r="O138" s="204">
        <v>470339.06999999995</v>
      </c>
      <c r="P138" s="204">
        <f t="shared" si="66"/>
        <v>1261124.1999999997</v>
      </c>
    </row>
    <row r="139" spans="1:16" ht="16.5" x14ac:dyDescent="0.2">
      <c r="A139" s="41" t="s">
        <v>138</v>
      </c>
      <c r="B139" s="252">
        <v>0</v>
      </c>
      <c r="C139" s="252">
        <v>0</v>
      </c>
      <c r="D139" s="252">
        <f t="shared" si="69"/>
        <v>0</v>
      </c>
      <c r="E139" s="252">
        <f t="shared" si="70"/>
        <v>0</v>
      </c>
      <c r="F139" s="252">
        <v>0</v>
      </c>
      <c r="G139" s="253">
        <f t="shared" si="71"/>
        <v>0</v>
      </c>
      <c r="H139" s="225"/>
      <c r="I139" s="223" t="s">
        <v>516</v>
      </c>
      <c r="J139" s="204">
        <v>0</v>
      </c>
      <c r="K139" s="204"/>
      <c r="L139" s="204"/>
      <c r="M139" s="204"/>
      <c r="N139" s="204"/>
      <c r="O139" s="204">
        <v>1649982.0099999998</v>
      </c>
      <c r="P139" s="204">
        <f t="shared" si="66"/>
        <v>1649982.0099999998</v>
      </c>
    </row>
    <row r="140" spans="1:16" x14ac:dyDescent="0.2">
      <c r="A140" s="44" t="s">
        <v>139</v>
      </c>
      <c r="B140" s="252">
        <f>+B141+B142+B143</f>
        <v>0</v>
      </c>
      <c r="C140" s="252">
        <f>+C141+C142+C143</f>
        <v>0</v>
      </c>
      <c r="D140" s="252">
        <f t="shared" ref="D140:F140" si="72">+D141+D142+D143</f>
        <v>0</v>
      </c>
      <c r="E140" s="252">
        <f t="shared" si="72"/>
        <v>0</v>
      </c>
      <c r="F140" s="252">
        <f t="shared" si="72"/>
        <v>0</v>
      </c>
      <c r="G140" s="253">
        <f>+G141+G142+G143</f>
        <v>0</v>
      </c>
      <c r="H140" s="225"/>
      <c r="I140" s="223" t="s">
        <v>517</v>
      </c>
      <c r="J140" s="204">
        <v>0</v>
      </c>
      <c r="K140" s="204"/>
      <c r="L140" s="204"/>
      <c r="M140" s="204"/>
      <c r="N140" s="204"/>
      <c r="O140" s="204">
        <v>865732.63000000024</v>
      </c>
      <c r="P140" s="204">
        <f t="shared" si="66"/>
        <v>865732.63000000024</v>
      </c>
    </row>
    <row r="141" spans="1:16" x14ac:dyDescent="0.2">
      <c r="A141" s="41" t="s">
        <v>140</v>
      </c>
      <c r="B141" s="252">
        <v>0</v>
      </c>
      <c r="C141" s="252">
        <v>0</v>
      </c>
      <c r="D141" s="252">
        <f t="shared" ref="D141:D143" si="73">+B141+C141</f>
        <v>0</v>
      </c>
      <c r="E141" s="252">
        <f t="shared" ref="E141:E143" si="74">B141+C141</f>
        <v>0</v>
      </c>
      <c r="F141" s="252">
        <v>0</v>
      </c>
      <c r="G141" s="253">
        <f>D141-E141</f>
        <v>0</v>
      </c>
      <c r="H141" s="225"/>
      <c r="I141" s="223" t="s">
        <v>518</v>
      </c>
      <c r="J141" s="204">
        <v>288013.94</v>
      </c>
      <c r="K141" s="204">
        <v>392296.18</v>
      </c>
      <c r="L141" s="204"/>
      <c r="M141" s="204"/>
      <c r="N141" s="204"/>
      <c r="O141" s="204">
        <v>696394.42999999993</v>
      </c>
      <c r="P141" s="204">
        <f t="shared" si="66"/>
        <v>1376704.5499999998</v>
      </c>
    </row>
    <row r="142" spans="1:16" x14ac:dyDescent="0.2">
      <c r="A142" s="41" t="s">
        <v>141</v>
      </c>
      <c r="B142" s="252">
        <v>0</v>
      </c>
      <c r="C142" s="252">
        <v>0</v>
      </c>
      <c r="D142" s="252">
        <f t="shared" si="73"/>
        <v>0</v>
      </c>
      <c r="E142" s="252">
        <f t="shared" si="74"/>
        <v>0</v>
      </c>
      <c r="F142" s="252">
        <v>0</v>
      </c>
      <c r="G142" s="253">
        <f t="shared" ref="G142:G150" si="75">D142-E142</f>
        <v>0</v>
      </c>
      <c r="H142" s="225"/>
      <c r="I142" s="223" t="s">
        <v>519</v>
      </c>
      <c r="J142" s="204">
        <v>535054.18999999994</v>
      </c>
      <c r="K142" s="204"/>
      <c r="L142" s="204"/>
      <c r="M142" s="204"/>
      <c r="N142" s="204"/>
      <c r="O142" s="204">
        <v>153338.06</v>
      </c>
      <c r="P142" s="204">
        <f t="shared" si="66"/>
        <v>688392.25</v>
      </c>
    </row>
    <row r="143" spans="1:16" x14ac:dyDescent="0.2">
      <c r="A143" s="41" t="s">
        <v>142</v>
      </c>
      <c r="B143" s="252">
        <v>0</v>
      </c>
      <c r="C143" s="252">
        <v>0</v>
      </c>
      <c r="D143" s="252">
        <f t="shared" si="73"/>
        <v>0</v>
      </c>
      <c r="E143" s="252">
        <f t="shared" si="74"/>
        <v>0</v>
      </c>
      <c r="F143" s="252">
        <v>0</v>
      </c>
      <c r="G143" s="253">
        <f t="shared" si="75"/>
        <v>0</v>
      </c>
      <c r="H143" s="225"/>
      <c r="I143" s="246" t="s">
        <v>520</v>
      </c>
      <c r="J143" s="247">
        <v>93957.38</v>
      </c>
      <c r="K143" s="247">
        <v>263966.81</v>
      </c>
      <c r="L143" s="247">
        <v>239360.67</v>
      </c>
      <c r="M143" s="247"/>
      <c r="N143" s="247"/>
      <c r="O143" s="247">
        <v>243652.44999999998</v>
      </c>
      <c r="P143" s="247">
        <f t="shared" si="66"/>
        <v>840937.30999999994</v>
      </c>
    </row>
    <row r="144" spans="1:16" x14ac:dyDescent="0.2">
      <c r="A144" s="41" t="s">
        <v>463</v>
      </c>
      <c r="B144" s="252">
        <f>+B145+B146+B147+B148+B149+B150+B151</f>
        <v>0</v>
      </c>
      <c r="C144" s="252">
        <f>+C145+C146+C147+C148+C149+C150+C151</f>
        <v>0</v>
      </c>
      <c r="D144" s="252">
        <f t="shared" ref="D144:F144" si="76">+D145+D146+D147+D148+D149+D150+D151</f>
        <v>0</v>
      </c>
      <c r="E144" s="252">
        <f t="shared" si="76"/>
        <v>0</v>
      </c>
      <c r="F144" s="252">
        <f t="shared" si="76"/>
        <v>0</v>
      </c>
      <c r="G144" s="253">
        <f>SUM(G145:G151)</f>
        <v>0</v>
      </c>
      <c r="H144" s="225"/>
      <c r="J144" s="204">
        <f>SUM(J129:J143)</f>
        <v>3549379.8999999994</v>
      </c>
      <c r="K144" s="204">
        <f t="shared" ref="K144:O144" si="77">SUM(K129:K143)</f>
        <v>4725383.3599999994</v>
      </c>
      <c r="L144" s="204">
        <f t="shared" si="77"/>
        <v>3700458.8499999996</v>
      </c>
      <c r="M144" s="204">
        <f t="shared" si="77"/>
        <v>1031784.48</v>
      </c>
      <c r="N144" s="204">
        <f t="shared" si="77"/>
        <v>1151585.8999999999</v>
      </c>
      <c r="O144" s="204">
        <f t="shared" si="77"/>
        <v>5675181.7499999991</v>
      </c>
      <c r="P144" s="204">
        <f>SUM(P129:P143)</f>
        <v>19833774.239999998</v>
      </c>
    </row>
    <row r="145" spans="1:16" x14ac:dyDescent="0.2">
      <c r="A145" s="41" t="s">
        <v>462</v>
      </c>
      <c r="B145" s="252">
        <v>0</v>
      </c>
      <c r="C145" s="252">
        <v>0</v>
      </c>
      <c r="D145" s="252">
        <f t="shared" ref="D145:D151" si="78">+B145+C145</f>
        <v>0</v>
      </c>
      <c r="E145" s="252">
        <f t="shared" ref="E145:E151" si="79">B145+C145</f>
        <v>0</v>
      </c>
      <c r="F145" s="252">
        <v>0</v>
      </c>
      <c r="G145" s="253">
        <f t="shared" si="75"/>
        <v>0</v>
      </c>
      <c r="H145" s="225"/>
      <c r="J145" s="204"/>
      <c r="K145" s="204"/>
      <c r="L145" s="204"/>
      <c r="M145" s="204"/>
      <c r="N145" s="204"/>
      <c r="O145" s="31"/>
      <c r="P145" s="220">
        <v>19282254</v>
      </c>
    </row>
    <row r="146" spans="1:16" x14ac:dyDescent="0.2">
      <c r="A146" s="41" t="s">
        <v>461</v>
      </c>
      <c r="B146" s="252">
        <v>0</v>
      </c>
      <c r="C146" s="252">
        <v>0</v>
      </c>
      <c r="D146" s="252">
        <f t="shared" si="78"/>
        <v>0</v>
      </c>
      <c r="E146" s="252">
        <f t="shared" si="79"/>
        <v>0</v>
      </c>
      <c r="F146" s="252">
        <v>0</v>
      </c>
      <c r="G146" s="253">
        <f t="shared" si="75"/>
        <v>0</v>
      </c>
      <c r="H146" s="225"/>
      <c r="J146" s="204"/>
      <c r="K146" s="204"/>
      <c r="L146" s="204"/>
      <c r="M146" s="204"/>
      <c r="N146" s="204"/>
      <c r="O146" s="31"/>
      <c r="P146" s="204">
        <f>+P144-P145</f>
        <v>551520.23999999836</v>
      </c>
    </row>
    <row r="147" spans="1:16" x14ac:dyDescent="0.2">
      <c r="A147" s="41" t="s">
        <v>464</v>
      </c>
      <c r="B147" s="252">
        <v>0</v>
      </c>
      <c r="C147" s="252">
        <v>0</v>
      </c>
      <c r="D147" s="252">
        <f t="shared" si="78"/>
        <v>0</v>
      </c>
      <c r="E147" s="252">
        <f t="shared" si="79"/>
        <v>0</v>
      </c>
      <c r="F147" s="252">
        <v>0</v>
      </c>
      <c r="G147" s="253">
        <f t="shared" si="75"/>
        <v>0</v>
      </c>
      <c r="H147" s="225"/>
      <c r="P147">
        <v>543021.35</v>
      </c>
    </row>
    <row r="148" spans="1:16" x14ac:dyDescent="0.2">
      <c r="A148" s="41" t="s">
        <v>465</v>
      </c>
      <c r="B148" s="252">
        <v>0</v>
      </c>
      <c r="C148" s="252">
        <v>0</v>
      </c>
      <c r="D148" s="252">
        <f t="shared" si="78"/>
        <v>0</v>
      </c>
      <c r="E148" s="252">
        <f t="shared" si="79"/>
        <v>0</v>
      </c>
      <c r="F148" s="252">
        <v>0</v>
      </c>
      <c r="G148" s="253">
        <f t="shared" si="75"/>
        <v>0</v>
      </c>
      <c r="H148" s="225"/>
      <c r="P148" s="114">
        <f>+P146-P147</f>
        <v>8498.8899999983842</v>
      </c>
    </row>
    <row r="149" spans="1:16" x14ac:dyDescent="0.2">
      <c r="A149" s="41" t="s">
        <v>466</v>
      </c>
      <c r="B149" s="252">
        <v>0</v>
      </c>
      <c r="C149" s="252">
        <v>0</v>
      </c>
      <c r="D149" s="252">
        <f t="shared" si="78"/>
        <v>0</v>
      </c>
      <c r="E149" s="252">
        <f t="shared" si="79"/>
        <v>0</v>
      </c>
      <c r="F149" s="252">
        <v>0</v>
      </c>
      <c r="G149" s="253" t="s">
        <v>374</v>
      </c>
      <c r="H149" s="225"/>
      <c r="J149" s="114">
        <f>15802500+6930842.54</f>
        <v>22733342.539999999</v>
      </c>
    </row>
    <row r="150" spans="1:16" x14ac:dyDescent="0.2">
      <c r="A150" s="41" t="s">
        <v>467</v>
      </c>
      <c r="B150" s="252">
        <v>0</v>
      </c>
      <c r="C150" s="252">
        <v>0</v>
      </c>
      <c r="D150" s="252">
        <f t="shared" si="78"/>
        <v>0</v>
      </c>
      <c r="E150" s="252">
        <f t="shared" si="79"/>
        <v>0</v>
      </c>
      <c r="F150" s="252">
        <v>0</v>
      </c>
      <c r="G150" s="253">
        <f t="shared" si="75"/>
        <v>0</v>
      </c>
      <c r="H150" s="225"/>
      <c r="J150" s="114">
        <v>222495</v>
      </c>
    </row>
    <row r="151" spans="1:16" x14ac:dyDescent="0.2">
      <c r="A151" s="41" t="s">
        <v>468</v>
      </c>
      <c r="B151" s="252">
        <v>0</v>
      </c>
      <c r="C151" s="252">
        <v>0</v>
      </c>
      <c r="D151" s="252">
        <f t="shared" si="78"/>
        <v>0</v>
      </c>
      <c r="E151" s="252">
        <f t="shared" si="79"/>
        <v>0</v>
      </c>
      <c r="F151" s="252">
        <v>0</v>
      </c>
      <c r="G151" s="253">
        <f>D151-E151</f>
        <v>0</v>
      </c>
      <c r="H151" s="225"/>
      <c r="J151" s="114">
        <f>+J149-J150</f>
        <v>22510847.539999999</v>
      </c>
    </row>
    <row r="152" spans="1:16" x14ac:dyDescent="0.2">
      <c r="A152" s="42" t="s">
        <v>151</v>
      </c>
      <c r="B152" s="258">
        <f t="shared" ref="B152:G152" si="80">+B7+B80</f>
        <v>20129000</v>
      </c>
      <c r="C152" s="258">
        <f>+C7+C80</f>
        <v>29156456</v>
      </c>
      <c r="D152" s="258">
        <f t="shared" si="80"/>
        <v>49285456</v>
      </c>
      <c r="E152" s="258">
        <f t="shared" si="80"/>
        <v>45366686</v>
      </c>
      <c r="F152" s="258">
        <f t="shared" si="80"/>
        <v>45044686</v>
      </c>
      <c r="G152" s="259">
        <f t="shared" si="80"/>
        <v>3918770</v>
      </c>
      <c r="H152" s="226"/>
    </row>
    <row r="156" spans="1:16" x14ac:dyDescent="0.2">
      <c r="B156" s="114"/>
      <c r="C156" s="114"/>
      <c r="D156" s="114"/>
      <c r="E156" s="114"/>
      <c r="F156" s="114"/>
      <c r="G156" s="114"/>
      <c r="H156" s="114"/>
    </row>
    <row r="160" spans="1:16" x14ac:dyDescent="0.2">
      <c r="G160" s="114"/>
      <c r="H160" s="114"/>
    </row>
    <row r="161" spans="2:8" x14ac:dyDescent="0.2">
      <c r="B161" s="114"/>
      <c r="C161" s="114"/>
      <c r="D161" s="114"/>
      <c r="E161" s="114"/>
      <c r="F161" s="114"/>
      <c r="G161" s="114"/>
      <c r="H161" s="114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:G36 D46:G55 D68:G88 G108 D98:G107 D109:G118 D108:F108 D122:G127 D144:G144 D129:G129 D128 D131:G140 D130 G130 D59:G60 D58 G58 F26:G26 D26 D57:G57 D56 G56" formula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4" zoomScale="130" zoomScaleNormal="150" zoomScaleSheetLayoutView="130" workbookViewId="0">
      <selection activeCell="C18" sqref="C18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60" t="s">
        <v>445</v>
      </c>
      <c r="B1" s="261"/>
      <c r="C1" s="261"/>
      <c r="D1" s="261"/>
      <c r="E1" s="261"/>
      <c r="F1" s="261"/>
      <c r="G1" s="262"/>
    </row>
    <row r="2" spans="1:7" ht="7.9" customHeight="1" x14ac:dyDescent="0.2">
      <c r="A2" s="279" t="s">
        <v>74</v>
      </c>
      <c r="B2" s="280"/>
      <c r="C2" s="280"/>
      <c r="D2" s="280"/>
      <c r="E2" s="280"/>
      <c r="F2" s="280"/>
      <c r="G2" s="281"/>
    </row>
    <row r="3" spans="1:7" ht="7.9" customHeight="1" x14ac:dyDescent="0.2">
      <c r="A3" s="263" t="s">
        <v>152</v>
      </c>
      <c r="B3" s="264"/>
      <c r="C3" s="264"/>
      <c r="D3" s="264"/>
      <c r="E3" s="264"/>
      <c r="F3" s="264"/>
      <c r="G3" s="265"/>
    </row>
    <row r="4" spans="1:7" ht="7.9" customHeight="1" x14ac:dyDescent="0.2">
      <c r="A4" s="263" t="s">
        <v>531</v>
      </c>
      <c r="B4" s="264"/>
      <c r="C4" s="264"/>
      <c r="D4" s="264"/>
      <c r="E4" s="264"/>
      <c r="F4" s="264"/>
      <c r="G4" s="265"/>
    </row>
    <row r="5" spans="1:7" ht="7.9" customHeight="1" x14ac:dyDescent="0.2">
      <c r="A5" s="263" t="s">
        <v>0</v>
      </c>
      <c r="B5" s="264"/>
      <c r="C5" s="264"/>
      <c r="D5" s="264"/>
      <c r="E5" s="264"/>
      <c r="F5" s="264"/>
      <c r="G5" s="265"/>
    </row>
    <row r="6" spans="1:7" ht="9" customHeight="1" x14ac:dyDescent="0.2">
      <c r="A6" s="282" t="s">
        <v>1</v>
      </c>
      <c r="B6" s="284" t="s">
        <v>76</v>
      </c>
      <c r="C6" s="284"/>
      <c r="D6" s="284"/>
      <c r="E6" s="284"/>
      <c r="F6" s="284"/>
      <c r="G6" s="285" t="s">
        <v>153</v>
      </c>
    </row>
    <row r="7" spans="1:7" ht="23.25" customHeight="1" x14ac:dyDescent="0.2">
      <c r="A7" s="283"/>
      <c r="B7" s="49" t="s">
        <v>78</v>
      </c>
      <c r="C7" s="116" t="s">
        <v>57</v>
      </c>
      <c r="D7" s="95" t="s">
        <v>58</v>
      </c>
      <c r="E7" s="95" t="s">
        <v>28</v>
      </c>
      <c r="F7" s="95" t="s">
        <v>43</v>
      </c>
      <c r="G7" s="286"/>
    </row>
    <row r="8" spans="1:7" ht="16.899999999999999" customHeight="1" x14ac:dyDescent="0.2">
      <c r="A8" s="43" t="s">
        <v>154</v>
      </c>
      <c r="B8" s="127">
        <f>+B9</f>
        <v>20129000</v>
      </c>
      <c r="C8" s="127">
        <f t="shared" ref="C8:F8" si="0">+C9</f>
        <v>550365</v>
      </c>
      <c r="D8" s="127">
        <f t="shared" si="0"/>
        <v>20679365</v>
      </c>
      <c r="E8" s="127">
        <f t="shared" si="0"/>
        <v>19989189</v>
      </c>
      <c r="F8" s="127">
        <f t="shared" si="0"/>
        <v>19667189</v>
      </c>
      <c r="G8" s="128">
        <f>+G9</f>
        <v>690176</v>
      </c>
    </row>
    <row r="9" spans="1:7" ht="20.25" customHeight="1" x14ac:dyDescent="0.2">
      <c r="A9" s="41" t="s">
        <v>437</v>
      </c>
      <c r="B9" s="121">
        <f>+'6 (a)'!B7</f>
        <v>20129000</v>
      </c>
      <c r="C9" s="122">
        <f>+'6 (a)'!C7</f>
        <v>550365</v>
      </c>
      <c r="D9" s="120">
        <f>+'6 (a)'!D7</f>
        <v>20679365</v>
      </c>
      <c r="E9" s="120">
        <f>+'6 (a)'!E7</f>
        <v>19989189</v>
      </c>
      <c r="F9" s="120">
        <f>+'6 (a)'!F7</f>
        <v>19667189</v>
      </c>
      <c r="G9" s="123">
        <f>+D9-E9</f>
        <v>690176</v>
      </c>
    </row>
    <row r="10" spans="1:7" x14ac:dyDescent="0.2">
      <c r="A10" s="125" t="s">
        <v>438</v>
      </c>
      <c r="B10" s="118"/>
      <c r="C10" s="119"/>
      <c r="D10" s="119"/>
      <c r="E10" s="119"/>
      <c r="F10" s="120"/>
      <c r="G10" s="124"/>
    </row>
    <row r="11" spans="1:7" x14ac:dyDescent="0.2">
      <c r="A11" s="125" t="s">
        <v>439</v>
      </c>
      <c r="B11" s="118"/>
      <c r="C11" s="119"/>
      <c r="D11" s="119"/>
      <c r="E11" s="119"/>
      <c r="F11" s="119"/>
      <c r="G11" s="124"/>
    </row>
    <row r="12" spans="1:7" x14ac:dyDescent="0.2">
      <c r="A12" s="125" t="s">
        <v>440</v>
      </c>
      <c r="B12" s="118"/>
      <c r="C12" s="119"/>
      <c r="D12" s="119"/>
      <c r="E12" s="119"/>
      <c r="F12" s="119"/>
      <c r="G12" s="124"/>
    </row>
    <row r="13" spans="1:7" x14ac:dyDescent="0.2">
      <c r="A13" s="125" t="s">
        <v>441</v>
      </c>
      <c r="B13" s="118"/>
      <c r="C13" s="119"/>
      <c r="D13" s="119"/>
      <c r="E13" s="119"/>
      <c r="F13" s="119"/>
      <c r="G13" s="124"/>
    </row>
    <row r="14" spans="1:7" x14ac:dyDescent="0.2">
      <c r="A14" s="125" t="s">
        <v>442</v>
      </c>
      <c r="B14" s="118"/>
      <c r="C14" s="119"/>
      <c r="D14" s="119"/>
      <c r="E14" s="119"/>
      <c r="F14" s="119"/>
      <c r="G14" s="124"/>
    </row>
    <row r="15" spans="1:7" x14ac:dyDescent="0.2">
      <c r="A15" s="125" t="s">
        <v>443</v>
      </c>
      <c r="B15" s="118"/>
      <c r="C15" s="119"/>
      <c r="D15" s="119"/>
      <c r="E15" s="119"/>
      <c r="F15" s="119"/>
      <c r="G15" s="124"/>
    </row>
    <row r="16" spans="1:7" x14ac:dyDescent="0.2">
      <c r="A16" s="126" t="s">
        <v>444</v>
      </c>
      <c r="B16" s="118"/>
      <c r="C16" s="119"/>
      <c r="D16" s="119"/>
      <c r="E16" s="119"/>
      <c r="F16" s="119"/>
      <c r="G16" s="124"/>
    </row>
    <row r="17" spans="1:7" ht="16.5" x14ac:dyDescent="0.2">
      <c r="A17" s="47" t="s">
        <v>155</v>
      </c>
      <c r="B17" s="150">
        <f>+B18</f>
        <v>0</v>
      </c>
      <c r="C17" s="150">
        <f t="shared" ref="C17:G17" si="1">+C18</f>
        <v>28606091</v>
      </c>
      <c r="D17" s="150">
        <f t="shared" si="1"/>
        <v>28606091</v>
      </c>
      <c r="E17" s="150">
        <f t="shared" si="1"/>
        <v>25377497</v>
      </c>
      <c r="F17" s="150">
        <f t="shared" si="1"/>
        <v>25377497</v>
      </c>
      <c r="G17" s="150">
        <f t="shared" si="1"/>
        <v>3228594</v>
      </c>
    </row>
    <row r="18" spans="1:7" ht="16.5" x14ac:dyDescent="0.2">
      <c r="A18" s="41" t="s">
        <v>437</v>
      </c>
      <c r="B18" s="121">
        <v>0</v>
      </c>
      <c r="C18" s="120">
        <f>+'6 (a)'!C80</f>
        <v>28606091</v>
      </c>
      <c r="D18" s="120">
        <f>+'6 (a)'!D80</f>
        <v>28606091</v>
      </c>
      <c r="E18" s="120">
        <f>+'6 (a)'!E80</f>
        <v>25377497</v>
      </c>
      <c r="F18" s="120">
        <f>+'6 (a)'!F80</f>
        <v>25377497</v>
      </c>
      <c r="G18" s="123">
        <f>+D18-E18</f>
        <v>3228594</v>
      </c>
    </row>
    <row r="19" spans="1:7" x14ac:dyDescent="0.2">
      <c r="A19" s="125" t="s">
        <v>438</v>
      </c>
      <c r="B19" s="118"/>
      <c r="C19" s="119"/>
      <c r="D19" s="119"/>
      <c r="E19" s="119"/>
      <c r="F19" s="119"/>
      <c r="G19" s="124"/>
    </row>
    <row r="20" spans="1:7" x14ac:dyDescent="0.2">
      <c r="A20" s="125" t="s">
        <v>439</v>
      </c>
      <c r="B20" s="118"/>
      <c r="C20" s="119"/>
      <c r="D20" s="119"/>
      <c r="E20" s="119"/>
      <c r="F20" s="119"/>
      <c r="G20" s="124"/>
    </row>
    <row r="21" spans="1:7" x14ac:dyDescent="0.2">
      <c r="A21" s="125" t="s">
        <v>440</v>
      </c>
      <c r="B21" s="118"/>
      <c r="C21" s="119"/>
      <c r="D21" s="119"/>
      <c r="E21" s="119"/>
      <c r="F21" s="119"/>
      <c r="G21" s="124"/>
    </row>
    <row r="22" spans="1:7" x14ac:dyDescent="0.2">
      <c r="A22" s="125" t="s">
        <v>441</v>
      </c>
      <c r="B22" s="118"/>
      <c r="C22" s="119"/>
      <c r="D22" s="119"/>
      <c r="E22" s="119"/>
      <c r="F22" s="119"/>
      <c r="G22" s="124"/>
    </row>
    <row r="23" spans="1:7" x14ac:dyDescent="0.2">
      <c r="A23" s="125" t="s">
        <v>442</v>
      </c>
      <c r="B23" s="118"/>
      <c r="C23" s="119"/>
      <c r="D23" s="119"/>
      <c r="E23" s="119"/>
      <c r="F23" s="119"/>
      <c r="G23" s="124"/>
    </row>
    <row r="24" spans="1:7" x14ac:dyDescent="0.2">
      <c r="A24" s="125" t="s">
        <v>443</v>
      </c>
      <c r="B24" s="118"/>
      <c r="C24" s="119"/>
      <c r="D24" s="119"/>
      <c r="E24" s="119"/>
      <c r="F24" s="119"/>
      <c r="G24" s="124"/>
    </row>
    <row r="25" spans="1:7" x14ac:dyDescent="0.2">
      <c r="A25" s="126" t="s">
        <v>444</v>
      </c>
      <c r="B25" s="118"/>
      <c r="C25" s="119"/>
      <c r="D25" s="119"/>
      <c r="E25" s="119"/>
      <c r="F25" s="119"/>
      <c r="G25" s="124"/>
    </row>
    <row r="26" spans="1:7" x14ac:dyDescent="0.2">
      <c r="A26" s="48" t="s">
        <v>151</v>
      </c>
      <c r="B26" s="173">
        <f>+B8+B17</f>
        <v>20129000</v>
      </c>
      <c r="C26" s="173">
        <f t="shared" ref="C26:F26" si="2">+C8+C17</f>
        <v>29156456</v>
      </c>
      <c r="D26" s="173">
        <f t="shared" si="2"/>
        <v>49285456</v>
      </c>
      <c r="E26" s="173">
        <f t="shared" si="2"/>
        <v>45366686</v>
      </c>
      <c r="F26" s="173">
        <f t="shared" si="2"/>
        <v>45044686</v>
      </c>
      <c r="G26" s="173">
        <f>+G8+G17</f>
        <v>3918770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topLeftCell="A43" zoomScaleNormal="150" zoomScaleSheetLayoutView="100" workbookViewId="0">
      <selection activeCell="B20" sqref="B20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60" t="s">
        <v>445</v>
      </c>
      <c r="B1" s="261"/>
      <c r="C1" s="261"/>
      <c r="D1" s="261"/>
      <c r="E1" s="261"/>
      <c r="F1" s="261"/>
      <c r="G1" s="262"/>
    </row>
    <row r="2" spans="1:7" ht="10.15" customHeight="1" x14ac:dyDescent="0.2">
      <c r="A2" s="263" t="s">
        <v>74</v>
      </c>
      <c r="B2" s="264"/>
      <c r="C2" s="264"/>
      <c r="D2" s="264"/>
      <c r="E2" s="264"/>
      <c r="F2" s="264"/>
      <c r="G2" s="265"/>
    </row>
    <row r="3" spans="1:7" ht="10.15" customHeight="1" x14ac:dyDescent="0.2">
      <c r="A3" s="263" t="s">
        <v>156</v>
      </c>
      <c r="B3" s="264"/>
      <c r="C3" s="264"/>
      <c r="D3" s="264"/>
      <c r="E3" s="264"/>
      <c r="F3" s="264"/>
      <c r="G3" s="265"/>
    </row>
    <row r="4" spans="1:7" ht="10.15" customHeight="1" x14ac:dyDescent="0.2">
      <c r="A4" s="263" t="s">
        <v>531</v>
      </c>
      <c r="B4" s="264"/>
      <c r="C4" s="264"/>
      <c r="D4" s="264"/>
      <c r="E4" s="264"/>
      <c r="F4" s="264"/>
      <c r="G4" s="265"/>
    </row>
    <row r="5" spans="1:7" ht="10.15" customHeight="1" x14ac:dyDescent="0.2">
      <c r="A5" s="263" t="s">
        <v>0</v>
      </c>
      <c r="B5" s="290"/>
      <c r="C5" s="290"/>
      <c r="D5" s="290"/>
      <c r="E5" s="290"/>
      <c r="F5" s="290"/>
      <c r="G5" s="265"/>
    </row>
    <row r="6" spans="1:7" ht="10.15" customHeight="1" x14ac:dyDescent="0.2">
      <c r="A6" s="282" t="s">
        <v>1</v>
      </c>
      <c r="B6" s="261" t="s">
        <v>76</v>
      </c>
      <c r="C6" s="261"/>
      <c r="D6" s="261"/>
      <c r="E6" s="261"/>
      <c r="F6" s="261"/>
      <c r="G6" s="288" t="s">
        <v>153</v>
      </c>
    </row>
    <row r="7" spans="1:7" ht="16.899999999999999" customHeight="1" x14ac:dyDescent="0.2">
      <c r="A7" s="287"/>
      <c r="B7" s="96" t="s">
        <v>78</v>
      </c>
      <c r="C7" s="96" t="s">
        <v>57</v>
      </c>
      <c r="D7" s="96" t="s">
        <v>58</v>
      </c>
      <c r="E7" s="96" t="s">
        <v>28</v>
      </c>
      <c r="F7" s="56" t="s">
        <v>43</v>
      </c>
      <c r="G7" s="289"/>
    </row>
    <row r="8" spans="1:7" ht="19.899999999999999" customHeight="1" x14ac:dyDescent="0.2">
      <c r="A8" s="50" t="s">
        <v>157</v>
      </c>
      <c r="B8" s="132">
        <f>+B9+B18+B33</f>
        <v>20129000</v>
      </c>
      <c r="C8" s="132">
        <f t="shared" ref="C8:F8" si="0">+C9+C18+C33</f>
        <v>550365</v>
      </c>
      <c r="D8" s="132">
        <f t="shared" si="0"/>
        <v>20679365</v>
      </c>
      <c r="E8" s="132">
        <f t="shared" si="0"/>
        <v>19989189</v>
      </c>
      <c r="F8" s="132">
        <f t="shared" si="0"/>
        <v>19667189</v>
      </c>
      <c r="G8" s="138">
        <f>+G9+G18+G26+G33</f>
        <v>690176</v>
      </c>
    </row>
    <row r="9" spans="1:7" ht="10.15" customHeight="1" x14ac:dyDescent="0.2">
      <c r="A9" s="51" t="s">
        <v>158</v>
      </c>
      <c r="B9" s="132">
        <f>+B10+B19+B34</f>
        <v>0</v>
      </c>
      <c r="C9" s="132">
        <f t="shared" ref="C9" si="1">+C10+C19+C34</f>
        <v>0</v>
      </c>
      <c r="D9" s="132">
        <f t="shared" ref="D9" si="2">+D10+D19+D34</f>
        <v>0</v>
      </c>
      <c r="E9" s="132">
        <f t="shared" ref="E9" si="3">+E10+E19+E34</f>
        <v>0</v>
      </c>
      <c r="F9" s="132">
        <f t="shared" ref="F9" si="4">+F10+F19+F34</f>
        <v>0</v>
      </c>
      <c r="G9" s="133">
        <f>SUM(G10:G17)</f>
        <v>0</v>
      </c>
    </row>
    <row r="10" spans="1:7" ht="10.15" customHeight="1" x14ac:dyDescent="0.2">
      <c r="A10" s="36" t="s">
        <v>159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1">
        <f>D10-E10</f>
        <v>0</v>
      </c>
    </row>
    <row r="11" spans="1:7" ht="9" customHeight="1" x14ac:dyDescent="0.2">
      <c r="A11" s="36" t="s">
        <v>160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1">
        <f t="shared" ref="G11:G17" si="5">D11-E11</f>
        <v>0</v>
      </c>
    </row>
    <row r="12" spans="1:7" ht="9" customHeight="1" x14ac:dyDescent="0.2">
      <c r="A12" s="36" t="s">
        <v>161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1">
        <f t="shared" si="5"/>
        <v>0</v>
      </c>
    </row>
    <row r="13" spans="1:7" ht="9" customHeight="1" x14ac:dyDescent="0.2">
      <c r="A13" s="36" t="s">
        <v>162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1">
        <f t="shared" si="5"/>
        <v>0</v>
      </c>
    </row>
    <row r="14" spans="1:7" ht="10.15" customHeight="1" x14ac:dyDescent="0.2">
      <c r="A14" s="36" t="s">
        <v>163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1">
        <f t="shared" si="5"/>
        <v>0</v>
      </c>
    </row>
    <row r="15" spans="1:7" ht="10.15" customHeight="1" x14ac:dyDescent="0.2">
      <c r="A15" s="36" t="s">
        <v>164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1">
        <f t="shared" si="5"/>
        <v>0</v>
      </c>
    </row>
    <row r="16" spans="1:7" ht="10.15" customHeight="1" x14ac:dyDescent="0.2">
      <c r="A16" s="36" t="s">
        <v>165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1">
        <f t="shared" si="5"/>
        <v>0</v>
      </c>
    </row>
    <row r="17" spans="1:7" x14ac:dyDescent="0.2">
      <c r="A17" s="36" t="s">
        <v>166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1">
        <f t="shared" si="5"/>
        <v>0</v>
      </c>
    </row>
    <row r="18" spans="1:7" x14ac:dyDescent="0.2">
      <c r="A18" s="52" t="s">
        <v>167</v>
      </c>
      <c r="B18" s="132">
        <f>SUM(B19:B25)</f>
        <v>20129000</v>
      </c>
      <c r="C18" s="132">
        <f t="shared" ref="C18:F18" si="6">SUM(C19:C25)</f>
        <v>550365</v>
      </c>
      <c r="D18" s="132">
        <f t="shared" si="6"/>
        <v>20679365</v>
      </c>
      <c r="E18" s="132">
        <f t="shared" si="6"/>
        <v>19989189</v>
      </c>
      <c r="F18" s="132">
        <f t="shared" si="6"/>
        <v>19667189</v>
      </c>
      <c r="G18" s="133">
        <f>SUM(G19:G25)</f>
        <v>690176</v>
      </c>
    </row>
    <row r="19" spans="1:7" x14ac:dyDescent="0.2">
      <c r="A19" s="36" t="s">
        <v>168</v>
      </c>
      <c r="B19" s="130"/>
      <c r="C19" s="130"/>
      <c r="D19" s="130"/>
      <c r="E19" s="130"/>
      <c r="F19" s="130"/>
      <c r="G19" s="131">
        <f t="shared" ref="G19:G39" si="7">+D19-F19</f>
        <v>0</v>
      </c>
    </row>
    <row r="20" spans="1:7" x14ac:dyDescent="0.2">
      <c r="A20" s="36" t="s">
        <v>169</v>
      </c>
      <c r="B20" s="130">
        <f>+'6 (b)'!B9</f>
        <v>20129000</v>
      </c>
      <c r="C20" s="130">
        <f>+'6 (b)'!C9</f>
        <v>550365</v>
      </c>
      <c r="D20" s="130">
        <f>+'6 (b)'!D9</f>
        <v>20679365</v>
      </c>
      <c r="E20" s="130">
        <f>+'6 (b)'!E9</f>
        <v>19989189</v>
      </c>
      <c r="F20" s="130">
        <f>+'6 (b)'!F9</f>
        <v>19667189</v>
      </c>
      <c r="G20" s="131">
        <f>+D20-E20</f>
        <v>690176</v>
      </c>
    </row>
    <row r="21" spans="1:7" x14ac:dyDescent="0.2">
      <c r="A21" s="36" t="s">
        <v>170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1">
        <f t="shared" ref="G21:G25" si="8">+D21-E21</f>
        <v>0</v>
      </c>
    </row>
    <row r="22" spans="1:7" x14ac:dyDescent="0.2">
      <c r="A22" s="36" t="s">
        <v>171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1">
        <f t="shared" si="8"/>
        <v>0</v>
      </c>
    </row>
    <row r="23" spans="1:7" x14ac:dyDescent="0.2">
      <c r="A23" s="36" t="s">
        <v>172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1">
        <f t="shared" si="8"/>
        <v>0</v>
      </c>
    </row>
    <row r="24" spans="1:7" x14ac:dyDescent="0.2">
      <c r="A24" s="36" t="s">
        <v>173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1">
        <f t="shared" si="8"/>
        <v>0</v>
      </c>
    </row>
    <row r="25" spans="1:7" x14ac:dyDescent="0.2">
      <c r="A25" s="36" t="s">
        <v>174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1">
        <f t="shared" si="8"/>
        <v>0</v>
      </c>
    </row>
    <row r="26" spans="1:7" ht="16.5" x14ac:dyDescent="0.2">
      <c r="A26" s="51" t="s">
        <v>364</v>
      </c>
      <c r="B26" s="134">
        <f>SUM(B27:B32)</f>
        <v>0</v>
      </c>
      <c r="C26" s="134">
        <f t="shared" ref="C26:F26" si="9">SUM(C27:C32)</f>
        <v>0</v>
      </c>
      <c r="D26" s="134">
        <f t="shared" si="9"/>
        <v>0</v>
      </c>
      <c r="E26" s="134">
        <f t="shared" si="9"/>
        <v>0</v>
      </c>
      <c r="F26" s="134">
        <f t="shared" si="9"/>
        <v>0</v>
      </c>
      <c r="G26" s="133">
        <f>SUM(G27:G32)</f>
        <v>0</v>
      </c>
    </row>
    <row r="27" spans="1:7" x14ac:dyDescent="0.2">
      <c r="A27" s="36" t="s">
        <v>365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1">
        <f>D27-E27</f>
        <v>0</v>
      </c>
    </row>
    <row r="28" spans="1:7" x14ac:dyDescent="0.2">
      <c r="A28" s="36" t="s">
        <v>366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1">
        <f t="shared" ref="G28:G32" si="10">D28-E28</f>
        <v>0</v>
      </c>
    </row>
    <row r="29" spans="1:7" x14ac:dyDescent="0.2">
      <c r="A29" s="36" t="s">
        <v>367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1">
        <f t="shared" si="10"/>
        <v>0</v>
      </c>
    </row>
    <row r="30" spans="1:7" x14ac:dyDescent="0.2">
      <c r="A30" s="36" t="s">
        <v>368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1">
        <f t="shared" si="10"/>
        <v>0</v>
      </c>
    </row>
    <row r="31" spans="1:7" x14ac:dyDescent="0.2">
      <c r="A31" s="36" t="s">
        <v>369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1">
        <f t="shared" si="10"/>
        <v>0</v>
      </c>
    </row>
    <row r="32" spans="1:7" x14ac:dyDescent="0.2">
      <c r="A32" s="36" t="s">
        <v>370</v>
      </c>
      <c r="B32" s="120">
        <v>0</v>
      </c>
      <c r="C32" s="120">
        <v>0</v>
      </c>
      <c r="D32" s="120">
        <v>0</v>
      </c>
      <c r="E32" s="120">
        <v>0</v>
      </c>
      <c r="F32" s="120">
        <v>0</v>
      </c>
      <c r="G32" s="121">
        <f t="shared" si="10"/>
        <v>0</v>
      </c>
    </row>
    <row r="33" spans="1:7" ht="16.5" x14ac:dyDescent="0.2">
      <c r="A33" s="51" t="s">
        <v>175</v>
      </c>
      <c r="B33" s="134">
        <f>SUM(B34:B37)</f>
        <v>0</v>
      </c>
      <c r="C33" s="134">
        <f t="shared" ref="C33:F33" si="11">SUM(C34:C37)</f>
        <v>0</v>
      </c>
      <c r="D33" s="134">
        <f t="shared" si="11"/>
        <v>0</v>
      </c>
      <c r="E33" s="134">
        <f t="shared" si="11"/>
        <v>0</v>
      </c>
      <c r="F33" s="134">
        <f t="shared" si="11"/>
        <v>0</v>
      </c>
      <c r="G33" s="133">
        <f t="shared" si="7"/>
        <v>0</v>
      </c>
    </row>
    <row r="34" spans="1:7" x14ac:dyDescent="0.2">
      <c r="A34" s="36" t="s">
        <v>176</v>
      </c>
      <c r="B34" s="120">
        <v>0</v>
      </c>
      <c r="C34" s="120">
        <v>0</v>
      </c>
      <c r="D34" s="120">
        <v>0</v>
      </c>
      <c r="E34" s="120">
        <v>0</v>
      </c>
      <c r="F34" s="120">
        <v>0</v>
      </c>
      <c r="G34" s="121">
        <f>D34-E34</f>
        <v>0</v>
      </c>
    </row>
    <row r="35" spans="1:7" ht="16.5" x14ac:dyDescent="0.2">
      <c r="A35" s="36" t="s">
        <v>177</v>
      </c>
      <c r="B35" s="120">
        <v>0</v>
      </c>
      <c r="C35" s="120">
        <v>0</v>
      </c>
      <c r="D35" s="120">
        <v>0</v>
      </c>
      <c r="E35" s="120">
        <v>0</v>
      </c>
      <c r="F35" s="120">
        <v>0</v>
      </c>
      <c r="G35" s="121">
        <f t="shared" ref="G35:G37" si="12">D35-E35</f>
        <v>0</v>
      </c>
    </row>
    <row r="36" spans="1:7" x14ac:dyDescent="0.2">
      <c r="A36" s="36" t="s">
        <v>178</v>
      </c>
      <c r="B36" s="120">
        <v>0</v>
      </c>
      <c r="C36" s="120">
        <v>0</v>
      </c>
      <c r="D36" s="120">
        <v>0</v>
      </c>
      <c r="E36" s="120">
        <v>0</v>
      </c>
      <c r="F36" s="120">
        <v>0</v>
      </c>
      <c r="G36" s="121">
        <f t="shared" si="12"/>
        <v>0</v>
      </c>
    </row>
    <row r="37" spans="1:7" x14ac:dyDescent="0.2">
      <c r="A37" s="36" t="s">
        <v>179</v>
      </c>
      <c r="B37" s="120">
        <v>0</v>
      </c>
      <c r="C37" s="120">
        <v>0</v>
      </c>
      <c r="D37" s="120">
        <v>0</v>
      </c>
      <c r="E37" s="120">
        <v>0</v>
      </c>
      <c r="F37" s="120">
        <v>0</v>
      </c>
      <c r="G37" s="121">
        <f t="shared" si="12"/>
        <v>0</v>
      </c>
    </row>
    <row r="38" spans="1:7" x14ac:dyDescent="0.2">
      <c r="A38" s="51" t="s">
        <v>180</v>
      </c>
      <c r="B38" s="134">
        <f>+B39+B48+B56+B66</f>
        <v>0</v>
      </c>
      <c r="C38" s="134">
        <f t="shared" ref="C38:F38" si="13">+C39+C48+C56+C66</f>
        <v>28606091</v>
      </c>
      <c r="D38" s="134">
        <f t="shared" si="13"/>
        <v>28606091</v>
      </c>
      <c r="E38" s="134">
        <f t="shared" si="13"/>
        <v>25377497</v>
      </c>
      <c r="F38" s="134">
        <f t="shared" si="13"/>
        <v>25377497</v>
      </c>
      <c r="G38" s="133">
        <f>+G39+G48+G56+G66</f>
        <v>3228594</v>
      </c>
    </row>
    <row r="39" spans="1:7" x14ac:dyDescent="0.2">
      <c r="A39" s="36" t="s">
        <v>158</v>
      </c>
      <c r="B39" s="134">
        <f>SUM(B40:B47)</f>
        <v>0</v>
      </c>
      <c r="C39" s="134">
        <f t="shared" ref="C39:F39" si="14">SUM(C40:C47)</f>
        <v>0</v>
      </c>
      <c r="D39" s="134">
        <f t="shared" si="14"/>
        <v>0</v>
      </c>
      <c r="E39" s="134">
        <f t="shared" si="14"/>
        <v>0</v>
      </c>
      <c r="F39" s="134">
        <f t="shared" si="14"/>
        <v>0</v>
      </c>
      <c r="G39" s="133">
        <f t="shared" si="7"/>
        <v>0</v>
      </c>
    </row>
    <row r="40" spans="1:7" x14ac:dyDescent="0.2">
      <c r="A40" s="36" t="s">
        <v>159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1">
        <v>0</v>
      </c>
    </row>
    <row r="41" spans="1:7" x14ac:dyDescent="0.2">
      <c r="A41" s="36" t="s">
        <v>160</v>
      </c>
      <c r="B41" s="120">
        <v>0</v>
      </c>
      <c r="C41" s="120">
        <v>0</v>
      </c>
      <c r="D41" s="120">
        <v>0</v>
      </c>
      <c r="E41" s="120">
        <v>0</v>
      </c>
      <c r="F41" s="120">
        <v>0</v>
      </c>
      <c r="G41" s="121">
        <v>0</v>
      </c>
    </row>
    <row r="42" spans="1:7" x14ac:dyDescent="0.2">
      <c r="A42" s="36" t="s">
        <v>161</v>
      </c>
      <c r="B42" s="120">
        <v>0</v>
      </c>
      <c r="C42" s="120">
        <v>0</v>
      </c>
      <c r="D42" s="120">
        <v>0</v>
      </c>
      <c r="E42" s="120">
        <v>0</v>
      </c>
      <c r="F42" s="120">
        <v>0</v>
      </c>
      <c r="G42" s="121">
        <v>0</v>
      </c>
    </row>
    <row r="43" spans="1:7" x14ac:dyDescent="0.2">
      <c r="A43" s="51" t="s">
        <v>162</v>
      </c>
      <c r="B43" s="120">
        <v>0</v>
      </c>
      <c r="C43" s="120">
        <v>0</v>
      </c>
      <c r="D43" s="120">
        <v>0</v>
      </c>
      <c r="E43" s="120">
        <v>0</v>
      </c>
      <c r="F43" s="120">
        <v>0</v>
      </c>
      <c r="G43" s="121">
        <v>0</v>
      </c>
    </row>
    <row r="44" spans="1:7" x14ac:dyDescent="0.2">
      <c r="A44" s="36" t="s">
        <v>163</v>
      </c>
      <c r="B44" s="120">
        <v>0</v>
      </c>
      <c r="C44" s="120">
        <v>0</v>
      </c>
      <c r="D44" s="120">
        <v>0</v>
      </c>
      <c r="E44" s="120">
        <v>0</v>
      </c>
      <c r="F44" s="120">
        <v>0</v>
      </c>
      <c r="G44" s="121">
        <v>0</v>
      </c>
    </row>
    <row r="45" spans="1:7" x14ac:dyDescent="0.2">
      <c r="A45" s="36" t="s">
        <v>164</v>
      </c>
      <c r="B45" s="120">
        <v>0</v>
      </c>
      <c r="C45" s="120">
        <v>0</v>
      </c>
      <c r="D45" s="120">
        <v>0</v>
      </c>
      <c r="E45" s="120">
        <v>0</v>
      </c>
      <c r="F45" s="120">
        <v>0</v>
      </c>
      <c r="G45" s="121">
        <v>0</v>
      </c>
    </row>
    <row r="46" spans="1:7" x14ac:dyDescent="0.2">
      <c r="A46" s="36" t="s">
        <v>165</v>
      </c>
      <c r="B46" s="120">
        <v>0</v>
      </c>
      <c r="C46" s="120">
        <v>0</v>
      </c>
      <c r="D46" s="120">
        <v>0</v>
      </c>
      <c r="E46" s="120">
        <v>0</v>
      </c>
      <c r="F46" s="120">
        <v>0</v>
      </c>
      <c r="G46" s="121">
        <v>0</v>
      </c>
    </row>
    <row r="47" spans="1:7" x14ac:dyDescent="0.2">
      <c r="A47" s="36" t="s">
        <v>166</v>
      </c>
      <c r="B47" s="120">
        <v>0</v>
      </c>
      <c r="C47" s="120">
        <v>0</v>
      </c>
      <c r="D47" s="120">
        <v>0</v>
      </c>
      <c r="E47" s="120">
        <v>0</v>
      </c>
      <c r="F47" s="120">
        <v>0</v>
      </c>
      <c r="G47" s="121">
        <v>0</v>
      </c>
    </row>
    <row r="48" spans="1:7" x14ac:dyDescent="0.2">
      <c r="A48" s="51" t="s">
        <v>167</v>
      </c>
      <c r="B48" s="134">
        <f>SUM(B49:B55)</f>
        <v>0</v>
      </c>
      <c r="C48" s="134">
        <f t="shared" ref="C48:F48" si="15">SUM(C49:C55)</f>
        <v>28606091</v>
      </c>
      <c r="D48" s="134">
        <f t="shared" si="15"/>
        <v>28606091</v>
      </c>
      <c r="E48" s="134">
        <f t="shared" si="15"/>
        <v>25377497</v>
      </c>
      <c r="F48" s="134">
        <f t="shared" si="15"/>
        <v>25377497</v>
      </c>
      <c r="G48" s="133">
        <f>SUM(G49:G55)</f>
        <v>3228594</v>
      </c>
    </row>
    <row r="49" spans="1:7" x14ac:dyDescent="0.2">
      <c r="A49" s="36" t="s">
        <v>168</v>
      </c>
      <c r="B49" s="120">
        <v>0</v>
      </c>
      <c r="C49" s="120">
        <v>0</v>
      </c>
      <c r="D49" s="120">
        <v>0</v>
      </c>
      <c r="E49" s="120">
        <v>0</v>
      </c>
      <c r="F49" s="120">
        <v>0</v>
      </c>
      <c r="G49" s="131">
        <f>+D49-E49</f>
        <v>0</v>
      </c>
    </row>
    <row r="50" spans="1:7" x14ac:dyDescent="0.2">
      <c r="A50" s="36" t="s">
        <v>169</v>
      </c>
      <c r="B50" s="120">
        <f>+'6 (b)'!B18</f>
        <v>0</v>
      </c>
      <c r="C50" s="120">
        <f>+'6 (b)'!C18</f>
        <v>28606091</v>
      </c>
      <c r="D50" s="120">
        <f>+'6 (b)'!D18</f>
        <v>28606091</v>
      </c>
      <c r="E50" s="120">
        <f>+'6 (b)'!E18</f>
        <v>25377497</v>
      </c>
      <c r="F50" s="120">
        <f>+'6 (b)'!F18</f>
        <v>25377497</v>
      </c>
      <c r="G50" s="131">
        <f t="shared" ref="G50:G55" si="16">+D50-E50</f>
        <v>3228594</v>
      </c>
    </row>
    <row r="51" spans="1:7" x14ac:dyDescent="0.2">
      <c r="A51" s="36" t="s">
        <v>170</v>
      </c>
      <c r="B51" s="120">
        <v>0</v>
      </c>
      <c r="C51" s="120">
        <v>0</v>
      </c>
      <c r="D51" s="120">
        <v>0</v>
      </c>
      <c r="E51" s="120">
        <v>0</v>
      </c>
      <c r="F51" s="120">
        <v>0</v>
      </c>
      <c r="G51" s="131">
        <f t="shared" si="16"/>
        <v>0</v>
      </c>
    </row>
    <row r="52" spans="1:7" x14ac:dyDescent="0.2">
      <c r="A52" s="36" t="s">
        <v>171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31">
        <f t="shared" si="16"/>
        <v>0</v>
      </c>
    </row>
    <row r="53" spans="1:7" x14ac:dyDescent="0.2">
      <c r="A53" s="51" t="s">
        <v>172</v>
      </c>
      <c r="B53" s="120">
        <v>0</v>
      </c>
      <c r="C53" s="120">
        <v>0</v>
      </c>
      <c r="D53" s="120">
        <v>0</v>
      </c>
      <c r="E53" s="120">
        <v>0</v>
      </c>
      <c r="F53" s="120">
        <v>0</v>
      </c>
      <c r="G53" s="131">
        <f t="shared" si="16"/>
        <v>0</v>
      </c>
    </row>
    <row r="54" spans="1:7" x14ac:dyDescent="0.2">
      <c r="A54" s="36" t="s">
        <v>173</v>
      </c>
      <c r="B54" s="120">
        <v>0</v>
      </c>
      <c r="C54" s="120">
        <v>0</v>
      </c>
      <c r="D54" s="120">
        <v>0</v>
      </c>
      <c r="E54" s="120">
        <v>0</v>
      </c>
      <c r="F54" s="120">
        <v>0</v>
      </c>
      <c r="G54" s="131">
        <f t="shared" si="16"/>
        <v>0</v>
      </c>
    </row>
    <row r="55" spans="1:7" x14ac:dyDescent="0.2">
      <c r="A55" s="36" t="s">
        <v>174</v>
      </c>
      <c r="B55" s="120">
        <v>0</v>
      </c>
      <c r="C55" s="120">
        <v>0</v>
      </c>
      <c r="D55" s="120">
        <v>0</v>
      </c>
      <c r="E55" s="120">
        <v>0</v>
      </c>
      <c r="F55" s="120">
        <v>0</v>
      </c>
      <c r="G55" s="131">
        <f t="shared" si="16"/>
        <v>0</v>
      </c>
    </row>
    <row r="56" spans="1:7" ht="16.5" x14ac:dyDescent="0.2">
      <c r="A56" s="36" t="s">
        <v>181</v>
      </c>
      <c r="B56" s="134">
        <v>0</v>
      </c>
      <c r="C56" s="134">
        <f t="shared" ref="C56:F56" si="17">SUM(C57:C65)</f>
        <v>0</v>
      </c>
      <c r="D56" s="134">
        <f t="shared" si="17"/>
        <v>0</v>
      </c>
      <c r="E56" s="134">
        <f t="shared" si="17"/>
        <v>0</v>
      </c>
      <c r="F56" s="134">
        <f t="shared" si="17"/>
        <v>0</v>
      </c>
      <c r="G56" s="133">
        <f>SUM(G57:G65)</f>
        <v>0</v>
      </c>
    </row>
    <row r="57" spans="1:7" x14ac:dyDescent="0.2">
      <c r="A57" s="36" t="s">
        <v>182</v>
      </c>
      <c r="B57" s="120">
        <v>0</v>
      </c>
      <c r="C57" s="120">
        <v>0</v>
      </c>
      <c r="D57" s="120">
        <v>0</v>
      </c>
      <c r="E57" s="120">
        <v>0</v>
      </c>
      <c r="F57" s="120">
        <v>0</v>
      </c>
      <c r="G57" s="131">
        <f>+D57-E57</f>
        <v>0</v>
      </c>
    </row>
    <row r="58" spans="1:7" x14ac:dyDescent="0.2">
      <c r="A58" s="51" t="s">
        <v>183</v>
      </c>
      <c r="B58" s="120">
        <v>0</v>
      </c>
      <c r="C58" s="120">
        <v>0</v>
      </c>
      <c r="D58" s="120">
        <v>0</v>
      </c>
      <c r="E58" s="120">
        <v>0</v>
      </c>
      <c r="F58" s="120">
        <v>0</v>
      </c>
      <c r="G58" s="131">
        <f>+D58-E58</f>
        <v>0</v>
      </c>
    </row>
    <row r="59" spans="1:7" x14ac:dyDescent="0.2">
      <c r="A59" s="36" t="s">
        <v>184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31">
        <f t="shared" ref="G59" si="18">+D59-E59</f>
        <v>0</v>
      </c>
    </row>
    <row r="60" spans="1:7" x14ac:dyDescent="0.2">
      <c r="A60" s="36" t="s">
        <v>185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31">
        <f t="shared" ref="G60:G65" si="19">+D60-E60</f>
        <v>0</v>
      </c>
    </row>
    <row r="61" spans="1:7" x14ac:dyDescent="0.2">
      <c r="A61" s="36" t="s">
        <v>186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31">
        <f t="shared" si="19"/>
        <v>0</v>
      </c>
    </row>
    <row r="62" spans="1:7" x14ac:dyDescent="0.2">
      <c r="A62" s="36" t="s">
        <v>187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31">
        <f t="shared" si="19"/>
        <v>0</v>
      </c>
    </row>
    <row r="63" spans="1:7" x14ac:dyDescent="0.2">
      <c r="A63" s="51" t="s">
        <v>188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31">
        <f t="shared" si="19"/>
        <v>0</v>
      </c>
    </row>
    <row r="64" spans="1:7" x14ac:dyDescent="0.2">
      <c r="A64" s="36" t="s">
        <v>189</v>
      </c>
      <c r="B64" s="120">
        <v>0</v>
      </c>
      <c r="C64" s="120">
        <v>0</v>
      </c>
      <c r="D64" s="120">
        <v>0</v>
      </c>
      <c r="E64" s="120">
        <v>0</v>
      </c>
      <c r="F64" s="120">
        <v>0</v>
      </c>
      <c r="G64" s="131">
        <f t="shared" si="19"/>
        <v>0</v>
      </c>
    </row>
    <row r="65" spans="1:7" x14ac:dyDescent="0.2">
      <c r="A65" s="36" t="s">
        <v>190</v>
      </c>
      <c r="B65" s="120">
        <v>0</v>
      </c>
      <c r="C65" s="120">
        <v>0</v>
      </c>
      <c r="D65" s="120">
        <v>0</v>
      </c>
      <c r="E65" s="120">
        <v>0</v>
      </c>
      <c r="F65" s="120">
        <v>0</v>
      </c>
      <c r="G65" s="131">
        <f t="shared" si="19"/>
        <v>0</v>
      </c>
    </row>
    <row r="66" spans="1:7" ht="16.5" x14ac:dyDescent="0.2">
      <c r="A66" s="36" t="s">
        <v>175</v>
      </c>
      <c r="B66" s="134">
        <f>SUM(B67:B70)</f>
        <v>0</v>
      </c>
      <c r="C66" s="134">
        <f t="shared" ref="C66:F66" si="20">SUM(C67:C70)</f>
        <v>0</v>
      </c>
      <c r="D66" s="134">
        <f t="shared" si="20"/>
        <v>0</v>
      </c>
      <c r="E66" s="134">
        <f t="shared" si="20"/>
        <v>0</v>
      </c>
      <c r="F66" s="134">
        <f t="shared" si="20"/>
        <v>0</v>
      </c>
      <c r="G66" s="133">
        <f>SUM(G67:G70)</f>
        <v>0</v>
      </c>
    </row>
    <row r="67" spans="1:7" x14ac:dyDescent="0.2">
      <c r="A67" s="36" t="s">
        <v>176</v>
      </c>
      <c r="B67" s="120">
        <v>0</v>
      </c>
      <c r="C67" s="120">
        <v>0</v>
      </c>
      <c r="D67" s="120">
        <v>0</v>
      </c>
      <c r="E67" s="120">
        <v>0</v>
      </c>
      <c r="F67" s="120">
        <v>0</v>
      </c>
      <c r="G67" s="121">
        <f>D67-E67</f>
        <v>0</v>
      </c>
    </row>
    <row r="68" spans="1:7" ht="16.5" x14ac:dyDescent="0.2">
      <c r="A68" s="51" t="s">
        <v>177</v>
      </c>
      <c r="B68" s="120">
        <v>0</v>
      </c>
      <c r="C68" s="120">
        <v>0</v>
      </c>
      <c r="D68" s="120">
        <v>0</v>
      </c>
      <c r="E68" s="120">
        <v>0</v>
      </c>
      <c r="F68" s="120">
        <v>0</v>
      </c>
      <c r="G68" s="121">
        <f>D68-E68</f>
        <v>0</v>
      </c>
    </row>
    <row r="69" spans="1:7" x14ac:dyDescent="0.2">
      <c r="A69" s="36" t="s">
        <v>178</v>
      </c>
      <c r="B69" s="120">
        <v>0</v>
      </c>
      <c r="C69" s="120">
        <v>0</v>
      </c>
      <c r="D69" s="120">
        <v>0</v>
      </c>
      <c r="E69" s="120">
        <v>0</v>
      </c>
      <c r="F69" s="120">
        <v>0</v>
      </c>
      <c r="G69" s="121">
        <f>D69-E69</f>
        <v>0</v>
      </c>
    </row>
    <row r="70" spans="1:7" x14ac:dyDescent="0.2">
      <c r="A70" s="36" t="s">
        <v>179</v>
      </c>
      <c r="B70" s="120">
        <v>0</v>
      </c>
      <c r="C70" s="120">
        <v>0</v>
      </c>
      <c r="D70" s="120">
        <v>0</v>
      </c>
      <c r="E70" s="120">
        <v>0</v>
      </c>
      <c r="F70" s="120">
        <v>0</v>
      </c>
      <c r="G70" s="121">
        <f>D70-E70</f>
        <v>0</v>
      </c>
    </row>
    <row r="71" spans="1:7" x14ac:dyDescent="0.2">
      <c r="A71" s="53" t="s">
        <v>151</v>
      </c>
      <c r="B71" s="135">
        <f>+B8+B38</f>
        <v>20129000</v>
      </c>
      <c r="C71" s="135">
        <f t="shared" ref="C71:F71" si="21">+C8+C38</f>
        <v>29156456</v>
      </c>
      <c r="D71" s="135">
        <f t="shared" si="21"/>
        <v>49285456</v>
      </c>
      <c r="E71" s="135">
        <f t="shared" si="21"/>
        <v>45366686</v>
      </c>
      <c r="F71" s="135">
        <f t="shared" si="21"/>
        <v>45044686</v>
      </c>
      <c r="G71" s="136">
        <f>+G8+G38</f>
        <v>3918770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LDF</vt:lpstr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7 (a)</vt:lpstr>
      <vt:lpstr>7 (b)</vt:lpstr>
      <vt:lpstr>7 (c)</vt:lpstr>
      <vt:lpstr>7 (d)</vt:lpstr>
      <vt:lpstr>F8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CORTE</cp:lastModifiedBy>
  <cp:lastPrinted>2018-01-03T14:46:46Z</cp:lastPrinted>
  <dcterms:created xsi:type="dcterms:W3CDTF">2016-11-15T19:19:05Z</dcterms:created>
  <dcterms:modified xsi:type="dcterms:W3CDTF">2018-01-03T15:54:00Z</dcterms:modified>
</cp:coreProperties>
</file>