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ESTRE\"/>
    </mc:Choice>
  </mc:AlternateContent>
  <bookViews>
    <workbookView xWindow="0" yWindow="0" windowWidth="19440" windowHeight="9735" activeTab="8"/>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29"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52511"/>
</workbook>
</file>

<file path=xl/calcChain.xml><?xml version="1.0" encoding="utf-8"?>
<calcChain xmlns="http://schemas.openxmlformats.org/spreadsheetml/2006/main">
  <c r="D38" i="5" l="1"/>
  <c r="D34" i="5"/>
  <c r="D56" i="6"/>
  <c r="F60" i="6"/>
  <c r="E60" i="6"/>
  <c r="B60" i="6"/>
  <c r="D60" i="6" s="1"/>
  <c r="D6" i="5"/>
  <c r="C111" i="8"/>
  <c r="C121" i="8"/>
  <c r="F26" i="8"/>
  <c r="F36" i="8"/>
  <c r="F46" i="8"/>
  <c r="F56" i="8"/>
  <c r="F64" i="8"/>
  <c r="F60" i="8" s="1"/>
  <c r="F69" i="8"/>
  <c r="F73" i="8"/>
  <c r="F8" i="8"/>
  <c r="E26" i="8"/>
  <c r="E8" i="8"/>
  <c r="D12" i="6"/>
  <c r="D13" i="6"/>
  <c r="D14" i="6"/>
  <c r="D48" i="6"/>
  <c r="G56" i="6"/>
  <c r="C52" i="6"/>
  <c r="C43" i="6"/>
  <c r="C15" i="6"/>
  <c r="G60" i="6" l="1"/>
  <c r="G65" i="1" l="1"/>
  <c r="G68" i="1"/>
  <c r="G8" i="1"/>
  <c r="C8" i="1"/>
  <c r="C54" i="1"/>
  <c r="C53" i="1"/>
  <c r="H68" i="1" l="1"/>
  <c r="H65" i="1"/>
  <c r="D54" i="1"/>
  <c r="D53" i="1"/>
  <c r="D52" i="1"/>
  <c r="D51" i="1"/>
  <c r="D9" i="29" l="1"/>
  <c r="D17" i="29" l="1"/>
  <c r="G17" i="29" s="1"/>
  <c r="D29" i="29"/>
  <c r="G29" i="29" s="1"/>
  <c r="D28" i="29"/>
  <c r="G28" i="29" s="1"/>
  <c r="D27" i="29"/>
  <c r="G27" i="29" s="1"/>
  <c r="F26" i="29"/>
  <c r="E26" i="29"/>
  <c r="C26" i="29"/>
  <c r="B26" i="29"/>
  <c r="D25" i="29"/>
  <c r="G25" i="29" s="1"/>
  <c r="D24" i="29"/>
  <c r="D23" i="29"/>
  <c r="G23" i="29" s="1"/>
  <c r="F22" i="29"/>
  <c r="F19" i="29" s="1"/>
  <c r="E22" i="29"/>
  <c r="C22" i="29"/>
  <c r="B22" i="29"/>
  <c r="D21" i="29"/>
  <c r="G21" i="29" s="1"/>
  <c r="D20" i="29"/>
  <c r="G20" i="29" s="1"/>
  <c r="E19" i="29"/>
  <c r="D18" i="29"/>
  <c r="G18" i="29" s="1"/>
  <c r="D16" i="29"/>
  <c r="G16" i="29" s="1"/>
  <c r="F15" i="29"/>
  <c r="E15" i="29"/>
  <c r="C15" i="29"/>
  <c r="B15" i="29"/>
  <c r="D14" i="29"/>
  <c r="G14" i="29" s="1"/>
  <c r="D13" i="29"/>
  <c r="D12" i="29"/>
  <c r="G12" i="29" s="1"/>
  <c r="F11" i="29"/>
  <c r="E11" i="29"/>
  <c r="E8" i="29" s="1"/>
  <c r="C11" i="29"/>
  <c r="C8" i="29" s="1"/>
  <c r="B11" i="29"/>
  <c r="B8" i="29" s="1"/>
  <c r="D10" i="29"/>
  <c r="G10" i="29" s="1"/>
  <c r="B19" i="29" l="1"/>
  <c r="B30" i="29" s="1"/>
  <c r="C19" i="29"/>
  <c r="C30" i="29" s="1"/>
  <c r="G15" i="29"/>
  <c r="D11" i="29"/>
  <c r="F8" i="29"/>
  <c r="D22" i="29"/>
  <c r="E30" i="29"/>
  <c r="G26" i="29"/>
  <c r="G9" i="29"/>
  <c r="G13" i="29"/>
  <c r="G11" i="29" s="1"/>
  <c r="G24" i="29"/>
  <c r="G22" i="29" s="1"/>
  <c r="G19" i="29" s="1"/>
  <c r="D15" i="29"/>
  <c r="D26" i="29"/>
  <c r="F30" i="29" l="1"/>
  <c r="D19" i="29"/>
  <c r="G8" i="29"/>
  <c r="G30" i="29" s="1"/>
  <c r="D8" i="29"/>
  <c r="D30" i="29" l="1"/>
  <c r="D10" i="8" l="1"/>
  <c r="C43" i="5" l="1"/>
  <c r="D13" i="5"/>
  <c r="E13" i="5"/>
  <c r="C13" i="5"/>
  <c r="C83" i="8" l="1"/>
  <c r="D17" i="8"/>
  <c r="D25" i="8"/>
  <c r="D18" i="8"/>
  <c r="D19" i="8"/>
  <c r="D20" i="8"/>
  <c r="D21" i="8"/>
  <c r="D22" i="8"/>
  <c r="D23" i="8"/>
  <c r="D24" i="8"/>
  <c r="C26" i="8"/>
  <c r="B8" i="8"/>
  <c r="G14" i="6"/>
  <c r="G12" i="6"/>
  <c r="G37" i="1"/>
  <c r="G41" i="1"/>
  <c r="H41" i="1"/>
  <c r="D16" i="8" l="1"/>
  <c r="D23" i="23" l="1"/>
  <c r="E83" i="8"/>
  <c r="C101" i="8"/>
  <c r="D92" i="8"/>
  <c r="D84" i="8"/>
  <c r="B16" i="8"/>
  <c r="D27" i="8"/>
  <c r="D55" i="8"/>
  <c r="B101" i="8" l="1"/>
  <c r="E101" i="8"/>
  <c r="B91" i="8"/>
  <c r="D43" i="5" l="1"/>
  <c r="D39" i="5"/>
  <c r="E39" i="5"/>
  <c r="C39" i="5"/>
  <c r="D48" i="5"/>
  <c r="E48" i="5"/>
  <c r="D47" i="5"/>
  <c r="E47" i="5"/>
  <c r="D46" i="5"/>
  <c r="E46" i="5"/>
  <c r="D45" i="5"/>
  <c r="E45" i="5"/>
  <c r="E43" i="5"/>
  <c r="E38" i="5"/>
  <c r="C38" i="5"/>
  <c r="C35" i="5"/>
  <c r="C34" i="5"/>
  <c r="E34" i="5"/>
  <c r="C48" i="5" l="1"/>
  <c r="C47" i="5"/>
  <c r="C46" i="5"/>
  <c r="C45" i="5"/>
  <c r="E6"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D127" i="8"/>
  <c r="G127" i="8" s="1"/>
  <c r="D128" i="8"/>
  <c r="G128" i="8" s="1"/>
  <c r="D129" i="8"/>
  <c r="G129" i="8" s="1"/>
  <c r="D130" i="8"/>
  <c r="G130" i="8" s="1"/>
  <c r="D122" i="8"/>
  <c r="G122" i="8" s="1"/>
  <c r="B111" i="8"/>
  <c r="D113" i="8"/>
  <c r="G113" i="8" s="1"/>
  <c r="D114" i="8"/>
  <c r="G114" i="8" s="1"/>
  <c r="D115" i="8"/>
  <c r="G115" i="8" s="1"/>
  <c r="D116" i="8"/>
  <c r="G116" i="8" s="1"/>
  <c r="D117" i="8"/>
  <c r="G117" i="8" s="1"/>
  <c r="D118" i="8"/>
  <c r="G118" i="8" s="1"/>
  <c r="D119" i="8"/>
  <c r="G119" i="8" s="1"/>
  <c r="D120" i="8"/>
  <c r="G120" i="8" s="1"/>
  <c r="D112" i="8"/>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B83" i="8"/>
  <c r="D85" i="8"/>
  <c r="G85" i="8" s="1"/>
  <c r="D86" i="8"/>
  <c r="G86" i="8" s="1"/>
  <c r="D87" i="8"/>
  <c r="G87" i="8" s="1"/>
  <c r="D88" i="8"/>
  <c r="G88" i="8" s="1"/>
  <c r="D89" i="8"/>
  <c r="G89" i="8" s="1"/>
  <c r="G84" i="8"/>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G64" i="6"/>
  <c r="G68" i="6"/>
  <c r="G67" i="6"/>
  <c r="D68" i="6"/>
  <c r="D67" i="6"/>
  <c r="D50" i="6"/>
  <c r="G45" i="6"/>
  <c r="G46" i="6"/>
  <c r="G47" i="6"/>
  <c r="G48"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D15" i="6" l="1"/>
  <c r="G112" i="8"/>
  <c r="D111" i="8"/>
  <c r="D27" i="6"/>
  <c r="G57" i="6"/>
  <c r="D43" i="6"/>
  <c r="G15" i="6"/>
  <c r="G131" i="8"/>
  <c r="D57" i="6"/>
  <c r="G27" i="6"/>
  <c r="G83" i="8"/>
  <c r="G9" i="10"/>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D12" i="8"/>
  <c r="G12" i="8" s="1"/>
  <c r="D11" i="8"/>
  <c r="G11" i="8" s="1"/>
  <c r="G10" i="8"/>
  <c r="D9" i="8"/>
  <c r="C8" i="8"/>
  <c r="F52" i="6"/>
  <c r="E52" i="6"/>
  <c r="G52" i="6"/>
  <c r="D52" i="6"/>
  <c r="G69" i="1"/>
  <c r="G56" i="1"/>
  <c r="G30" i="1"/>
  <c r="G26" i="1"/>
  <c r="G18" i="1"/>
  <c r="C16" i="1"/>
  <c r="C24" i="1"/>
  <c r="G9" i="8" l="1"/>
  <c r="D8" i="8"/>
  <c r="G36" i="8"/>
  <c r="G46" i="8"/>
  <c r="G26" i="8"/>
  <c r="G17" i="8"/>
  <c r="G8" i="8"/>
  <c r="K11" i="4"/>
  <c r="J11" i="4"/>
  <c r="I11" i="4"/>
  <c r="H11" i="4"/>
  <c r="G11" i="4"/>
  <c r="E11" i="4"/>
  <c r="E6" i="4"/>
  <c r="G6" i="4"/>
  <c r="G16" i="4" s="1"/>
  <c r="H6" i="4"/>
  <c r="I6" i="4"/>
  <c r="J6" i="4"/>
  <c r="J16" i="4" s="1"/>
  <c r="K6" i="4"/>
  <c r="D11" i="3"/>
  <c r="F11" i="3"/>
  <c r="H11" i="3"/>
  <c r="J11" i="3"/>
  <c r="L11" i="3"/>
  <c r="N11" i="3"/>
  <c r="B11" i="3"/>
  <c r="D7" i="3"/>
  <c r="F7" i="3"/>
  <c r="H7" i="3"/>
  <c r="J7" i="3"/>
  <c r="L7" i="3"/>
  <c r="N7" i="3"/>
  <c r="B7" i="3"/>
  <c r="H63" i="1"/>
  <c r="D8" i="1"/>
  <c r="H8" i="1"/>
  <c r="H16" i="4" l="1"/>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F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D135" i="8"/>
  <c r="E135" i="8"/>
  <c r="F135" i="8"/>
  <c r="G135" i="8"/>
  <c r="B135" i="8"/>
  <c r="C131" i="8"/>
  <c r="D131" i="8"/>
  <c r="E131" i="8"/>
  <c r="F131" i="8"/>
  <c r="B131" i="8"/>
  <c r="D121" i="8"/>
  <c r="E121" i="8"/>
  <c r="F121" i="8"/>
  <c r="G121" i="8"/>
  <c r="B121" i="8"/>
  <c r="E111" i="8"/>
  <c r="F111" i="8"/>
  <c r="G111" i="8"/>
  <c r="C91" i="8"/>
  <c r="D91" i="8"/>
  <c r="E91" i="8"/>
  <c r="F91" i="8"/>
  <c r="G91" i="8"/>
  <c r="D83" i="8"/>
  <c r="F83" i="8"/>
  <c r="C73" i="8"/>
  <c r="D73" i="8"/>
  <c r="E73" i="8"/>
  <c r="G73" i="8"/>
  <c r="C69" i="8"/>
  <c r="C64" i="8" s="1"/>
  <c r="C60" i="8" s="1"/>
  <c r="D69" i="8"/>
  <c r="E69" i="8"/>
  <c r="E64" i="8" s="1"/>
  <c r="E60" i="8" s="1"/>
  <c r="G69" i="8"/>
  <c r="B64" i="8"/>
  <c r="B60" i="8"/>
  <c r="C56" i="8"/>
  <c r="D56" i="8"/>
  <c r="E56" i="8"/>
  <c r="G56" i="8"/>
  <c r="B56" i="8"/>
  <c r="C46" i="8"/>
  <c r="D46" i="8"/>
  <c r="E46" i="8"/>
  <c r="B46" i="8"/>
  <c r="C36" i="8"/>
  <c r="D36" i="8"/>
  <c r="E36" i="8"/>
  <c r="B36" i="8"/>
  <c r="D26" i="8"/>
  <c r="B26" i="8"/>
  <c r="C16" i="8"/>
  <c r="E16" i="8"/>
  <c r="F16" i="8"/>
  <c r="G16" i="8"/>
  <c r="C69" i="6"/>
  <c r="D69" i="6"/>
  <c r="E69" i="6"/>
  <c r="F69" i="6"/>
  <c r="G69" i="6"/>
  <c r="E63" i="6"/>
  <c r="F63" i="6"/>
  <c r="G63" i="6"/>
  <c r="C57" i="6"/>
  <c r="C62" i="6" s="1"/>
  <c r="E57" i="6"/>
  <c r="F57" i="6"/>
  <c r="B57" i="6"/>
  <c r="D62" i="6"/>
  <c r="E43" i="6"/>
  <c r="E62" i="6" s="1"/>
  <c r="F43" i="6"/>
  <c r="F62" i="6" s="1"/>
  <c r="G43" i="6"/>
  <c r="G62" i="6" s="1"/>
  <c r="B43" i="6"/>
  <c r="C27" i="6"/>
  <c r="E27" i="6"/>
  <c r="F27" i="6"/>
  <c r="B27" i="6"/>
  <c r="E15" i="6"/>
  <c r="F15" i="6"/>
  <c r="D44" i="5"/>
  <c r="D49" i="5" s="1"/>
  <c r="D50" i="5" s="1"/>
  <c r="E44" i="5"/>
  <c r="E49" i="5" s="1"/>
  <c r="E50" i="5" s="1"/>
  <c r="C44" i="5"/>
  <c r="C6" i="5"/>
  <c r="C16" i="5" s="1"/>
  <c r="C17" i="5" s="1"/>
  <c r="C18" i="5" s="1"/>
  <c r="D35" i="5"/>
  <c r="D40" i="5" s="1"/>
  <c r="D41" i="5" s="1"/>
  <c r="E35" i="5"/>
  <c r="E40" i="5" s="1"/>
  <c r="E41" i="5" s="1"/>
  <c r="C40" i="5"/>
  <c r="C41" i="5" s="1"/>
  <c r="D29" i="5"/>
  <c r="E29" i="5"/>
  <c r="C29" i="5"/>
  <c r="D26" i="5"/>
  <c r="E26" i="5"/>
  <c r="C26" i="5"/>
  <c r="D21" i="5"/>
  <c r="E21" i="5"/>
  <c r="C21" i="5"/>
  <c r="D10" i="5"/>
  <c r="D16" i="5" s="1"/>
  <c r="E10" i="5"/>
  <c r="E16" i="5" s="1"/>
  <c r="C10" i="5"/>
  <c r="H69" i="1"/>
  <c r="G63" i="1"/>
  <c r="H59" i="1"/>
  <c r="G59" i="1"/>
  <c r="H56" i="1"/>
  <c r="H37" i="1"/>
  <c r="H30" i="1"/>
  <c r="H26" i="1"/>
  <c r="H22" i="1"/>
  <c r="G22" i="1"/>
  <c r="H18" i="1"/>
  <c r="D58" i="1"/>
  <c r="C58" i="1"/>
  <c r="D40" i="1"/>
  <c r="C40" i="1"/>
  <c r="D37" i="1"/>
  <c r="C37" i="1"/>
  <c r="D30" i="1"/>
  <c r="C30" i="1"/>
  <c r="D24" i="1"/>
  <c r="D16" i="1"/>
  <c r="C49" i="5" l="1"/>
  <c r="C50" i="5" s="1"/>
  <c r="C7" i="8"/>
  <c r="B62" i="6"/>
  <c r="C82" i="8"/>
  <c r="C24" i="5"/>
  <c r="D71" i="23"/>
  <c r="C71" i="23"/>
  <c r="F71" i="23"/>
  <c r="G71" i="23"/>
  <c r="E71" i="23"/>
  <c r="B71" i="23"/>
  <c r="F82" i="8"/>
  <c r="F156" i="8" s="1"/>
  <c r="D64" i="8"/>
  <c r="F7" i="8"/>
  <c r="G72" i="1"/>
  <c r="G45" i="1"/>
  <c r="G57" i="1" s="1"/>
  <c r="C45" i="1"/>
  <c r="C59" i="1" s="1"/>
  <c r="D45" i="1"/>
  <c r="D59" i="1" s="1"/>
  <c r="H72" i="1"/>
  <c r="H45" i="1"/>
  <c r="H57" i="1" s="1"/>
  <c r="G82" i="8"/>
  <c r="B82" i="8"/>
  <c r="E82" i="8"/>
  <c r="D82" i="8"/>
  <c r="E7" i="8"/>
  <c r="B7" i="8"/>
  <c r="E32" i="5"/>
  <c r="C32" i="5"/>
  <c r="D32" i="5"/>
  <c r="D17" i="5"/>
  <c r="D18" i="5" s="1"/>
  <c r="D24" i="5" s="1"/>
  <c r="E17" i="5"/>
  <c r="E18" i="5" l="1"/>
  <c r="E24" i="5" s="1"/>
  <c r="B156" i="8"/>
  <c r="E156" i="8"/>
  <c r="C156" i="8"/>
  <c r="G64" i="8"/>
  <c r="G60" i="8" s="1"/>
  <c r="G7" i="8" s="1"/>
  <c r="G156" i="8" s="1"/>
  <c r="D60" i="8"/>
  <c r="D7" i="8" s="1"/>
  <c r="D156" i="8" s="1"/>
  <c r="G73" i="1"/>
  <c r="H73" i="1"/>
  <c r="C17" i="10"/>
  <c r="C26" i="10" s="1"/>
  <c r="B17" i="10"/>
  <c r="B26" i="10" s="1"/>
  <c r="D18" i="10"/>
  <c r="D17" i="10" s="1"/>
  <c r="D26" i="10" s="1"/>
  <c r="G18" i="10" l="1"/>
  <c r="G17" i="10" s="1"/>
  <c r="G26" i="10" s="1"/>
  <c r="D36" i="6"/>
  <c r="D39" i="6" s="1"/>
  <c r="D65" i="6" s="1"/>
  <c r="C36" i="6"/>
  <c r="E36" i="6"/>
  <c r="E39" i="6" s="1"/>
  <c r="E65" i="6" s="1"/>
  <c r="G36" i="6"/>
  <c r="G39" i="6" s="1"/>
  <c r="G65" i="6" s="1"/>
  <c r="B36" i="6"/>
  <c r="F36" i="6"/>
  <c r="F39" i="6" s="1"/>
  <c r="F65" i="6" s="1"/>
  <c r="C39" i="6" l="1"/>
  <c r="C65" i="6" s="1"/>
  <c r="B39" i="6"/>
  <c r="B65" i="6" s="1"/>
</calcChain>
</file>

<file path=xl/sharedStrings.xml><?xml version="1.0" encoding="utf-8"?>
<sst xmlns="http://schemas.openxmlformats.org/spreadsheetml/2006/main" count="642" uniqueCount="468">
  <si>
    <r>
      <rPr>
        <b/>
        <sz val="6"/>
        <rFont val="Arial"/>
        <family val="2"/>
      </rPr>
      <t>(PESOS)</t>
    </r>
  </si>
  <si>
    <r>
      <rPr>
        <b/>
        <sz val="6"/>
        <rFont val="Arial"/>
        <family val="2"/>
      </rPr>
      <t>Concepto (c)</t>
    </r>
  </si>
  <si>
    <r>
      <rPr>
        <b/>
        <sz val="6"/>
        <rFont val="Arial"/>
        <family val="2"/>
      </rPr>
      <t>Denominación de las Obligaciones Diferentes de Financiamiento (c)</t>
    </r>
  </si>
  <si>
    <r>
      <rPr>
        <b/>
        <sz val="6"/>
        <rFont val="Arial"/>
        <family val="2"/>
      </rPr>
      <t>Fecha del Contrato (d)</t>
    </r>
  </si>
  <si>
    <r>
      <rPr>
        <b/>
        <sz val="6"/>
        <rFont val="Arial"/>
        <family val="2"/>
      </rPr>
      <t>Fecha de inicio de operación del proyecto (e)</t>
    </r>
  </si>
  <si>
    <r>
      <rPr>
        <b/>
        <sz val="6"/>
        <rFont val="Arial"/>
        <family val="2"/>
      </rPr>
      <t>Fecha de vencimiento (f)</t>
    </r>
  </si>
  <si>
    <r>
      <rPr>
        <b/>
        <sz val="6"/>
        <rFont val="Arial"/>
        <family val="2"/>
      </rPr>
      <t>Monto de la inversión pactado (g)</t>
    </r>
  </si>
  <si>
    <r>
      <rPr>
        <b/>
        <sz val="6"/>
        <rFont val="Arial"/>
        <family val="2"/>
      </rPr>
      <t>Plazo pactado (h)</t>
    </r>
  </si>
  <si>
    <r>
      <rPr>
        <b/>
        <sz val="6"/>
        <rFont val="Arial"/>
        <family val="2"/>
      </rPr>
      <t>Monto promedio mensual del pago de la contraprestación (i)</t>
    </r>
  </si>
  <si>
    <r>
      <rPr>
        <b/>
        <sz val="6"/>
        <rFont val="Arial"/>
        <family val="2"/>
      </rPr>
      <t>Monto promedio mensual del pago de la contraprestación correspondiente al pago de inversión (j)</t>
    </r>
  </si>
  <si>
    <r>
      <rPr>
        <b/>
        <sz val="6"/>
        <rFont val="Arial"/>
        <family val="2"/>
      </rPr>
      <t>Monto pagado de la inversión al XX de XXXX de 20XN (k)</t>
    </r>
  </si>
  <si>
    <r>
      <rPr>
        <b/>
        <sz val="6"/>
        <rFont val="Arial"/>
        <family val="2"/>
      </rPr>
      <t>Monto pagado de la inversión actualizado al XX de XXXX de 20XN (l)</t>
    </r>
  </si>
  <si>
    <r>
      <rPr>
        <b/>
        <sz val="6"/>
        <rFont val="Arial"/>
        <family val="2"/>
      </rPr>
      <t>Saldo pendiente por pagar de la inversión al XX de XXXX de 20XN (m = g – l)</t>
    </r>
  </si>
  <si>
    <r>
      <rPr>
        <b/>
        <sz val="6"/>
        <rFont val="Arial"/>
        <family val="2"/>
      </rPr>
      <t>Devengado</t>
    </r>
  </si>
  <si>
    <r>
      <rPr>
        <b/>
        <sz val="6"/>
        <rFont val="Arial"/>
        <family val="2"/>
      </rPr>
      <t>Pagado</t>
    </r>
  </si>
  <si>
    <r>
      <rPr>
        <b/>
        <sz val="6"/>
        <rFont val="Arial"/>
        <family val="2"/>
      </rPr>
      <t>Ingreso</t>
    </r>
  </si>
  <si>
    <r>
      <rPr>
        <b/>
        <sz val="6"/>
        <rFont val="Arial"/>
        <family val="2"/>
      </rPr>
      <t>Estimado (d)</t>
    </r>
  </si>
  <si>
    <r>
      <rPr>
        <b/>
        <sz val="6"/>
        <rFont val="Arial"/>
        <family val="2"/>
      </rPr>
      <t>Ampliaciones/ (Reducciones)</t>
    </r>
  </si>
  <si>
    <r>
      <rPr>
        <b/>
        <sz val="6"/>
        <rFont val="Arial"/>
        <family val="2"/>
      </rPr>
      <t>Modificado</t>
    </r>
  </si>
  <si>
    <r>
      <rPr>
        <b/>
        <sz val="6"/>
        <rFont val="Arial"/>
        <family val="2"/>
      </rPr>
      <t>Recaudado</t>
    </r>
  </si>
  <si>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</si>
  <si>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</si>
  <si>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</si>
  <si>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</si>
  <si>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</si>
  <si>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</si>
  <si>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</si>
  <si>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</si>
  <si>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</si>
  <si>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</si>
  <si>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</si>
  <si>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</si>
  <si>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</si>
  <si>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</si>
  <si>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Egresos</t>
    </r>
  </si>
  <si>
    <r>
      <rPr>
        <b/>
        <sz val="6"/>
        <rFont val="Arial"/>
        <family val="2"/>
      </rPr>
      <t>Subejercicio</t>
    </r>
  </si>
  <si>
    <r>
      <rPr>
        <b/>
        <sz val="6"/>
        <rFont val="Arial"/>
        <family val="2"/>
      </rPr>
      <t>Aprobado (d)</t>
    </r>
  </si>
  <si>
    <r>
      <rPr>
        <b/>
        <sz val="6"/>
        <rFont val="Arial"/>
        <family val="2"/>
      </rPr>
      <t>I. Gasto No Etiquetado (I=A+B+C+D+E+F+G+H+I)</t>
    </r>
  </si>
  <si>
    <r>
      <rPr>
        <sz val="6"/>
        <rFont val="Arial"/>
        <family val="2"/>
      </rPr>
      <t>A. Servicios Personales (A=a1+a2+a3+a4+a5+a6+a7)</t>
    </r>
  </si>
  <si>
    <r>
      <rPr>
        <sz val="6"/>
        <rFont val="Arial"/>
        <family val="2"/>
      </rPr>
      <t>a1) Remuneraciones al Personal de Carácter Permanente</t>
    </r>
  </si>
  <si>
    <r>
      <rPr>
        <sz val="6"/>
        <rFont val="Arial"/>
        <family val="2"/>
      </rPr>
      <t>a2) Remuneraciones al Personal de Carácter Transitorio</t>
    </r>
  </si>
  <si>
    <r>
      <rPr>
        <sz val="6"/>
        <rFont val="Arial"/>
        <family val="2"/>
      </rPr>
      <t>a3) Remuneraciones Adicionales y Especiales</t>
    </r>
  </si>
  <si>
    <r>
      <rPr>
        <sz val="6"/>
        <rFont val="Arial"/>
        <family val="2"/>
      </rPr>
      <t>a4) Seguridad Social</t>
    </r>
  </si>
  <si>
    <r>
      <rPr>
        <sz val="6"/>
        <rFont val="Arial"/>
        <family val="2"/>
      </rPr>
      <t>a5) Otras Prestaciones Sociales y Económicas</t>
    </r>
  </si>
  <si>
    <r>
      <rPr>
        <sz val="6"/>
        <rFont val="Arial"/>
        <family val="2"/>
      </rPr>
      <t>a6) Previsiones</t>
    </r>
  </si>
  <si>
    <r>
      <rPr>
        <sz val="6"/>
        <rFont val="Arial"/>
        <family val="2"/>
      </rPr>
      <t>a7) Pago de Estímulos a Servidores Públicos</t>
    </r>
  </si>
  <si>
    <r>
      <rPr>
        <sz val="6"/>
        <rFont val="Arial"/>
        <family val="2"/>
      </rPr>
      <t>B. Materiales y Suministros (B=b1+b2+b3+b4+b5+b6+b7+b8+b9)</t>
    </r>
  </si>
  <si>
    <r>
      <rPr>
        <sz val="6"/>
        <rFont val="Arial"/>
        <family val="2"/>
      </rPr>
      <t>b1) Materiales de Administración, Emisión de Documentos y Artículos Oficiales</t>
    </r>
  </si>
  <si>
    <r>
      <rPr>
        <sz val="6"/>
        <rFont val="Arial"/>
        <family val="2"/>
      </rPr>
      <t>b2) Alimentos y Utensilios</t>
    </r>
  </si>
  <si>
    <r>
      <rPr>
        <sz val="6"/>
        <rFont val="Arial"/>
        <family val="2"/>
      </rPr>
      <t>b3) Materias Primas y Materiales de Producción y Comercialización</t>
    </r>
  </si>
  <si>
    <r>
      <rPr>
        <sz val="6"/>
        <rFont val="Arial"/>
        <family val="2"/>
      </rPr>
      <t>b4) Materiales y Artículos de Construcción y de Reparación</t>
    </r>
  </si>
  <si>
    <r>
      <rPr>
        <sz val="6"/>
        <rFont val="Arial"/>
        <family val="2"/>
      </rPr>
      <t>b5) Productos Químicos, Farmacéuticos y de Laboratorio</t>
    </r>
  </si>
  <si>
    <r>
      <rPr>
        <sz val="6"/>
        <rFont val="Arial"/>
        <family val="2"/>
      </rPr>
      <t>b6) Combustibles, Lubricantes y Aditivos</t>
    </r>
  </si>
  <si>
    <r>
      <rPr>
        <sz val="6"/>
        <rFont val="Arial"/>
        <family val="2"/>
      </rPr>
      <t>b7) Vestuario, Blancos, Prendas de Protección y Artículos Deportivos</t>
    </r>
  </si>
  <si>
    <r>
      <rPr>
        <sz val="6"/>
        <rFont val="Arial"/>
        <family val="2"/>
      </rPr>
      <t>b8) Materiales y Suministros Para Seguridad</t>
    </r>
  </si>
  <si>
    <r>
      <rPr>
        <sz val="6"/>
        <rFont val="Arial"/>
        <family val="2"/>
      </rPr>
      <t>b9) Herramientas, Refacciones y Accesorios Menores</t>
    </r>
  </si>
  <si>
    <r>
      <rPr>
        <sz val="6"/>
        <rFont val="Arial"/>
        <family val="2"/>
      </rPr>
      <t>C. Servicios Generales (C=c1+c2+c3+c4+c5+c6+c7+c8+c9)</t>
    </r>
  </si>
  <si>
    <r>
      <rPr>
        <sz val="6"/>
        <rFont val="Arial"/>
        <family val="2"/>
      </rPr>
      <t>c1) Servicios Básicos</t>
    </r>
  </si>
  <si>
    <r>
      <rPr>
        <sz val="6"/>
        <rFont val="Arial"/>
        <family val="2"/>
      </rPr>
      <t>c2) Servicios de Arrendamiento</t>
    </r>
  </si>
  <si>
    <r>
      <rPr>
        <sz val="6"/>
        <rFont val="Arial"/>
        <family val="2"/>
      </rPr>
      <t>c3) Servicios Profesionales, Científicos, Técnicos y Otros Servicios</t>
    </r>
  </si>
  <si>
    <r>
      <rPr>
        <sz val="6"/>
        <rFont val="Arial"/>
        <family val="2"/>
      </rPr>
      <t>c4) Servicios Financieros, Bancarios y Comerciales</t>
    </r>
  </si>
  <si>
    <r>
      <rPr>
        <sz val="6"/>
        <rFont val="Arial"/>
        <family val="2"/>
      </rPr>
      <t>c5) Servicios de Instalación, Reparación, Mantenimiento y Conservación</t>
    </r>
  </si>
  <si>
    <r>
      <rPr>
        <sz val="6"/>
        <rFont val="Arial"/>
        <family val="2"/>
      </rPr>
      <t>c6) Servicios de Comunicación Social y Publicidad</t>
    </r>
  </si>
  <si>
    <r>
      <rPr>
        <sz val="6"/>
        <rFont val="Arial"/>
        <family val="2"/>
      </rPr>
      <t>c7) Servicios de Traslado y Viáticos</t>
    </r>
  </si>
  <si>
    <r>
      <rPr>
        <sz val="6"/>
        <rFont val="Arial"/>
        <family val="2"/>
      </rPr>
      <t>c8) Servicios Oficiales</t>
    </r>
  </si>
  <si>
    <r>
      <rPr>
        <sz val="6"/>
        <rFont val="Arial"/>
        <family val="2"/>
      </rPr>
      <t>c9) Otros Servicios Generales</t>
    </r>
  </si>
  <si>
    <r>
      <rPr>
        <sz val="6"/>
        <rFont val="Arial"/>
        <family val="2"/>
      </rPr>
      <t>D. Transferencias, Asignaciones, Subsidios y Otras Ayudas (D=d1+d2+d3+d4+d5+d6+d7+d8+d9)</t>
    </r>
  </si>
  <si>
    <r>
      <rPr>
        <sz val="6"/>
        <rFont val="Arial"/>
        <family val="2"/>
      </rPr>
      <t>d1) Transferencias Internas y Asignaciones al Sector Público</t>
    </r>
  </si>
  <si>
    <r>
      <rPr>
        <sz val="6"/>
        <rFont val="Arial"/>
        <family val="2"/>
      </rPr>
      <t>d2) Transferencias al Resto del Sector Público</t>
    </r>
  </si>
  <si>
    <r>
      <rPr>
        <sz val="6"/>
        <rFont val="Arial"/>
        <family val="2"/>
      </rPr>
      <t>d3) Subsidios y Subvenciones</t>
    </r>
  </si>
  <si>
    <r>
      <rPr>
        <sz val="6"/>
        <rFont val="Arial"/>
        <family val="2"/>
      </rPr>
      <t>d4) Ayudas Sociales</t>
    </r>
  </si>
  <si>
    <r>
      <rPr>
        <sz val="6"/>
        <rFont val="Arial"/>
        <family val="2"/>
      </rPr>
      <t>d5) Pensiones y Jubilaciones</t>
    </r>
  </si>
  <si>
    <r>
      <rPr>
        <sz val="6"/>
        <rFont val="Arial"/>
        <family val="2"/>
      </rPr>
      <t>d6) Transferencias a Fideicomisos, Mandatos y Otros Análogos</t>
    </r>
  </si>
  <si>
    <r>
      <rPr>
        <sz val="6"/>
        <rFont val="Arial"/>
        <family val="2"/>
      </rPr>
      <t>d7) Transferencias a la Seguridad Social</t>
    </r>
  </si>
  <si>
    <r>
      <rPr>
        <sz val="6"/>
        <rFont val="Arial"/>
        <family val="2"/>
      </rPr>
      <t>d8) Donativos</t>
    </r>
  </si>
  <si>
    <r>
      <rPr>
        <sz val="6"/>
        <rFont val="Arial"/>
        <family val="2"/>
      </rPr>
      <t>d9) Transferencias al Exterior</t>
    </r>
  </si>
  <si>
    <r>
      <rPr>
        <sz val="6"/>
        <rFont val="Arial"/>
        <family val="2"/>
      </rPr>
      <t>E. Bienes Muebles, Inmuebles e Intangibles (E=e1+e2+e3+e4+e5+e6+e7+e8+e9)</t>
    </r>
  </si>
  <si>
    <r>
      <rPr>
        <sz val="6"/>
        <rFont val="Arial"/>
        <family val="2"/>
      </rPr>
      <t>e1) Mobiliario y Equipo de Administración</t>
    </r>
  </si>
  <si>
    <r>
      <rPr>
        <sz val="6"/>
        <rFont val="Arial"/>
        <family val="2"/>
      </rPr>
      <t>e2) Mobiliario y Equipo Educacional y Recreativo</t>
    </r>
  </si>
  <si>
    <r>
      <rPr>
        <sz val="6"/>
        <rFont val="Arial"/>
        <family val="2"/>
      </rPr>
      <t>e3) Equipo e Instrumental Médico y de Laboratorio</t>
    </r>
  </si>
  <si>
    <r>
      <rPr>
        <sz val="6"/>
        <rFont val="Arial"/>
        <family val="2"/>
      </rPr>
      <t>e4) Vehículos y Equipo de Transporte</t>
    </r>
  </si>
  <si>
    <r>
      <rPr>
        <sz val="6"/>
        <rFont val="Arial"/>
        <family val="2"/>
      </rPr>
      <t>e5) Equipo de Defensa y Seguridad</t>
    </r>
  </si>
  <si>
    <r>
      <rPr>
        <sz val="6"/>
        <rFont val="Arial"/>
        <family val="2"/>
      </rPr>
      <t>e6) Maquinaria, Otros Equipos y Herramientas</t>
    </r>
  </si>
  <si>
    <r>
      <rPr>
        <sz val="6"/>
        <rFont val="Arial"/>
        <family val="2"/>
      </rPr>
      <t>e7) Activos Biológicos</t>
    </r>
  </si>
  <si>
    <r>
      <rPr>
        <sz val="6"/>
        <rFont val="Arial"/>
        <family val="2"/>
      </rPr>
      <t>e8) Bienes Inmuebles</t>
    </r>
  </si>
  <si>
    <r>
      <rPr>
        <sz val="6"/>
        <rFont val="Arial"/>
        <family val="2"/>
      </rPr>
      <t>e9) Activos Intangibles</t>
    </r>
  </si>
  <si>
    <r>
      <rPr>
        <sz val="6"/>
        <rFont val="Arial"/>
        <family val="2"/>
      </rPr>
      <t>F. Inversión Pública (F=f1+f2+f3)</t>
    </r>
  </si>
  <si>
    <r>
      <rPr>
        <sz val="6"/>
        <rFont val="Arial"/>
        <family val="2"/>
      </rPr>
      <t>f1) Obra Pública en Bienes de Dominio Público</t>
    </r>
  </si>
  <si>
    <r>
      <rPr>
        <sz val="6"/>
        <rFont val="Arial"/>
        <family val="2"/>
      </rPr>
      <t>f2) Obra Pública en Bienes Propios</t>
    </r>
  </si>
  <si>
    <r>
      <rPr>
        <sz val="6"/>
        <rFont val="Arial"/>
        <family val="2"/>
      </rPr>
      <t>f3) Proyectos Productivos y Acciones de Fomento</t>
    </r>
  </si>
  <si>
    <r>
      <rPr>
        <sz val="6"/>
        <rFont val="Arial"/>
        <family val="2"/>
      </rPr>
      <t>G. Inversiones Financieras y Otras Provisiones (G=g1+g2+g3+g4+g5+g6+g7)</t>
    </r>
  </si>
  <si>
    <r>
      <rPr>
        <sz val="6"/>
        <rFont val="Arial"/>
        <family val="2"/>
      </rPr>
      <t>g1) Inversiones Para el Fomento de Actividades Productivas</t>
    </r>
  </si>
  <si>
    <r>
      <rPr>
        <sz val="6"/>
        <rFont val="Arial"/>
        <family val="2"/>
      </rPr>
      <t>g2) Acciones y Participaciones de Capital</t>
    </r>
  </si>
  <si>
    <r>
      <rPr>
        <sz val="6"/>
        <rFont val="Arial"/>
        <family val="2"/>
      </rPr>
      <t>g3) Compra de Títulos y Valores</t>
    </r>
  </si>
  <si>
    <r>
      <rPr>
        <sz val="6"/>
        <rFont val="Arial"/>
        <family val="2"/>
      </rPr>
      <t>g4) Concesión de Préstamos</t>
    </r>
  </si>
  <si>
    <r>
      <rPr>
        <sz val="6"/>
        <rFont val="Arial"/>
        <family val="2"/>
      </rPr>
      <t>g5) Inversiones en Fideicomisos, Mandatos y Otros Análogos</t>
    </r>
  </si>
  <si>
    <r>
      <rPr>
        <sz val="6"/>
        <rFont val="Arial"/>
        <family val="2"/>
      </rPr>
      <t>Fideicomiso de Desastres Naturales (Informativo)</t>
    </r>
  </si>
  <si>
    <r>
      <rPr>
        <sz val="6"/>
        <rFont val="Arial"/>
        <family val="2"/>
      </rPr>
      <t>g6) Otras Inversiones Financieras</t>
    </r>
  </si>
  <si>
    <r>
      <rPr>
        <sz val="6"/>
        <rFont val="Arial"/>
        <family val="2"/>
      </rPr>
      <t>g7) Provisiones para Contingencias y Otras Erogaciones Especiales</t>
    </r>
  </si>
  <si>
    <r>
      <rPr>
        <sz val="6"/>
        <rFont val="Arial"/>
        <family val="2"/>
      </rPr>
      <t>H. Participaciones y Aportaciones (H=h1+h2+h3)</t>
    </r>
  </si>
  <si>
    <r>
      <rPr>
        <sz val="6"/>
        <rFont val="Arial"/>
        <family val="2"/>
      </rPr>
      <t>h1) Participaciones</t>
    </r>
  </si>
  <si>
    <r>
      <rPr>
        <sz val="6"/>
        <rFont val="Arial"/>
        <family val="2"/>
      </rPr>
      <t>h2) Aportaciones</t>
    </r>
  </si>
  <si>
    <r>
      <rPr>
        <sz val="6"/>
        <rFont val="Arial"/>
        <family val="2"/>
      </rPr>
      <t>h3) Convenios</t>
    </r>
  </si>
  <si>
    <r>
      <rPr>
        <sz val="6"/>
        <rFont val="Arial"/>
        <family val="2"/>
      </rPr>
      <t>I. Deuda Pública (I=i1+i2+i3+i4+i5+i6+i7)</t>
    </r>
  </si>
  <si>
    <r>
      <rPr>
        <sz val="6"/>
        <rFont val="Arial"/>
        <family val="2"/>
      </rPr>
      <t>i1) Amortización de la Deuda Pública</t>
    </r>
  </si>
  <si>
    <r>
      <rPr>
        <sz val="6"/>
        <rFont val="Arial"/>
        <family val="2"/>
      </rPr>
      <t>i2) Intereses de la Deuda Pública</t>
    </r>
  </si>
  <si>
    <r>
      <rPr>
        <sz val="6"/>
        <rFont val="Arial"/>
        <family val="2"/>
      </rPr>
      <t>i3) Comisiones de la Deuda Pública</t>
    </r>
  </si>
  <si>
    <r>
      <rPr>
        <sz val="6"/>
        <rFont val="Arial"/>
        <family val="2"/>
      </rPr>
      <t>i4) Gastos de la Deuda Pública</t>
    </r>
  </si>
  <si>
    <r>
      <rPr>
        <sz val="6"/>
        <rFont val="Arial"/>
        <family val="2"/>
      </rPr>
      <t>i5) Costo por Coberturas</t>
    </r>
  </si>
  <si>
    <r>
      <rPr>
        <sz val="6"/>
        <rFont val="Arial"/>
        <family val="2"/>
      </rPr>
      <t>i6) Apoyos Financieros</t>
    </r>
  </si>
  <si>
    <r>
      <rPr>
        <sz val="6"/>
        <rFont val="Arial"/>
        <family val="2"/>
      </rPr>
      <t>i7) Adeudos de Ejercicios Fiscales Anteriores (ADEFAS)</t>
    </r>
  </si>
  <si>
    <r>
      <rPr>
        <b/>
        <sz val="6"/>
        <rFont val="Arial"/>
        <family val="2"/>
      </rPr>
      <t>III. Total de Egresos (III = I + II)</t>
    </r>
  </si>
  <si>
    <r>
      <rPr>
        <b/>
        <sz val="6"/>
        <rFont val="Arial"/>
        <family val="2"/>
      </rPr>
      <t>Subejercicio (e)</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</si>
  <si>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</si>
  <si>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</si>
  <si>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</si>
  <si>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</si>
  <si>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</si>
  <si>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</si>
  <si>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</si>
  <si>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</si>
  <si>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</si>
  <si>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</si>
  <si>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</si>
  <si>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</si>
  <si>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</si>
  <si>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</si>
  <si>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</si>
  <si>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</si>
  <si>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</si>
  <si>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</si>
  <si>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</si>
  <si>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</si>
  <si>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</si>
  <si>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</si>
  <si>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</si>
  <si>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</si>
  <si>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</si>
  <si>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</si>
  <si>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</si>
  <si>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</si>
  <si>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</si>
  <si>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</si>
  <si>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</si>
  <si>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</si>
  <si>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</si>
  <si>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</si>
  <si>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</si>
  <si>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</si>
  <si>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</si>
  <si>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</si>
  <si>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</si>
  <si>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</si>
  <si>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</si>
  <si>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</si>
  <si>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</si>
  <si>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</si>
  <si>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</si>
  <si>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</si>
  <si>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</si>
  <si>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</si>
  <si>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</si>
  <si>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</si>
  <si>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</si>
  <si>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</si>
  <si>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</si>
  <si>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</si>
  <si>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</si>
  <si>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</si>
  <si>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</si>
  <si>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</si>
  <si>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</si>
  <si>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</si>
  <si>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</si>
  <si>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</si>
  <si>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</si>
  <si>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</si>
  <si>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</si>
  <si>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</si>
  <si>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</si>
  <si>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</si>
  <si>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</si>
  <si>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</si>
  <si>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</si>
  <si>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</si>
  <si>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</si>
  <si>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</si>
  <si>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</si>
  <si>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</si>
  <si>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</si>
  <si>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</si>
  <si>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</si>
  <si>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</si>
  <si>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</si>
  <si>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</si>
  <si>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</si>
  <si>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</si>
  <si>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</si>
  <si>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</si>
  <si>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</si>
  <si>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</si>
  <si>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</si>
  <si>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</si>
  <si>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</si>
  <si>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</si>
  <si>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</si>
  <si>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</si>
  <si>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</si>
  <si>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</si>
  <si>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</si>
  <si>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</si>
  <si>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</si>
  <si>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</si>
  <si>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</si>
  <si>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</si>
  <si>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</si>
  <si>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</si>
  <si>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</si>
  <si>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</si>
  <si>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</si>
  <si>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</si>
  <si>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</si>
  <si>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</si>
  <si>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</si>
  <si>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</si>
  <si>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</si>
  <si>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</si>
  <si>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</si>
  <si>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</si>
  <si>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</si>
  <si>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</si>
  <si>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</si>
  <si>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</si>
  <si>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</si>
  <si>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</si>
  <si>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</si>
  <si>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</si>
  <si>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</si>
  <si>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</si>
  <si>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</si>
  <si>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</si>
  <si>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</si>
  <si>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</si>
  <si>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</si>
  <si>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</si>
  <si>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</si>
  <si>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</si>
  <si>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</si>
  <si>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</si>
  <si>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</si>
  <si>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</si>
  <si>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</si>
  <si>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</si>
  <si>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</si>
  <si>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</si>
  <si>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</si>
  <si>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</si>
  <si>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</si>
  <si>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</si>
  <si>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</si>
  <si>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</si>
  <si>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</si>
  <si>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</si>
  <si>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</si>
  <si>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</si>
  <si>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</si>
  <si>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</si>
  <si>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</si>
  <si>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</si>
  <si>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</si>
  <si>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</si>
  <si>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</si>
  <si>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</si>
  <si>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</si>
  <si>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</si>
  <si>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</si>
  <si>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</si>
  <si>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</si>
  <si>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</si>
  <si>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</si>
  <si>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</si>
  <si>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</si>
  <si>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</si>
  <si>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</si>
  <si>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</si>
  <si>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</si>
  <si>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</si>
  <si>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</si>
  <si>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</si>
  <si>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</si>
  <si>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</si>
  <si>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</si>
  <si>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</si>
  <si>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</si>
  <si>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</si>
  <si>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</si>
  <si>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</si>
  <si>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</si>
  <si>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</si>
  <si>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</si>
  <si>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</si>
  <si>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</si>
  <si>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</si>
  <si>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</si>
  <si>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</si>
  <si>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</si>
  <si>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</si>
  <si>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</si>
  <si>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</si>
  <si>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</si>
  <si>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</si>
  <si>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</si>
  <si>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</si>
  <si>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</si>
  <si>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</si>
  <si>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</si>
  <si>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</si>
  <si>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</si>
  <si>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</si>
  <si>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</si>
  <si>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</si>
  <si>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</si>
  <si>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</si>
  <si>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</si>
  <si>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</si>
  <si>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</si>
  <si>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</si>
  <si>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</si>
  <si>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</si>
  <si>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</si>
  <si>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</si>
  <si>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</si>
  <si>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</si>
  <si>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</si>
  <si>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</si>
  <si>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</si>
  <si>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</si>
  <si>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</si>
  <si>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</si>
  <si>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</si>
  <si>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</si>
  <si>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</si>
  <si>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</si>
  <si>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</si>
  <si>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</si>
  <si>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</si>
  <si>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</si>
  <si>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</si>
  <si>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</si>
  <si>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</si>
  <si>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</si>
  <si>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</si>
  <si>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</si>
  <si>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</si>
  <si>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</si>
  <si>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</si>
  <si>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</si>
  <si>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</si>
  <si>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</si>
  <si>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</si>
  <si>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</si>
  <si>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</si>
  <si>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</si>
  <si>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</si>
  <si>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</si>
  <si>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</si>
  <si>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</si>
  <si>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</si>
  <si>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</si>
  <si>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</si>
  <si>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</si>
  <si>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</si>
  <si>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</si>
  <si>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</si>
  <si>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</si>
  <si>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</si>
  <si>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</si>
  <si>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</si>
  <si>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</si>
  <si>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</si>
  <si>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</si>
  <si>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r>
      <rPr>
        <b/>
        <sz val="6"/>
        <rFont val="Arial"/>
        <family val="2"/>
      </rPr>
      <t>Saldo Final del Periodo (h)
h=d+e-f+g</t>
    </r>
  </si>
  <si>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</si>
  <si>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</si>
  <si>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</si>
  <si>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</si>
  <si>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</si>
  <si>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</si>
  <si>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</si>
  <si>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</si>
  <si>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</si>
  <si>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</si>
  <si>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</si>
  <si>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</si>
  <si>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</si>
  <si>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</si>
  <si>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</si>
  <si>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</si>
  <si>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</si>
  <si>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</si>
  <si>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</si>
  <si>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</si>
  <si>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</si>
  <si>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</si>
  <si>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</si>
  <si>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</si>
  <si>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</si>
  <si>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</si>
  <si>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</si>
  <si>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</si>
  <si>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</si>
  <si>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</si>
  <si>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</si>
  <si>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</si>
  <si>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</si>
  <si>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</si>
  <si>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</si>
  <si>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</si>
  <si>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</si>
  <si>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</si>
  <si>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</si>
  <si>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</si>
  <si>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</si>
  <si>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</si>
  <si>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</si>
  <si>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</si>
  <si>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</si>
  <si>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</si>
  <si>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</si>
  <si>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</si>
  <si>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</si>
  <si>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</si>
  <si>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</si>
  <si>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</si>
  <si>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</si>
  <si>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</si>
  <si>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</si>
  <si>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</si>
  <si>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</si>
  <si>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r>
      <t xml:space="preserve">G. Inversiones Financieras y Otras Provisiones </t>
    </r>
    <r>
      <rPr>
        <sz val="5.5"/>
        <rFont val="Arial"/>
        <family val="2"/>
      </rPr>
      <t>(G=g1+g2+g3+g4+g5+g6+g7)</t>
    </r>
  </si>
  <si>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</si>
  <si>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</si>
  <si>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</si>
  <si>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</si>
  <si>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</si>
  <si>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</si>
  <si>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</si>
  <si>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</si>
  <si>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</si>
  <si>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</si>
  <si>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</si>
  <si>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</si>
  <si>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</si>
  <si>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</si>
  <si>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</si>
  <si>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</si>
  <si>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</si>
  <si>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</si>
  <si>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</si>
  <si>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t>Del 1 de enero al 31 de marzo de 2017</t>
  </si>
  <si>
    <t>Del 1 de enero al 31 de marzo 2017</t>
  </si>
  <si>
    <t>Del 1 de enero al 31 de  marzo de 2017 (b)</t>
  </si>
  <si>
    <t>Del 1 de enero al 31 de marzo de 2017 (b)</t>
  </si>
  <si>
    <t>Del 1 de enero al de 31 de marzo de 2017 (b)</t>
  </si>
  <si>
    <t>31 de marzo de 2017 (d)</t>
  </si>
  <si>
    <t>31 de diciembre de 2016 (e)</t>
  </si>
  <si>
    <t>Al 31 de marzo de 2017 y al 31 de diciembre de 2016</t>
  </si>
  <si>
    <t>Saldo al 31 de
diciembre de 2016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</si>
</sst>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0\ "/>
    <numFmt numFmtId="165" formatCode="General_)"/>
  </numFmts>
  <fonts count="5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b/>
      <sz val="5"/>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7.5"/>
      <name val="Arial"/>
      <family val="2"/>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b/>
      <sz val="8"/>
      <name val="Arial"/>
      <family val="2"/>
    </font>
    <font>
      <sz val="7"/>
      <color rgb="FF000000"/>
      <name val="Times New Roman"/>
      <family val="1"/>
    </font>
    <font>
      <b/>
      <vertAlign val="superscript"/>
      <sz val="7"/>
      <name val="Arial"/>
      <family val="2"/>
    </font>
    <font>
      <sz val="5.5"/>
      <name val="Arial"/>
      <family val="2"/>
    </font>
    <font>
      <b/>
      <sz val="7"/>
      <color rgb="FF000000"/>
      <name val="Times New Roman"/>
      <family val="1"/>
    </font>
    <font>
      <sz val="9"/>
      <color rgb="FF000000"/>
      <name val="Times New Roman"/>
      <family val="1"/>
    </font>
    <font>
      <sz val="10"/>
      <color rgb="FF000000"/>
      <name val="Times New Roman"/>
      <charset val="204"/>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sz val="6"/>
      <color theme="1"/>
      <name val="Times New Roman"/>
      <family val="1"/>
    </font>
    <font>
      <b/>
      <sz val="6"/>
      <color rgb="FF000000"/>
      <name val="Arial"/>
      <family val="2"/>
    </font>
    <font>
      <sz val="6"/>
      <color rgb="FF000000"/>
      <name val="Arial"/>
      <family val="2"/>
    </font>
  </fonts>
  <fills count="36">
    <fill>
      <patternFill patternType="none"/>
    </fill>
    <fill>
      <patternFill patternType="gray125"/>
    </fill>
    <fill>
      <patternFill patternType="solid">
        <f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5">
    <xf numFmtId="0" fontId="0" fillId="0" borderId="0"/>
    <xf numFmtId="43" fontId="9" fillId="0" borderId="0" applyFont="0" applyFill="0" applyBorder="0" applyAlignment="0" applyProtection="0"/>
    <xf numFmtId="0" fontId="15" fillId="0" borderId="0" applyNumberFormat="0" applyFill="0" applyBorder="0" applyAlignment="0" applyProtection="0"/>
    <xf numFmtId="0" fontId="16" fillId="0" borderId="37" applyNumberFormat="0" applyFill="0" applyAlignment="0" applyProtection="0"/>
    <xf numFmtId="0" fontId="17" fillId="0" borderId="38" applyNumberFormat="0" applyFill="0" applyAlignment="0" applyProtection="0"/>
    <xf numFmtId="0" fontId="18" fillId="0" borderId="3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40" applyNumberFormat="0" applyAlignment="0" applyProtection="0"/>
    <xf numFmtId="0" fontId="23" fillId="7" borderId="41" applyNumberFormat="0" applyAlignment="0" applyProtection="0"/>
    <xf numFmtId="0" fontId="24" fillId="7" borderId="40" applyNumberFormat="0" applyAlignment="0" applyProtection="0"/>
    <xf numFmtId="0" fontId="25" fillId="0" borderId="42" applyNumberFormat="0" applyFill="0" applyAlignment="0" applyProtection="0"/>
    <xf numFmtId="0" fontId="26" fillId="8" borderId="4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5" applyNumberFormat="0" applyFill="0" applyAlignment="0" applyProtection="0"/>
    <xf numFmtId="0" fontId="3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0" fillId="33" borderId="0" applyNumberFormat="0" applyBorder="0" applyAlignment="0" applyProtection="0"/>
    <xf numFmtId="0" fontId="3" fillId="0" borderId="0"/>
    <xf numFmtId="43" fontId="3" fillId="0" borderId="0" applyFont="0" applyFill="0" applyBorder="0" applyAlignment="0" applyProtection="0"/>
    <xf numFmtId="0" fontId="3" fillId="9" borderId="44" applyNumberFormat="0" applyFont="0" applyAlignment="0" applyProtection="0"/>
    <xf numFmtId="0" fontId="2" fillId="0" borderId="0"/>
    <xf numFmtId="43" fontId="2" fillId="0" borderId="0" applyFont="0" applyFill="0" applyBorder="0" applyAlignment="0" applyProtection="0"/>
    <xf numFmtId="0" fontId="2" fillId="9" borderId="44"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1" fillId="0" borderId="0" applyNumberForma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8" fillId="0" borderId="0"/>
    <xf numFmtId="165" fontId="51" fillId="0" borderId="0"/>
    <xf numFmtId="43" fontId="9" fillId="0" borderId="0" applyFont="0" applyFill="0" applyBorder="0" applyAlignment="0" applyProtection="0"/>
    <xf numFmtId="0" fontId="51" fillId="0" borderId="0"/>
    <xf numFmtId="0" fontId="1"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3" fillId="0" borderId="0"/>
    <xf numFmtId="0" fontId="54" fillId="0" borderId="0"/>
    <xf numFmtId="0" fontId="9" fillId="0" borderId="0"/>
    <xf numFmtId="0" fontId="1" fillId="0" borderId="0"/>
    <xf numFmtId="43" fontId="1" fillId="0" borderId="0" applyFont="0" applyFill="0" applyBorder="0" applyAlignment="0" applyProtection="0"/>
    <xf numFmtId="0" fontId="1" fillId="9" borderId="44" applyNumberFormat="0" applyFont="0" applyAlignment="0" applyProtection="0"/>
    <xf numFmtId="0" fontId="1" fillId="0" borderId="0"/>
    <xf numFmtId="43" fontId="1" fillId="0" borderId="0" applyFont="0" applyFill="0" applyBorder="0" applyAlignment="0" applyProtection="0"/>
    <xf numFmtId="0" fontId="1" fillId="9" borderId="44"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9" fillId="0" borderId="0"/>
  </cellStyleXfs>
  <cellXfs count="353">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center" vertical="top"/>
    </xf>
    <xf numFmtId="0" fontId="4" fillId="2" borderId="23" xfId="0" applyFont="1" applyFill="1" applyBorder="1" applyAlignment="1">
      <alignment horizontal="center" vertical="center" wrapText="1"/>
    </xf>
    <xf numFmtId="0" fontId="4" fillId="2" borderId="20" xfId="0" applyFont="1" applyFill="1" applyBorder="1" applyAlignment="1">
      <alignment horizontal="center" vertical="top" wrapText="1"/>
    </xf>
    <xf numFmtId="0" fontId="4" fillId="2" borderId="18" xfId="0" applyFont="1" applyFill="1" applyBorder="1" applyAlignment="1">
      <alignment horizontal="center" vertical="top" wrapText="1"/>
    </xf>
    <xf numFmtId="0" fontId="9" fillId="0" borderId="0" xfId="0" applyFont="1" applyFill="1" applyBorder="1" applyAlignment="1">
      <alignment horizontal="left" vertical="top"/>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3" fillId="0" borderId="0" xfId="0" applyFont="1" applyFill="1" applyBorder="1" applyAlignment="1">
      <alignment horizontal="left" vertical="top"/>
    </xf>
    <xf numFmtId="0" fontId="0" fillId="0" borderId="0" xfId="0" applyFill="1" applyBorder="1" applyAlignment="1">
      <alignment horizontal="left" vertical="center"/>
    </xf>
    <xf numFmtId="0" fontId="4" fillId="0" borderId="5" xfId="0" applyFont="1" applyFill="1" applyBorder="1" applyAlignment="1">
      <alignment horizontal="left" vertical="top" wrapText="1"/>
    </xf>
    <xf numFmtId="43" fontId="11" fillId="0" borderId="0" xfId="1" applyFont="1" applyFill="1" applyBorder="1" applyAlignment="1">
      <alignment horizontal="left" vertical="top"/>
    </xf>
    <xf numFmtId="3" fontId="11" fillId="0" borderId="0" xfId="0" applyNumberFormat="1" applyFont="1" applyFill="1" applyBorder="1" applyAlignment="1">
      <alignment horizontal="center" vertical="top"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2" xfId="0" applyFont="1" applyFill="1" applyBorder="1" applyAlignment="1">
      <alignment vertical="center" wrapText="1"/>
    </xf>
    <xf numFmtId="0" fontId="31" fillId="2" borderId="13" xfId="0" applyFont="1" applyFill="1" applyBorder="1" applyAlignment="1">
      <alignment vertical="top" wrapText="1"/>
    </xf>
    <xf numFmtId="0" fontId="31" fillId="2" borderId="12" xfId="0" applyFont="1" applyFill="1" applyBorder="1" applyAlignment="1">
      <alignment horizontal="left" vertical="center" wrapText="1"/>
    </xf>
    <xf numFmtId="0" fontId="31" fillId="2" borderId="15"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43" fillId="2" borderId="9" xfId="0" applyFont="1" applyFill="1" applyBorder="1" applyAlignment="1">
      <alignment horizontal="left" vertical="top" wrapText="1"/>
    </xf>
    <xf numFmtId="0" fontId="43" fillId="2" borderId="10" xfId="0" applyFont="1" applyFill="1" applyBorder="1" applyAlignment="1">
      <alignment horizontal="left" vertical="top" wrapText="1"/>
    </xf>
    <xf numFmtId="0" fontId="31" fillId="2" borderId="10" xfId="0" applyFont="1" applyFill="1" applyBorder="1" applyAlignment="1">
      <alignment horizontal="left" vertical="top" wrapText="1"/>
    </xf>
    <xf numFmtId="0" fontId="43" fillId="2" borderId="7" xfId="0" applyFont="1" applyFill="1" applyBorder="1" applyAlignment="1">
      <alignment horizontal="left" vertical="top" wrapText="1"/>
    </xf>
    <xf numFmtId="0" fontId="31" fillId="2" borderId="4" xfId="0" applyFont="1" applyFill="1" applyBorder="1" applyAlignment="1">
      <alignment vertical="center" wrapText="1"/>
    </xf>
    <xf numFmtId="0" fontId="31" fillId="2" borderId="3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5" borderId="18" xfId="0" applyFont="1" applyFill="1" applyBorder="1" applyAlignment="1">
      <alignment horizontal="left" vertical="top" wrapText="1" indent="1"/>
    </xf>
    <xf numFmtId="43" fontId="10" fillId="35" borderId="21" xfId="1" applyFont="1" applyFill="1" applyBorder="1" applyAlignment="1">
      <alignment vertical="top" wrapText="1"/>
    </xf>
    <xf numFmtId="3" fontId="10" fillId="35" borderId="16" xfId="1" applyNumberFormat="1" applyFont="1" applyFill="1" applyBorder="1" applyAlignment="1">
      <alignment horizontal="right" vertical="top" wrapText="1"/>
    </xf>
    <xf numFmtId="0" fontId="10" fillId="35" borderId="18" xfId="0" applyFont="1" applyFill="1" applyBorder="1" applyAlignment="1">
      <alignment horizontal="center" vertical="top" wrapText="1"/>
    </xf>
    <xf numFmtId="43" fontId="10" fillId="35" borderId="18" xfId="1" applyFont="1" applyFill="1" applyBorder="1" applyAlignment="1">
      <alignment vertical="top" wrapText="1"/>
    </xf>
    <xf numFmtId="3" fontId="10" fillId="35" borderId="20" xfId="1" applyNumberFormat="1" applyFont="1" applyFill="1" applyBorder="1" applyAlignment="1">
      <alignment horizontal="right" vertical="top" wrapText="1"/>
    </xf>
    <xf numFmtId="0" fontId="4" fillId="35" borderId="16" xfId="0" applyFont="1" applyFill="1" applyBorder="1" applyAlignment="1">
      <alignment horizontal="left" vertical="top" wrapText="1" indent="1"/>
    </xf>
    <xf numFmtId="0" fontId="10" fillId="35" borderId="16" xfId="0" applyFont="1" applyFill="1" applyBorder="1" applyAlignment="1">
      <alignment horizontal="center" vertical="top" wrapText="1"/>
    </xf>
    <xf numFmtId="43" fontId="10" fillId="35" borderId="16" xfId="1" applyFont="1" applyFill="1" applyBorder="1" applyAlignment="1">
      <alignment vertical="top" wrapText="1"/>
    </xf>
    <xf numFmtId="3" fontId="10" fillId="35" borderId="21" xfId="1" applyNumberFormat="1" applyFont="1" applyFill="1" applyBorder="1" applyAlignment="1">
      <alignment horizontal="right" vertical="top" wrapText="1"/>
    </xf>
    <xf numFmtId="3" fontId="14" fillId="35" borderId="21" xfId="1" applyNumberFormat="1" applyFont="1" applyFill="1" applyBorder="1" applyAlignment="1">
      <alignment horizontal="right" vertical="center" wrapText="1"/>
    </xf>
    <xf numFmtId="0" fontId="7" fillId="35" borderId="16" xfId="0" applyFont="1" applyFill="1" applyBorder="1" applyAlignment="1">
      <alignment horizontal="left" vertical="top" wrapText="1" indent="2"/>
    </xf>
    <xf numFmtId="3" fontId="10" fillId="35" borderId="16" xfId="1" applyNumberFormat="1" applyFont="1" applyFill="1" applyBorder="1" applyAlignment="1">
      <alignment horizontal="right" vertical="center" wrapText="1"/>
    </xf>
    <xf numFmtId="3" fontId="10" fillId="35" borderId="21" xfId="1" applyNumberFormat="1" applyFont="1" applyFill="1" applyBorder="1" applyAlignment="1">
      <alignment horizontal="right" vertical="center" wrapText="1"/>
    </xf>
    <xf numFmtId="3" fontId="14" fillId="35" borderId="16" xfId="1" applyNumberFormat="1" applyFont="1" applyFill="1" applyBorder="1" applyAlignment="1">
      <alignment horizontal="right" vertical="center" wrapText="1"/>
    </xf>
    <xf numFmtId="43" fontId="10" fillId="35" borderId="21" xfId="1" applyFont="1" applyFill="1" applyBorder="1" applyAlignment="1">
      <alignment vertical="center" wrapText="1"/>
    </xf>
    <xf numFmtId="43" fontId="14" fillId="35" borderId="16" xfId="1" applyFont="1" applyFill="1" applyBorder="1" applyAlignment="1">
      <alignment vertical="center" wrapText="1"/>
    </xf>
    <xf numFmtId="43" fontId="14" fillId="35" borderId="21" xfId="1" applyFont="1" applyFill="1" applyBorder="1" applyAlignment="1">
      <alignment vertical="center" wrapText="1"/>
    </xf>
    <xf numFmtId="0" fontId="7" fillId="35" borderId="16" xfId="0" applyFont="1" applyFill="1" applyBorder="1" applyAlignment="1">
      <alignment horizontal="left" vertical="center" wrapText="1" indent="2"/>
    </xf>
    <xf numFmtId="0" fontId="4" fillId="35" borderId="19" xfId="0" applyFont="1" applyFill="1" applyBorder="1" applyAlignment="1">
      <alignment horizontal="left" vertical="top" wrapText="1" indent="1"/>
    </xf>
    <xf numFmtId="3" fontId="14" fillId="35" borderId="22" xfId="1" applyNumberFormat="1" applyFont="1" applyFill="1" applyBorder="1" applyAlignment="1">
      <alignment horizontal="right" vertical="center" wrapText="1"/>
    </xf>
    <xf numFmtId="0" fontId="10" fillId="35" borderId="19" xfId="0" applyFont="1" applyFill="1" applyBorder="1" applyAlignment="1">
      <alignment horizontal="center" vertical="top" wrapText="1"/>
    </xf>
    <xf numFmtId="43" fontId="14" fillId="35" borderId="19" xfId="1" applyFont="1" applyFill="1" applyBorder="1" applyAlignment="1">
      <alignment vertical="center" wrapText="1"/>
    </xf>
    <xf numFmtId="0" fontId="4" fillId="35" borderId="30" xfId="0" applyFont="1" applyFill="1" applyBorder="1" applyAlignment="1">
      <alignment horizontal="left" vertical="top" wrapText="1" indent="1"/>
    </xf>
    <xf numFmtId="43" fontId="10" fillId="35" borderId="0" xfId="1" applyFont="1" applyFill="1" applyBorder="1" applyAlignment="1">
      <alignment vertical="center" wrapText="1"/>
    </xf>
    <xf numFmtId="3" fontId="10" fillId="35" borderId="30" xfId="1" applyNumberFormat="1" applyFont="1" applyFill="1" applyBorder="1" applyAlignment="1">
      <alignment horizontal="right" vertical="center" wrapText="1"/>
    </xf>
    <xf numFmtId="0" fontId="10" fillId="35" borderId="0" xfId="0" applyFont="1" applyFill="1" applyBorder="1" applyAlignment="1">
      <alignment horizontal="center" vertical="top" wrapText="1"/>
    </xf>
    <xf numFmtId="43" fontId="10" fillId="35" borderId="30" xfId="1" applyFont="1" applyFill="1" applyBorder="1" applyAlignment="1">
      <alignment vertical="center" wrapText="1"/>
    </xf>
    <xf numFmtId="0" fontId="4" fillId="35" borderId="46" xfId="0" applyFont="1" applyFill="1" applyBorder="1" applyAlignment="1">
      <alignment horizontal="left" vertical="top" wrapText="1" indent="1"/>
    </xf>
    <xf numFmtId="43" fontId="10" fillId="35" borderId="46" xfId="1" applyFont="1" applyFill="1" applyBorder="1" applyAlignment="1">
      <alignment vertical="center" wrapText="1"/>
    </xf>
    <xf numFmtId="3" fontId="10" fillId="35" borderId="46" xfId="1" applyNumberFormat="1" applyFont="1" applyFill="1" applyBorder="1" applyAlignment="1">
      <alignment horizontal="right" vertical="center" wrapText="1"/>
    </xf>
    <xf numFmtId="0" fontId="10" fillId="35" borderId="46" xfId="0" applyFont="1" applyFill="1" applyBorder="1" applyAlignment="1">
      <alignment horizontal="center" vertical="top" wrapText="1"/>
    </xf>
    <xf numFmtId="43" fontId="10" fillId="35" borderId="21" xfId="1" applyFont="1" applyFill="1" applyBorder="1" applyAlignment="1">
      <alignment horizontal="left" vertical="center"/>
    </xf>
    <xf numFmtId="3" fontId="10" fillId="35" borderId="16" xfId="1" applyNumberFormat="1" applyFont="1" applyFill="1" applyBorder="1" applyAlignment="1">
      <alignment horizontal="right" vertical="center"/>
    </xf>
    <xf numFmtId="43" fontId="10" fillId="35" borderId="16" xfId="1" applyFont="1" applyFill="1" applyBorder="1" applyAlignment="1">
      <alignment horizontal="left" vertical="center"/>
    </xf>
    <xf numFmtId="3" fontId="10" fillId="35" borderId="21" xfId="1" applyNumberFormat="1" applyFont="1" applyFill="1" applyBorder="1" applyAlignment="1">
      <alignment horizontal="right" vertical="center"/>
    </xf>
    <xf numFmtId="0" fontId="7" fillId="35" borderId="16" xfId="0" applyFont="1" applyFill="1" applyBorder="1" applyAlignment="1">
      <alignment horizontal="left" vertical="top" wrapText="1" indent="1"/>
    </xf>
    <xf numFmtId="0" fontId="10" fillId="35" borderId="16" xfId="0" applyFont="1" applyFill="1" applyBorder="1" applyAlignment="1">
      <alignment horizontal="left" vertical="top" wrapText="1"/>
    </xf>
    <xf numFmtId="3" fontId="14" fillId="35" borderId="21" xfId="1" applyNumberFormat="1" applyFont="1" applyFill="1" applyBorder="1" applyAlignment="1">
      <alignment horizontal="right" vertical="center"/>
    </xf>
    <xf numFmtId="0" fontId="4" fillId="35" borderId="16" xfId="0" applyFont="1" applyFill="1" applyBorder="1" applyAlignment="1">
      <alignment horizontal="left" vertical="center" wrapText="1" indent="1"/>
    </xf>
    <xf numFmtId="0" fontId="10" fillId="35" borderId="16" xfId="0" applyFont="1" applyFill="1" applyBorder="1" applyAlignment="1">
      <alignment horizontal="left" vertical="top"/>
    </xf>
    <xf numFmtId="0" fontId="10" fillId="35" borderId="19" xfId="0" applyFont="1" applyFill="1" applyBorder="1" applyAlignment="1">
      <alignment horizontal="left" vertical="top"/>
    </xf>
    <xf numFmtId="43" fontId="10" fillId="35" borderId="22" xfId="1" applyFont="1" applyFill="1" applyBorder="1" applyAlignment="1">
      <alignment horizontal="left" vertical="center"/>
    </xf>
    <xf numFmtId="43" fontId="10" fillId="35" borderId="19" xfId="1" applyFont="1" applyFill="1" applyBorder="1" applyAlignment="1">
      <alignment horizontal="left" vertical="center"/>
    </xf>
    <xf numFmtId="3" fontId="14" fillId="35" borderId="22" xfId="1" applyNumberFormat="1" applyFont="1" applyFill="1" applyBorder="1" applyAlignment="1">
      <alignment horizontal="right" vertical="center"/>
    </xf>
    <xf numFmtId="0" fontId="0" fillId="35" borderId="0" xfId="0" applyFill="1" applyBorder="1" applyAlignment="1">
      <alignment horizontal="left" vertical="top"/>
    </xf>
    <xf numFmtId="0" fontId="12" fillId="35" borderId="0" xfId="0" applyFont="1" applyFill="1" applyBorder="1" applyAlignment="1">
      <alignment horizontal="center" vertical="top"/>
    </xf>
    <xf numFmtId="0" fontId="4" fillId="35" borderId="1" xfId="0" applyFont="1" applyFill="1" applyBorder="1" applyAlignment="1">
      <alignment horizontal="left" vertical="center" wrapText="1"/>
    </xf>
    <xf numFmtId="0" fontId="4" fillId="35" borderId="5" xfId="0" applyFont="1" applyFill="1" applyBorder="1" applyAlignment="1">
      <alignment horizontal="left" vertical="top" wrapText="1" indent="1"/>
    </xf>
    <xf numFmtId="0" fontId="7" fillId="35" borderId="5" xfId="0" applyFont="1" applyFill="1" applyBorder="1" applyAlignment="1">
      <alignment horizontal="left" vertical="top" wrapText="1" indent="2"/>
    </xf>
    <xf numFmtId="0" fontId="4" fillId="35" borderId="5" xfId="0" applyFont="1" applyFill="1" applyBorder="1" applyAlignment="1">
      <alignment horizontal="left" vertical="top" wrapText="1"/>
    </xf>
    <xf numFmtId="0" fontId="4" fillId="35" borderId="5" xfId="0" applyFont="1" applyFill="1" applyBorder="1" applyAlignment="1">
      <alignment horizontal="left" vertical="center" wrapText="1"/>
    </xf>
    <xf numFmtId="0" fontId="10" fillId="35" borderId="5" xfId="0" applyFont="1" applyFill="1" applyBorder="1" applyAlignment="1">
      <alignment horizontal="left" vertical="center" wrapText="1"/>
    </xf>
    <xf numFmtId="0" fontId="7" fillId="35" borderId="5" xfId="0" applyFont="1" applyFill="1" applyBorder="1" applyAlignment="1">
      <alignment horizontal="left" vertical="top" wrapText="1" indent="1"/>
    </xf>
    <xf numFmtId="0" fontId="10" fillId="35" borderId="5" xfId="0" applyFont="1" applyFill="1" applyBorder="1" applyAlignment="1">
      <alignment horizontal="left" vertical="top" wrapText="1"/>
    </xf>
    <xf numFmtId="0" fontId="7" fillId="35" borderId="8" xfId="0" applyFont="1" applyFill="1" applyBorder="1" applyAlignment="1">
      <alignment horizontal="left" vertical="top" wrapText="1" indent="1"/>
    </xf>
    <xf numFmtId="0" fontId="39" fillId="35" borderId="1" xfId="0" applyFont="1" applyFill="1" applyBorder="1" applyAlignment="1">
      <alignment horizontal="left" vertical="center" wrapText="1"/>
    </xf>
    <xf numFmtId="164" fontId="13" fillId="35" borderId="1" xfId="1" applyNumberFormat="1" applyFont="1" applyFill="1" applyBorder="1" applyAlignment="1">
      <alignment horizontal="center" vertical="center" wrapText="1"/>
    </xf>
    <xf numFmtId="0" fontId="40" fillId="35" borderId="5" xfId="0" applyFont="1" applyFill="1" applyBorder="1" applyAlignment="1">
      <alignment horizontal="left" vertical="center" wrapText="1"/>
    </xf>
    <xf numFmtId="3" fontId="0" fillId="35" borderId="5" xfId="1" applyNumberFormat="1" applyFont="1" applyFill="1" applyBorder="1" applyAlignment="1">
      <alignment horizontal="center" vertical="center" wrapText="1"/>
    </xf>
    <xf numFmtId="0" fontId="39" fillId="35" borderId="5" xfId="0" applyFont="1" applyFill="1" applyBorder="1" applyAlignment="1">
      <alignment horizontal="left" vertical="center" wrapText="1"/>
    </xf>
    <xf numFmtId="0" fontId="39" fillId="35" borderId="8" xfId="0" applyFont="1" applyFill="1" applyBorder="1" applyAlignment="1">
      <alignment horizontal="left" vertical="center" wrapText="1"/>
    </xf>
    <xf numFmtId="164" fontId="13" fillId="35" borderId="8" xfId="1" applyNumberFormat="1" applyFont="1" applyFill="1" applyBorder="1" applyAlignment="1">
      <alignment horizontal="center" vertical="center" wrapText="1"/>
    </xf>
    <xf numFmtId="3" fontId="37" fillId="35" borderId="7" xfId="1" applyNumberFormat="1" applyFont="1" applyFill="1" applyBorder="1" applyAlignment="1">
      <alignment vertical="top" wrapText="1"/>
    </xf>
    <xf numFmtId="3" fontId="11" fillId="35" borderId="7" xfId="1" applyNumberFormat="1" applyFont="1" applyFill="1" applyBorder="1" applyAlignment="1">
      <alignment vertical="top" wrapText="1"/>
    </xf>
    <xf numFmtId="3" fontId="11" fillId="35" borderId="47" xfId="1" applyNumberFormat="1" applyFont="1" applyFill="1" applyBorder="1" applyAlignment="1">
      <alignment vertical="top" wrapText="1"/>
    </xf>
    <xf numFmtId="0" fontId="0" fillId="35" borderId="13" xfId="0" applyFill="1" applyBorder="1" applyAlignment="1">
      <alignment vertical="top" wrapText="1"/>
    </xf>
    <xf numFmtId="3" fontId="37" fillId="35" borderId="11" xfId="1" applyNumberFormat="1" applyFont="1" applyFill="1" applyBorder="1" applyAlignment="1">
      <alignment vertical="top" wrapText="1"/>
    </xf>
    <xf numFmtId="0" fontId="11" fillId="35" borderId="3" xfId="0" applyFont="1" applyFill="1" applyBorder="1" applyAlignment="1">
      <alignment vertical="top" wrapText="1"/>
    </xf>
    <xf numFmtId="164" fontId="11" fillId="35" borderId="7" xfId="1" applyNumberFormat="1" applyFont="1" applyFill="1" applyBorder="1" applyAlignment="1">
      <alignment vertical="top" wrapText="1"/>
    </xf>
    <xf numFmtId="164" fontId="11" fillId="35" borderId="47" xfId="1" applyNumberFormat="1" applyFont="1" applyFill="1" applyBorder="1" applyAlignment="1">
      <alignment vertical="top" wrapText="1"/>
    </xf>
    <xf numFmtId="164" fontId="37" fillId="35" borderId="7" xfId="1" applyNumberFormat="1" applyFont="1" applyFill="1" applyBorder="1" applyAlignment="1">
      <alignment vertical="top" wrapText="1"/>
    </xf>
    <xf numFmtId="164" fontId="37" fillId="35" borderId="11" xfId="1" applyNumberFormat="1" applyFont="1" applyFill="1" applyBorder="1" applyAlignment="1">
      <alignment vertical="top" wrapText="1"/>
    </xf>
    <xf numFmtId="164" fontId="37" fillId="35" borderId="35" xfId="1" applyNumberFormat="1" applyFont="1" applyFill="1" applyBorder="1" applyAlignment="1">
      <alignment vertical="top" wrapText="1"/>
    </xf>
    <xf numFmtId="164" fontId="11" fillId="35" borderId="6" xfId="1" applyNumberFormat="1" applyFont="1" applyFill="1" applyBorder="1" applyAlignment="1">
      <alignment vertical="top" wrapText="1"/>
    </xf>
    <xf numFmtId="164" fontId="11" fillId="35" borderId="34" xfId="1" applyNumberFormat="1" applyFont="1" applyFill="1" applyBorder="1" applyAlignment="1">
      <alignment vertical="top" wrapText="1"/>
    </xf>
    <xf numFmtId="164" fontId="37" fillId="35" borderId="6" xfId="1" applyNumberFormat="1" applyFont="1" applyFill="1" applyBorder="1" applyAlignment="1">
      <alignment vertical="top" wrapText="1"/>
    </xf>
    <xf numFmtId="164" fontId="37" fillId="35" borderId="34" xfId="1" applyNumberFormat="1" applyFont="1" applyFill="1" applyBorder="1" applyAlignment="1">
      <alignment vertical="top" wrapText="1"/>
    </xf>
    <xf numFmtId="164" fontId="11" fillId="35" borderId="2" xfId="1" applyNumberFormat="1" applyFont="1" applyFill="1" applyBorder="1" applyAlignment="1">
      <alignment vertical="top" wrapText="1"/>
    </xf>
    <xf numFmtId="164" fontId="11" fillId="35" borderId="33" xfId="1" applyNumberFormat="1" applyFont="1" applyFill="1" applyBorder="1" applyAlignment="1">
      <alignment vertical="top" wrapText="1"/>
    </xf>
    <xf numFmtId="0" fontId="4" fillId="35" borderId="18" xfId="0" applyFont="1" applyFill="1" applyBorder="1" applyAlignment="1">
      <alignment vertical="center" wrapText="1"/>
    </xf>
    <xf numFmtId="43" fontId="0" fillId="35" borderId="20" xfId="1" applyFont="1" applyFill="1" applyBorder="1" applyAlignment="1">
      <alignment vertical="top" wrapText="1"/>
    </xf>
    <xf numFmtId="43" fontId="9" fillId="35" borderId="20" xfId="1" applyFont="1" applyFill="1" applyBorder="1" applyAlignment="1">
      <alignment vertical="top" wrapText="1"/>
    </xf>
    <xf numFmtId="43" fontId="0" fillId="35" borderId="18" xfId="1" applyFont="1" applyFill="1" applyBorder="1" applyAlignment="1">
      <alignment vertical="top" wrapText="1"/>
    </xf>
    <xf numFmtId="3" fontId="10" fillId="35" borderId="21" xfId="1" applyNumberFormat="1" applyFont="1" applyFill="1" applyBorder="1" applyAlignment="1">
      <alignment vertical="top" wrapText="1"/>
    </xf>
    <xf numFmtId="164" fontId="10" fillId="35" borderId="21" xfId="1" applyNumberFormat="1" applyFont="1" applyFill="1" applyBorder="1" applyAlignment="1">
      <alignment vertical="top" wrapText="1"/>
    </xf>
    <xf numFmtId="0" fontId="7" fillId="35" borderId="16" xfId="0" applyFont="1" applyFill="1" applyBorder="1" applyAlignment="1">
      <alignment horizontal="left" vertical="top" wrapText="1" indent="3"/>
    </xf>
    <xf numFmtId="0" fontId="4" fillId="35" borderId="16" xfId="0" applyFont="1" applyFill="1" applyBorder="1" applyAlignment="1">
      <alignment vertical="top" wrapText="1"/>
    </xf>
    <xf numFmtId="164" fontId="14" fillId="35" borderId="21" xfId="1" applyNumberFormat="1" applyFont="1" applyFill="1" applyBorder="1" applyAlignment="1">
      <alignment horizontal="right" vertical="top"/>
    </xf>
    <xf numFmtId="0" fontId="4" fillId="35" borderId="16" xfId="0" applyFont="1" applyFill="1" applyBorder="1" applyAlignment="1">
      <alignment vertical="center" wrapText="1"/>
    </xf>
    <xf numFmtId="43" fontId="10" fillId="35" borderId="21" xfId="1" applyFont="1" applyFill="1" applyBorder="1" applyAlignment="1">
      <alignment horizontal="left" vertical="top"/>
    </xf>
    <xf numFmtId="43" fontId="10" fillId="35" borderId="16" xfId="1" applyFont="1" applyFill="1" applyBorder="1" applyAlignment="1">
      <alignment horizontal="left" vertical="top"/>
    </xf>
    <xf numFmtId="164" fontId="10" fillId="35" borderId="21" xfId="1" applyNumberFormat="1" applyFont="1" applyFill="1" applyBorder="1" applyAlignment="1">
      <alignment horizontal="right" vertical="top"/>
    </xf>
    <xf numFmtId="3" fontId="10" fillId="35" borderId="21" xfId="1" applyNumberFormat="1" applyFont="1" applyFill="1" applyBorder="1" applyAlignment="1">
      <alignment horizontal="right" vertical="top"/>
    </xf>
    <xf numFmtId="3" fontId="10" fillId="35" borderId="16" xfId="1" applyNumberFormat="1" applyFont="1" applyFill="1" applyBorder="1" applyAlignment="1">
      <alignment horizontal="right" vertical="top"/>
    </xf>
    <xf numFmtId="3" fontId="14" fillId="35" borderId="21" xfId="1" applyNumberFormat="1" applyFont="1" applyFill="1" applyBorder="1" applyAlignment="1">
      <alignment horizontal="right" vertical="top"/>
    </xf>
    <xf numFmtId="0" fontId="4" fillId="35" borderId="16" xfId="0" applyFont="1" applyFill="1" applyBorder="1" applyAlignment="1">
      <alignment horizontal="left" vertical="top" wrapText="1" indent="2"/>
    </xf>
    <xf numFmtId="0" fontId="4" fillId="35" borderId="19" xfId="0" applyFont="1" applyFill="1" applyBorder="1" applyAlignment="1">
      <alignment horizontal="left" vertical="top" wrapText="1" indent="2"/>
    </xf>
    <xf numFmtId="37" fontId="14" fillId="35" borderId="22" xfId="1" applyNumberFormat="1" applyFont="1" applyFill="1" applyBorder="1" applyAlignment="1">
      <alignment horizontal="right" vertical="top"/>
    </xf>
    <xf numFmtId="0" fontId="4" fillId="35" borderId="24" xfId="0" applyFont="1" applyFill="1" applyBorder="1" applyAlignment="1">
      <alignment horizontal="left" vertical="center" wrapText="1" indent="2"/>
    </xf>
    <xf numFmtId="0" fontId="7" fillId="35" borderId="21" xfId="0" applyFont="1" applyFill="1" applyBorder="1" applyAlignment="1">
      <alignment horizontal="left" vertical="center" wrapText="1" indent="2"/>
    </xf>
    <xf numFmtId="164" fontId="10" fillId="35" borderId="21" xfId="1" applyNumberFormat="1" applyFont="1" applyFill="1" applyBorder="1" applyAlignment="1">
      <alignment vertical="center" wrapText="1"/>
    </xf>
    <xf numFmtId="0" fontId="7" fillId="35" borderId="21" xfId="0" applyFont="1" applyFill="1" applyBorder="1" applyAlignment="1">
      <alignment horizontal="left" vertical="top" wrapText="1" indent="3"/>
    </xf>
    <xf numFmtId="0" fontId="7" fillId="35" borderId="21" xfId="0" applyFont="1" applyFill="1" applyBorder="1" applyAlignment="1">
      <alignment horizontal="left" vertical="top" wrapText="1" indent="2"/>
    </xf>
    <xf numFmtId="0" fontId="7" fillId="35" borderId="21" xfId="0" applyFont="1" applyFill="1" applyBorder="1" applyAlignment="1">
      <alignment horizontal="left" vertical="center" wrapText="1" indent="3"/>
    </xf>
    <xf numFmtId="0" fontId="7" fillId="35" borderId="22" xfId="0" applyFont="1" applyFill="1" applyBorder="1" applyAlignment="1">
      <alignment horizontal="left" vertical="center" wrapText="1" indent="3"/>
    </xf>
    <xf numFmtId="0" fontId="4" fillId="35" borderId="20" xfId="0" applyFont="1" applyFill="1" applyBorder="1" applyAlignment="1">
      <alignment horizontal="left" vertical="center" wrapText="1" indent="2"/>
    </xf>
    <xf numFmtId="3" fontId="4" fillId="35" borderId="20" xfId="1" applyNumberFormat="1" applyFont="1" applyFill="1" applyBorder="1" applyAlignment="1">
      <alignment horizontal="right" vertical="center" wrapText="1"/>
    </xf>
    <xf numFmtId="3" fontId="7" fillId="35" borderId="21" xfId="1" applyNumberFormat="1" applyFont="1" applyFill="1" applyBorder="1" applyAlignment="1">
      <alignment horizontal="right" vertical="center" wrapText="1"/>
    </xf>
    <xf numFmtId="0" fontId="7" fillId="35" borderId="21" xfId="0" applyFont="1" applyFill="1" applyBorder="1" applyAlignment="1">
      <alignment horizontal="left" wrapText="1" indent="3"/>
    </xf>
    <xf numFmtId="0" fontId="7" fillId="35" borderId="22" xfId="0" applyFont="1" applyFill="1" applyBorder="1" applyAlignment="1">
      <alignment horizontal="left" vertical="center" wrapText="1" indent="2"/>
    </xf>
    <xf numFmtId="3" fontId="4" fillId="35" borderId="22" xfId="1" applyNumberFormat="1" applyFont="1" applyFill="1" applyBorder="1" applyAlignment="1">
      <alignment horizontal="right" vertical="center" wrapText="1"/>
    </xf>
    <xf numFmtId="43" fontId="0" fillId="35" borderId="0" xfId="0" applyNumberFormat="1" applyFill="1" applyBorder="1" applyAlignment="1">
      <alignment horizontal="left" vertical="top"/>
    </xf>
    <xf numFmtId="0" fontId="4" fillId="35" borderId="24" xfId="0" applyFont="1" applyFill="1" applyBorder="1" applyAlignment="1">
      <alignment horizontal="left" vertical="center" wrapText="1"/>
    </xf>
    <xf numFmtId="3" fontId="32" fillId="35" borderId="24" xfId="1" applyNumberFormat="1" applyFont="1" applyFill="1" applyBorder="1" applyAlignment="1">
      <alignment horizontal="right" vertical="center" wrapText="1"/>
    </xf>
    <xf numFmtId="0" fontId="4" fillId="35" borderId="21" xfId="0" applyFont="1" applyFill="1" applyBorder="1" applyAlignment="1">
      <alignment horizontal="left" vertical="center" wrapText="1"/>
    </xf>
    <xf numFmtId="3" fontId="32" fillId="35" borderId="21" xfId="1" applyNumberFormat="1" applyFont="1" applyFill="1" applyBorder="1" applyAlignment="1">
      <alignment horizontal="right" vertical="center"/>
    </xf>
    <xf numFmtId="3" fontId="33" fillId="35" borderId="21" xfId="0" applyNumberFormat="1" applyFont="1" applyFill="1" applyBorder="1" applyAlignment="1">
      <alignment horizontal="right" vertical="center"/>
    </xf>
    <xf numFmtId="3" fontId="33" fillId="35" borderId="17" xfId="0" applyNumberFormat="1" applyFont="1" applyFill="1" applyBorder="1" applyAlignment="1">
      <alignment horizontal="right" vertical="center"/>
    </xf>
    <xf numFmtId="3" fontId="33" fillId="35" borderId="16" xfId="0" applyNumberFormat="1" applyFont="1" applyFill="1" applyBorder="1" applyAlignment="1">
      <alignment horizontal="right" vertical="center"/>
    </xf>
    <xf numFmtId="0" fontId="4" fillId="35" borderId="22" xfId="0" applyFont="1" applyFill="1" applyBorder="1" applyAlignment="1">
      <alignment horizontal="left" vertical="center" wrapText="1"/>
    </xf>
    <xf numFmtId="3" fontId="32" fillId="35" borderId="22" xfId="1" applyNumberFormat="1" applyFont="1" applyFill="1" applyBorder="1" applyAlignment="1">
      <alignment horizontal="right" vertical="center"/>
    </xf>
    <xf numFmtId="3" fontId="32" fillId="35" borderId="22" xfId="0" applyNumberFormat="1" applyFont="1" applyFill="1" applyBorder="1" applyAlignment="1">
      <alignment horizontal="right" vertical="center"/>
    </xf>
    <xf numFmtId="0" fontId="4" fillId="35" borderId="26" xfId="0" applyFont="1" applyFill="1" applyBorder="1" applyAlignment="1">
      <alignment horizontal="left" vertical="center" wrapText="1"/>
    </xf>
    <xf numFmtId="3" fontId="34" fillId="35" borderId="16" xfId="1" applyNumberFormat="1" applyFont="1" applyFill="1" applyBorder="1" applyAlignment="1">
      <alignment vertical="center" wrapText="1"/>
    </xf>
    <xf numFmtId="3" fontId="34" fillId="35" borderId="20" xfId="1" applyNumberFormat="1" applyFont="1" applyFill="1" applyBorder="1" applyAlignment="1">
      <alignment vertical="center" wrapText="1"/>
    </xf>
    <xf numFmtId="3" fontId="34" fillId="35" borderId="21" xfId="1" applyNumberFormat="1" applyFont="1" applyFill="1" applyBorder="1" applyAlignment="1">
      <alignment vertical="center" wrapText="1"/>
    </xf>
    <xf numFmtId="3" fontId="35" fillId="35" borderId="16" xfId="1" applyNumberFormat="1" applyFont="1" applyFill="1" applyBorder="1" applyAlignment="1">
      <alignment vertical="center" wrapText="1"/>
    </xf>
    <xf numFmtId="3" fontId="35" fillId="35" borderId="21" xfId="1" applyNumberFormat="1" applyFont="1" applyFill="1" applyBorder="1" applyAlignment="1">
      <alignment vertical="center" wrapText="1"/>
    </xf>
    <xf numFmtId="3" fontId="34" fillId="35" borderId="16" xfId="1" applyNumberFormat="1" applyFont="1" applyFill="1" applyBorder="1" applyAlignment="1">
      <alignment horizontal="right" vertical="top" wrapText="1"/>
    </xf>
    <xf numFmtId="3" fontId="34" fillId="35" borderId="21" xfId="1" applyNumberFormat="1" applyFont="1" applyFill="1" applyBorder="1" applyAlignment="1">
      <alignment horizontal="right" vertical="top" wrapText="1"/>
    </xf>
    <xf numFmtId="3" fontId="34" fillId="35" borderId="16" xfId="1" applyNumberFormat="1" applyFont="1" applyFill="1" applyBorder="1" applyAlignment="1">
      <alignment horizontal="right" vertical="top"/>
    </xf>
    <xf numFmtId="3" fontId="34" fillId="35" borderId="21" xfId="1" applyNumberFormat="1" applyFont="1" applyFill="1" applyBorder="1" applyAlignment="1">
      <alignment horizontal="right" vertical="top"/>
    </xf>
    <xf numFmtId="0" fontId="7" fillId="35" borderId="16" xfId="0" applyFont="1" applyFill="1" applyBorder="1" applyAlignment="1">
      <alignment horizontal="left" vertical="center" wrapText="1" indent="1"/>
    </xf>
    <xf numFmtId="0" fontId="4" fillId="35" borderId="16" xfId="0" applyFont="1" applyFill="1" applyBorder="1" applyAlignment="1">
      <alignment horizontal="left" vertical="center" wrapText="1" indent="2"/>
    </xf>
    <xf numFmtId="0" fontId="7" fillId="35" borderId="19" xfId="0" applyFont="1" applyFill="1" applyBorder="1" applyAlignment="1">
      <alignment horizontal="left" vertical="center" wrapText="1" indent="1"/>
    </xf>
    <xf numFmtId="3" fontId="34" fillId="35" borderId="19" xfId="1" applyNumberFormat="1" applyFont="1" applyFill="1" applyBorder="1" applyAlignment="1">
      <alignment horizontal="right" vertical="center"/>
    </xf>
    <xf numFmtId="3" fontId="34" fillId="35" borderId="22" xfId="1" applyNumberFormat="1" applyFont="1" applyFill="1" applyBorder="1" applyAlignment="1">
      <alignment horizontal="right" vertical="center"/>
    </xf>
    <xf numFmtId="43" fontId="11" fillId="35" borderId="0" xfId="1" applyFont="1" applyFill="1" applyBorder="1" applyAlignment="1">
      <alignment horizontal="left" vertical="top"/>
    </xf>
    <xf numFmtId="0" fontId="31" fillId="35" borderId="29" xfId="0" applyFont="1" applyFill="1" applyBorder="1" applyAlignment="1">
      <alignment horizontal="left" vertical="center" wrapText="1"/>
    </xf>
    <xf numFmtId="0" fontId="6" fillId="35" borderId="2" xfId="0" applyFont="1" applyFill="1" applyBorder="1" applyAlignment="1">
      <alignment horizontal="left" vertical="center" wrapText="1"/>
    </xf>
    <xf numFmtId="164" fontId="43" fillId="35" borderId="16" xfId="1" applyNumberFormat="1" applyFont="1" applyFill="1" applyBorder="1" applyAlignment="1">
      <alignment horizontal="right" vertical="top"/>
    </xf>
    <xf numFmtId="164" fontId="43" fillId="35" borderId="21" xfId="1" applyNumberFormat="1" applyFont="1" applyFill="1" applyBorder="1" applyAlignment="1">
      <alignment horizontal="right" vertical="top"/>
    </xf>
    <xf numFmtId="0" fontId="6" fillId="35" borderId="6" xfId="0" applyFont="1" applyFill="1" applyBorder="1" applyAlignment="1">
      <alignment horizontal="left" vertical="center" wrapText="1"/>
    </xf>
    <xf numFmtId="0" fontId="6" fillId="35" borderId="6" xfId="0" applyFont="1" applyFill="1" applyBorder="1" applyAlignment="1">
      <alignment horizontal="left" vertical="center" wrapText="1" indent="2"/>
    </xf>
    <xf numFmtId="0" fontId="31" fillId="35" borderId="6" xfId="0" applyFont="1" applyFill="1" applyBorder="1" applyAlignment="1">
      <alignment horizontal="left" vertical="center" wrapText="1"/>
    </xf>
    <xf numFmtId="164" fontId="46" fillId="35" borderId="16" xfId="1" applyNumberFormat="1" applyFont="1" applyFill="1" applyBorder="1" applyAlignment="1">
      <alignment horizontal="right" vertical="top"/>
    </xf>
    <xf numFmtId="164" fontId="46" fillId="35" borderId="21" xfId="1" applyNumberFormat="1" applyFont="1" applyFill="1" applyBorder="1" applyAlignment="1">
      <alignment horizontal="right" vertical="top"/>
    </xf>
    <xf numFmtId="0" fontId="31" fillId="35" borderId="9" xfId="0" applyFont="1" applyFill="1" applyBorder="1" applyAlignment="1">
      <alignment horizontal="left" vertical="center" wrapText="1"/>
    </xf>
    <xf numFmtId="164" fontId="46" fillId="35" borderId="19" xfId="1" applyNumberFormat="1" applyFont="1" applyFill="1" applyBorder="1" applyAlignment="1">
      <alignment horizontal="right" vertical="top"/>
    </xf>
    <xf numFmtId="164" fontId="46" fillId="35" borderId="22" xfId="1" applyNumberFormat="1" applyFont="1" applyFill="1" applyBorder="1" applyAlignment="1">
      <alignment horizontal="right" vertical="top"/>
    </xf>
    <xf numFmtId="43" fontId="47" fillId="0" borderId="0" xfId="1" applyFont="1" applyFill="1" applyBorder="1" applyAlignment="1">
      <alignment horizontal="left" vertical="top"/>
    </xf>
    <xf numFmtId="41" fontId="46" fillId="35" borderId="15" xfId="1" applyNumberFormat="1" applyFont="1" applyFill="1" applyBorder="1" applyAlignment="1">
      <alignment horizontal="left" vertical="top" wrapText="1"/>
    </xf>
    <xf numFmtId="0" fontId="4" fillId="34" borderId="18"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5" fillId="34" borderId="20" xfId="0" applyFont="1" applyFill="1" applyBorder="1" applyAlignment="1">
      <alignment horizontal="center" vertical="center" wrapText="1"/>
    </xf>
    <xf numFmtId="0" fontId="4" fillId="34" borderId="30" xfId="0" applyFont="1" applyFill="1" applyBorder="1" applyAlignment="1">
      <alignment horizontal="center" vertical="center" wrapText="1"/>
    </xf>
    <xf numFmtId="3" fontId="49" fillId="35" borderId="21" xfId="1" applyNumberFormat="1" applyFont="1" applyFill="1" applyBorder="1" applyAlignment="1">
      <alignment horizontal="right" vertical="center"/>
    </xf>
    <xf numFmtId="0" fontId="0" fillId="0" borderId="16" xfId="0" applyFill="1" applyBorder="1" applyAlignment="1">
      <alignment vertical="top" wrapText="1"/>
    </xf>
    <xf numFmtId="3" fontId="37" fillId="0" borderId="7" xfId="1" applyNumberFormat="1" applyFont="1" applyFill="1" applyBorder="1" applyAlignment="1">
      <alignment vertical="top" wrapText="1"/>
    </xf>
    <xf numFmtId="3" fontId="33" fillId="35" borderId="16" xfId="1" applyNumberFormat="1" applyFont="1" applyFill="1" applyBorder="1" applyAlignment="1">
      <alignment horizontal="right"/>
    </xf>
    <xf numFmtId="3" fontId="11" fillId="0" borderId="7" xfId="1" applyNumberFormat="1" applyFont="1" applyFill="1" applyBorder="1" applyAlignment="1">
      <alignment vertical="top" wrapText="1"/>
    </xf>
    <xf numFmtId="164" fontId="56" fillId="35" borderId="24" xfId="1" applyNumberFormat="1" applyFont="1" applyFill="1" applyBorder="1" applyAlignment="1">
      <alignment vertical="center" wrapText="1"/>
    </xf>
    <xf numFmtId="164" fontId="46" fillId="35" borderId="0" xfId="1" applyNumberFormat="1" applyFont="1" applyFill="1" applyBorder="1" applyAlignment="1">
      <alignment horizontal="right" vertical="top"/>
    </xf>
    <xf numFmtId="164" fontId="55" fillId="0" borderId="0" xfId="86" applyNumberFormat="1" applyFont="1" applyFill="1"/>
    <xf numFmtId="164" fontId="57" fillId="35" borderId="21" xfId="1" applyNumberFormat="1" applyFont="1" applyFill="1" applyBorder="1" applyAlignment="1">
      <alignment vertical="center" wrapText="1"/>
    </xf>
    <xf numFmtId="3" fontId="33" fillId="35" borderId="17" xfId="1" applyNumberFormat="1" applyFont="1" applyFill="1" applyBorder="1" applyAlignment="1">
      <alignment horizontal="right"/>
    </xf>
    <xf numFmtId="0" fontId="7" fillId="35" borderId="21" xfId="0" applyFont="1" applyFill="1" applyBorder="1" applyAlignment="1">
      <alignment horizontal="left" wrapText="1"/>
    </xf>
    <xf numFmtId="164" fontId="57" fillId="35" borderId="22" xfId="1" applyNumberFormat="1" applyFont="1" applyFill="1" applyBorder="1" applyAlignment="1">
      <alignment vertical="center" wrapText="1"/>
    </xf>
    <xf numFmtId="0" fontId="7" fillId="35" borderId="21" xfId="0" applyFont="1" applyFill="1" applyBorder="1" applyAlignment="1">
      <alignment horizontal="left" vertical="center" wrapText="1"/>
    </xf>
    <xf numFmtId="3" fontId="33" fillId="35" borderId="21" xfId="1" applyNumberFormat="1" applyFont="1" applyFill="1" applyBorder="1" applyAlignment="1">
      <alignment horizontal="right"/>
    </xf>
    <xf numFmtId="0" fontId="31" fillId="35" borderId="0" xfId="0" applyFont="1" applyFill="1" applyBorder="1" applyAlignment="1">
      <alignment horizontal="left" vertical="center" wrapText="1"/>
    </xf>
    <xf numFmtId="3" fontId="33" fillId="35" borderId="21" xfId="1" applyNumberFormat="1" applyFont="1" applyFill="1" applyBorder="1" applyAlignment="1">
      <alignment horizontal="right" wrapText="1"/>
    </xf>
    <xf numFmtId="0" fontId="50" fillId="35" borderId="0" xfId="0" applyFont="1" applyFill="1" applyBorder="1" applyAlignment="1">
      <alignment horizontal="left" vertical="top" wrapText="1" indent="1"/>
    </xf>
    <xf numFmtId="0" fontId="35" fillId="35" borderId="0" xfId="0" applyFont="1" applyFill="1" applyBorder="1" applyAlignment="1">
      <alignment horizontal="center" vertical="top" wrapText="1"/>
    </xf>
    <xf numFmtId="0" fontId="39" fillId="35" borderId="0" xfId="0" applyFont="1" applyFill="1" applyBorder="1" applyAlignment="1">
      <alignment horizontal="left" vertical="center" wrapText="1"/>
    </xf>
    <xf numFmtId="164" fontId="13" fillId="35" borderId="0" xfId="1" applyNumberFormat="1" applyFont="1" applyFill="1" applyBorder="1" applyAlignment="1">
      <alignment horizontal="center" vertical="center" wrapText="1"/>
    </xf>
    <xf numFmtId="0" fontId="31" fillId="34" borderId="2" xfId="0" applyFont="1" applyFill="1" applyBorder="1" applyAlignment="1">
      <alignment horizontal="center" vertical="center" wrapText="1"/>
    </xf>
    <xf numFmtId="0" fontId="31" fillId="34" borderId="3" xfId="0" applyFont="1"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6"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31" fillId="34"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52"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4" fillId="35" borderId="2" xfId="0" applyFont="1" applyFill="1" applyBorder="1" applyAlignment="1">
      <alignment horizontal="center" vertical="center" wrapText="1"/>
    </xf>
    <xf numFmtId="0" fontId="34" fillId="35" borderId="4" xfId="0" applyFont="1" applyFill="1" applyBorder="1" applyAlignment="1">
      <alignment horizontal="center" vertical="center" wrapText="1"/>
    </xf>
    <xf numFmtId="0" fontId="34" fillId="35" borderId="6" xfId="0" applyFont="1" applyFill="1" applyBorder="1" applyAlignment="1">
      <alignment horizontal="center" vertical="top" wrapText="1"/>
    </xf>
    <xf numFmtId="0" fontId="34" fillId="35" borderId="7" xfId="0" applyFont="1" applyFill="1" applyBorder="1" applyAlignment="1">
      <alignment horizontal="center" vertical="top" wrapText="1"/>
    </xf>
    <xf numFmtId="0" fontId="35" fillId="35" borderId="6" xfId="0" applyFont="1" applyFill="1" applyBorder="1" applyAlignment="1">
      <alignment horizontal="center" vertical="top" wrapText="1"/>
    </xf>
    <xf numFmtId="0" fontId="35" fillId="35" borderId="7" xfId="0" applyFont="1" applyFill="1" applyBorder="1" applyAlignment="1">
      <alignment horizontal="center" vertical="top" wrapText="1"/>
    </xf>
    <xf numFmtId="0" fontId="7" fillId="35" borderId="3" xfId="0" applyFont="1" applyFill="1" applyBorder="1" applyAlignment="1">
      <alignment horizontal="center" vertical="top" wrapText="1"/>
    </xf>
    <xf numFmtId="164" fontId="34" fillId="0" borderId="6" xfId="1" applyNumberFormat="1" applyFont="1" applyFill="1" applyBorder="1" applyAlignment="1">
      <alignment horizontal="center" vertical="top" wrapText="1"/>
    </xf>
    <xf numFmtId="164" fontId="34" fillId="0" borderId="7" xfId="1" applyNumberFormat="1" applyFont="1" applyFill="1" applyBorder="1" applyAlignment="1">
      <alignment horizontal="center" vertical="top" wrapText="1"/>
    </xf>
    <xf numFmtId="3" fontId="34" fillId="0" borderId="6" xfId="0" applyNumberFormat="1" applyFont="1" applyFill="1" applyBorder="1" applyAlignment="1">
      <alignment horizontal="center" vertical="top" wrapText="1"/>
    </xf>
    <xf numFmtId="3" fontId="34" fillId="0" borderId="7" xfId="0" applyNumberFormat="1" applyFont="1" applyFill="1" applyBorder="1" applyAlignment="1">
      <alignment horizontal="center" vertical="top" wrapText="1"/>
    </xf>
    <xf numFmtId="0" fontId="35" fillId="35" borderId="9" xfId="0" applyFont="1" applyFill="1" applyBorder="1" applyAlignment="1">
      <alignment horizontal="center" vertical="top" wrapText="1"/>
    </xf>
    <xf numFmtId="0" fontId="35" fillId="35" borderId="11" xfId="0" applyFont="1" applyFill="1" applyBorder="1" applyAlignment="1">
      <alignment horizontal="center" vertical="top" wrapText="1"/>
    </xf>
    <xf numFmtId="164" fontId="34" fillId="35" borderId="6" xfId="1" applyNumberFormat="1" applyFont="1" applyFill="1" applyBorder="1" applyAlignment="1">
      <alignment horizontal="center" vertical="center" wrapText="1"/>
    </xf>
    <xf numFmtId="164" fontId="34" fillId="35" borderId="7" xfId="1" applyNumberFormat="1" applyFont="1" applyFill="1" applyBorder="1" applyAlignment="1">
      <alignment horizontal="center" vertical="center" wrapText="1"/>
    </xf>
    <xf numFmtId="0" fontId="34" fillId="35" borderId="6" xfId="0" applyFont="1" applyFill="1" applyBorder="1" applyAlignment="1">
      <alignment horizontal="center" vertical="center" wrapText="1"/>
    </xf>
    <xf numFmtId="0" fontId="34" fillId="35" borderId="7" xfId="0" applyFont="1" applyFill="1" applyBorder="1" applyAlignment="1">
      <alignment horizontal="center" vertical="center" wrapText="1"/>
    </xf>
    <xf numFmtId="0" fontId="10" fillId="35" borderId="2" xfId="0" applyFont="1" applyFill="1" applyBorder="1" applyAlignment="1">
      <alignment horizontal="center" vertical="top" wrapText="1"/>
    </xf>
    <xf numFmtId="0" fontId="10" fillId="35" borderId="4" xfId="0" applyFont="1" applyFill="1" applyBorder="1" applyAlignment="1">
      <alignment horizontal="center" vertical="top" wrapText="1"/>
    </xf>
    <xf numFmtId="0" fontId="10" fillId="35" borderId="0" xfId="0" applyFont="1" applyFill="1" applyBorder="1" applyAlignment="1">
      <alignment horizontal="left" vertical="top" wrapText="1"/>
    </xf>
    <xf numFmtId="0" fontId="7" fillId="35" borderId="0" xfId="0" applyFont="1" applyFill="1" applyBorder="1" applyAlignment="1">
      <alignment horizontal="left" vertical="top" wrapText="1"/>
    </xf>
    <xf numFmtId="0" fontId="10" fillId="35" borderId="0" xfId="0" applyFont="1" applyFill="1" applyBorder="1" applyAlignment="1">
      <alignment horizontal="center" vertical="top" wrapText="1"/>
    </xf>
    <xf numFmtId="0" fontId="50" fillId="35" borderId="9" xfId="0" applyFont="1" applyFill="1" applyBorder="1" applyAlignment="1">
      <alignment horizontal="left" vertical="top" wrapText="1" indent="1"/>
    </xf>
    <xf numFmtId="0" fontId="50" fillId="35" borderId="11" xfId="0" applyFont="1" applyFill="1" applyBorder="1" applyAlignment="1">
      <alignment horizontal="left" vertical="top" wrapText="1" indent="1"/>
    </xf>
    <xf numFmtId="0" fontId="50" fillId="35" borderId="6" xfId="0" applyFont="1" applyFill="1" applyBorder="1" applyAlignment="1">
      <alignment horizontal="left" vertical="top" wrapText="1" indent="1"/>
    </xf>
    <xf numFmtId="0" fontId="50" fillId="35" borderId="7" xfId="0" applyFont="1" applyFill="1" applyBorder="1" applyAlignment="1">
      <alignment horizontal="left" vertical="top" wrapText="1" indent="1"/>
    </xf>
    <xf numFmtId="0" fontId="4" fillId="35" borderId="2" xfId="0" applyFont="1" applyFill="1" applyBorder="1" applyAlignment="1">
      <alignment horizontal="left" vertical="top" wrapText="1"/>
    </xf>
    <xf numFmtId="0" fontId="4" fillId="35" borderId="4" xfId="0" applyFont="1" applyFill="1" applyBorder="1" applyAlignment="1">
      <alignment horizontal="left" vertical="top" wrapText="1"/>
    </xf>
    <xf numFmtId="0" fontId="36" fillId="2" borderId="18"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9" xfId="0" applyFont="1" applyFill="1" applyBorder="1" applyAlignment="1">
      <alignment horizontal="center" vertical="top" wrapText="1"/>
    </xf>
    <xf numFmtId="0" fontId="36" fillId="2" borderId="46" xfId="0" applyFont="1" applyFill="1" applyBorder="1" applyAlignment="1">
      <alignment horizontal="center" vertical="top" wrapText="1"/>
    </xf>
    <xf numFmtId="0" fontId="36" fillId="2" borderId="53" xfId="0" applyFont="1" applyFill="1" applyBorder="1" applyAlignment="1">
      <alignment horizontal="center" vertical="top" wrapText="1"/>
    </xf>
    <xf numFmtId="0" fontId="6" fillId="35" borderId="6" xfId="0" applyFont="1" applyFill="1" applyBorder="1" applyAlignment="1">
      <alignment horizontal="left" vertical="center" wrapText="1"/>
    </xf>
    <xf numFmtId="0" fontId="6" fillId="35" borderId="7" xfId="0" applyFont="1" applyFill="1" applyBorder="1" applyAlignment="1">
      <alignment horizontal="left" vertical="center" wrapText="1"/>
    </xf>
    <xf numFmtId="0" fontId="6" fillId="35" borderId="6" xfId="0" applyFont="1" applyFill="1" applyBorder="1" applyAlignment="1">
      <alignment horizontal="left" vertical="center" wrapText="1" indent="2"/>
    </xf>
    <xf numFmtId="0" fontId="43" fillId="35" borderId="7" xfId="0" applyFont="1" applyFill="1" applyBorder="1" applyAlignment="1">
      <alignment horizontal="left" vertical="center" wrapText="1" indent="2"/>
    </xf>
    <xf numFmtId="0" fontId="43" fillId="35" borderId="7" xfId="0" applyFont="1" applyFill="1" applyBorder="1" applyAlignment="1">
      <alignment horizontal="left" vertical="center" wrapText="1"/>
    </xf>
    <xf numFmtId="0" fontId="42" fillId="2" borderId="9" xfId="0" applyFont="1" applyFill="1" applyBorder="1" applyAlignment="1">
      <alignment horizontal="center" vertical="top" wrapText="1"/>
    </xf>
    <xf numFmtId="0" fontId="42" fillId="2" borderId="10" xfId="0" applyFont="1" applyFill="1" applyBorder="1" applyAlignment="1">
      <alignment horizontal="center" vertical="top" wrapText="1"/>
    </xf>
    <xf numFmtId="0" fontId="42" fillId="2" borderId="0" xfId="0" applyFont="1" applyFill="1" applyBorder="1" applyAlignment="1">
      <alignment horizontal="center" vertical="top" wrapText="1"/>
    </xf>
    <xf numFmtId="0" fontId="42" fillId="2" borderId="7" xfId="0" applyFont="1" applyFill="1" applyBorder="1" applyAlignment="1">
      <alignment horizontal="center" vertical="top" wrapText="1"/>
    </xf>
    <xf numFmtId="0" fontId="31" fillId="35" borderId="28" xfId="0" applyFont="1" applyFill="1" applyBorder="1" applyAlignment="1">
      <alignment horizontal="left" vertical="top" wrapText="1"/>
    </xf>
    <xf numFmtId="0" fontId="31" fillId="35" borderId="11" xfId="0" applyFont="1" applyFill="1" applyBorder="1" applyAlignment="1">
      <alignment horizontal="left" vertical="top" wrapText="1"/>
    </xf>
    <xf numFmtId="0" fontId="31" fillId="35" borderId="9" xfId="0" applyFont="1" applyFill="1" applyBorder="1" applyAlignment="1">
      <alignment horizontal="left" vertical="top" wrapText="1"/>
    </xf>
    <xf numFmtId="0" fontId="31" fillId="2" borderId="48"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35" borderId="6" xfId="0" applyFont="1" applyFill="1" applyBorder="1" applyAlignment="1">
      <alignment horizontal="left" vertical="top" wrapText="1"/>
    </xf>
    <xf numFmtId="0" fontId="43" fillId="35" borderId="7" xfId="0" applyFont="1" applyFill="1" applyBorder="1" applyAlignment="1">
      <alignment horizontal="left" vertical="top" wrapText="1"/>
    </xf>
    <xf numFmtId="0" fontId="31" fillId="2" borderId="36" xfId="0" applyFont="1" applyFill="1" applyBorder="1" applyAlignment="1">
      <alignment horizontal="left" vertical="center" wrapText="1"/>
    </xf>
    <xf numFmtId="0" fontId="6" fillId="35" borderId="6" xfId="0" applyFont="1" applyFill="1" applyBorder="1" applyAlignment="1">
      <alignment horizontal="left" vertical="top" wrapText="1" indent="2"/>
    </xf>
    <xf numFmtId="0" fontId="6" fillId="35" borderId="7" xfId="0" applyFont="1" applyFill="1" applyBorder="1" applyAlignment="1">
      <alignment horizontal="left" vertical="top" wrapText="1" indent="2"/>
    </xf>
    <xf numFmtId="0" fontId="31" fillId="35" borderId="7" xfId="0" applyFont="1" applyFill="1" applyBorder="1" applyAlignment="1">
      <alignment horizontal="left" vertical="top" wrapText="1"/>
    </xf>
    <xf numFmtId="0" fontId="6" fillId="35" borderId="2" xfId="0" applyFont="1" applyFill="1" applyBorder="1" applyAlignment="1">
      <alignment horizontal="left" vertical="center" wrapText="1"/>
    </xf>
    <xf numFmtId="0" fontId="6" fillId="35" borderId="4" xfId="0" applyFont="1" applyFill="1" applyBorder="1" applyAlignment="1">
      <alignment horizontal="left" vertical="center" wrapText="1"/>
    </xf>
    <xf numFmtId="0" fontId="6" fillId="35" borderId="7" xfId="0" applyFont="1" applyFill="1" applyBorder="1" applyAlignment="1">
      <alignment horizontal="left" vertical="center" wrapText="1" indent="2"/>
    </xf>
    <xf numFmtId="0" fontId="6" fillId="35" borderId="16" xfId="0" applyFont="1" applyFill="1" applyBorder="1" applyAlignment="1">
      <alignment horizontal="left" vertical="center" wrapText="1" indent="2"/>
    </xf>
    <xf numFmtId="0" fontId="43" fillId="35" borderId="0" xfId="0" applyFont="1" applyFill="1" applyBorder="1" applyAlignment="1">
      <alignment horizontal="left" vertical="center" wrapText="1" indent="2"/>
    </xf>
    <xf numFmtId="0" fontId="31" fillId="35" borderId="2" xfId="0" applyFont="1" applyFill="1" applyBorder="1" applyAlignment="1">
      <alignment horizontal="left" vertical="center" wrapText="1"/>
    </xf>
    <xf numFmtId="0" fontId="31" fillId="35" borderId="4" xfId="0" applyFont="1" applyFill="1" applyBorder="1" applyAlignment="1">
      <alignment horizontal="left" vertical="center" wrapText="1"/>
    </xf>
    <xf numFmtId="0" fontId="31" fillId="35" borderId="9" xfId="0" applyFont="1" applyFill="1" applyBorder="1" applyAlignment="1">
      <alignment horizontal="left" vertical="center" wrapText="1"/>
    </xf>
    <xf numFmtId="0" fontId="31" fillId="35" borderId="11" xfId="0" applyFont="1" applyFill="1" applyBorder="1" applyAlignment="1">
      <alignment horizontal="left" vertical="center" wrapText="1"/>
    </xf>
    <xf numFmtId="0" fontId="31" fillId="35" borderId="6" xfId="0" applyFont="1" applyFill="1" applyBorder="1" applyAlignment="1">
      <alignment horizontal="left" vertical="center" wrapText="1"/>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31" fillId="35" borderId="7" xfId="0" applyFont="1" applyFill="1" applyBorder="1" applyAlignment="1">
      <alignment horizontal="left" vertical="center" wrapText="1"/>
    </xf>
    <xf numFmtId="0" fontId="6" fillId="35" borderId="0" xfId="0" applyFont="1" applyFill="1" applyBorder="1" applyAlignment="1">
      <alignment horizontal="left" vertical="top" wrapText="1" indent="2"/>
    </xf>
    <xf numFmtId="0" fontId="43" fillId="35" borderId="6" xfId="0" applyFont="1" applyFill="1" applyBorder="1" applyAlignment="1">
      <alignment horizontal="left" vertical="top" wrapText="1"/>
    </xf>
    <xf numFmtId="0" fontId="42" fillId="2" borderId="6" xfId="0" applyFont="1" applyFill="1" applyBorder="1" applyAlignment="1">
      <alignment horizontal="center" vertical="top" wrapText="1"/>
    </xf>
    <xf numFmtId="0" fontId="31" fillId="35" borderId="26" xfId="0" applyFont="1" applyFill="1" applyBorder="1" applyAlignment="1">
      <alignment horizontal="left" vertical="center" wrapText="1" indent="2"/>
    </xf>
    <xf numFmtId="0" fontId="43" fillId="35" borderId="4" xfId="0" applyFont="1" applyFill="1" applyBorder="1" applyAlignment="1">
      <alignment horizontal="left" vertical="center" wrapText="1" indent="2"/>
    </xf>
    <xf numFmtId="0" fontId="31" fillId="2" borderId="2" xfId="0" applyFont="1" applyFill="1" applyBorder="1" applyAlignment="1">
      <alignment horizontal="center" vertical="top" wrapText="1"/>
    </xf>
    <xf numFmtId="0" fontId="31" fillId="2" borderId="3" xfId="0" applyFont="1" applyFill="1" applyBorder="1" applyAlignment="1">
      <alignment horizontal="center" vertical="top" wrapText="1"/>
    </xf>
    <xf numFmtId="0" fontId="31" fillId="2" borderId="4" xfId="0" applyFont="1" applyFill="1" applyBorder="1" applyAlignment="1">
      <alignment horizontal="center" vertical="top" wrapText="1"/>
    </xf>
    <xf numFmtId="0" fontId="31" fillId="2" borderId="6"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7" xfId="0" applyFont="1" applyFill="1" applyBorder="1" applyAlignment="1">
      <alignment horizontal="center" vertical="top" wrapText="1"/>
    </xf>
    <xf numFmtId="0" fontId="4" fillId="2" borderId="1" xfId="0" applyFont="1" applyFill="1" applyBorder="1" applyAlignment="1">
      <alignment horizont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1" fillId="2" borderId="19" xfId="0" applyFont="1" applyFill="1" applyBorder="1" applyAlignment="1">
      <alignment horizontal="center" vertical="top" wrapText="1"/>
    </xf>
    <xf numFmtId="0" fontId="31" fillId="2" borderId="46" xfId="0" applyFont="1" applyFill="1" applyBorder="1" applyAlignment="1">
      <alignment horizontal="center" vertical="top" wrapText="1"/>
    </xf>
    <xf numFmtId="0" fontId="31" fillId="2" borderId="50" xfId="0" applyFont="1" applyFill="1" applyBorder="1" applyAlignment="1">
      <alignment horizontal="center" vertical="top" wrapText="1"/>
    </xf>
    <xf numFmtId="0" fontId="42" fillId="2" borderId="18" xfId="0" applyFont="1" applyFill="1" applyBorder="1" applyAlignment="1">
      <alignment horizontal="center" vertical="center" wrapText="1"/>
    </xf>
    <xf numFmtId="0" fontId="42" fillId="2" borderId="30"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wrapText="1"/>
    </xf>
    <xf numFmtId="0" fontId="4" fillId="2" borderId="25" xfId="0" applyFont="1" applyFill="1" applyBorder="1" applyAlignment="1">
      <alignment horizontal="center" wrapText="1"/>
    </xf>
    <xf numFmtId="0" fontId="4" fillId="2" borderId="3" xfId="0" applyFont="1" applyFill="1" applyBorder="1" applyAlignment="1">
      <alignment horizontal="center" vertical="center" wrapText="1"/>
    </xf>
    <xf numFmtId="0" fontId="42" fillId="2" borderId="18" xfId="0" applyFont="1" applyFill="1" applyBorder="1" applyAlignment="1">
      <alignment horizontal="center" vertical="top" wrapText="1"/>
    </xf>
    <xf numFmtId="0" fontId="42" fillId="2" borderId="30" xfId="0" applyFont="1" applyFill="1" applyBorder="1" applyAlignment="1">
      <alignment horizontal="center" vertical="top" wrapText="1"/>
    </xf>
    <xf numFmtId="0" fontId="42" fillId="2" borderId="52" xfId="0" applyFont="1" applyFill="1" applyBorder="1" applyAlignment="1">
      <alignment horizontal="center" vertical="top" wrapText="1"/>
    </xf>
    <xf numFmtId="0" fontId="31" fillId="2" borderId="16" xfId="0" applyFont="1" applyFill="1" applyBorder="1" applyAlignment="1">
      <alignment horizontal="left" vertical="top" wrapText="1" indent="14"/>
    </xf>
    <xf numFmtId="0" fontId="31" fillId="2" borderId="0" xfId="0" applyFont="1" applyFill="1" applyBorder="1" applyAlignment="1">
      <alignment horizontal="left" vertical="top" wrapText="1" indent="14"/>
    </xf>
    <xf numFmtId="0" fontId="31" fillId="2" borderId="17" xfId="0" applyFont="1" applyFill="1" applyBorder="1" applyAlignment="1">
      <alignment horizontal="left" vertical="top" wrapText="1" indent="14"/>
    </xf>
    <xf numFmtId="0" fontId="31" fillId="2" borderId="16" xfId="0" applyFont="1" applyFill="1" applyBorder="1" applyAlignment="1">
      <alignment horizontal="center" vertical="top" wrapText="1"/>
    </xf>
    <xf numFmtId="0" fontId="31" fillId="2" borderId="17" xfId="0" applyFont="1" applyFill="1" applyBorder="1" applyAlignment="1">
      <alignment horizontal="center" vertical="top" wrapText="1"/>
    </xf>
    <xf numFmtId="0" fontId="4" fillId="2" borderId="28"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9" xfId="0" applyFont="1" applyFill="1" applyBorder="1" applyAlignment="1">
      <alignment horizontal="center" vertical="top" wrapText="1"/>
    </xf>
    <xf numFmtId="0" fontId="31" fillId="2" borderId="10" xfId="0" applyFont="1" applyFill="1" applyBorder="1" applyAlignment="1">
      <alignment horizontal="center" vertical="top" wrapText="1"/>
    </xf>
    <xf numFmtId="0" fontId="31" fillId="2" borderId="11" xfId="0" applyFont="1" applyFill="1" applyBorder="1" applyAlignment="1">
      <alignment horizontal="center" vertical="top" wrapText="1"/>
    </xf>
  </cellXfs>
  <cellStyles count="105">
    <cellStyle name="=C:\WINNT\SYSTEM32\COMMAND.COM" xfId="76"/>
    <cellStyle name="20% - Énfasis1" xfId="19" builtinId="30" customBuiltin="1"/>
    <cellStyle name="20% - Énfasis1 2" xfId="48"/>
    <cellStyle name="20% - Énfasis1 2 2" xfId="92"/>
    <cellStyle name="20% - Énfasis1 3" xfId="63"/>
    <cellStyle name="20% - Énfasis2" xfId="23" builtinId="34" customBuiltin="1"/>
    <cellStyle name="20% - Énfasis2 2" xfId="50"/>
    <cellStyle name="20% - Énfasis2 2 2" xfId="94"/>
    <cellStyle name="20% - Énfasis2 3" xfId="65"/>
    <cellStyle name="20% - Énfasis3" xfId="27" builtinId="38" customBuiltin="1"/>
    <cellStyle name="20% - Énfasis3 2" xfId="52"/>
    <cellStyle name="20% - Énfasis3 2 2" xfId="96"/>
    <cellStyle name="20% - Énfasis3 3" xfId="67"/>
    <cellStyle name="20% - Énfasis4" xfId="31" builtinId="42" customBuiltin="1"/>
    <cellStyle name="20% - Énfasis4 2" xfId="54"/>
    <cellStyle name="20% - Énfasis4 2 2" xfId="98"/>
    <cellStyle name="20% - Énfasis4 3" xfId="69"/>
    <cellStyle name="20% - Énfasis5" xfId="35" builtinId="46" customBuiltin="1"/>
    <cellStyle name="20% - Énfasis5 2" xfId="56"/>
    <cellStyle name="20% - Énfasis5 2 2" xfId="100"/>
    <cellStyle name="20% - Énfasis5 3" xfId="71"/>
    <cellStyle name="20% - Énfasis6" xfId="39" builtinId="50" customBuiltin="1"/>
    <cellStyle name="20% - Énfasis6 2" xfId="58"/>
    <cellStyle name="20% - Énfasis6 2 2" xfId="102"/>
    <cellStyle name="20% - Énfasis6 3" xfId="73"/>
    <cellStyle name="40% - Énfasis1" xfId="20" builtinId="31" customBuiltin="1"/>
    <cellStyle name="40% - Énfasis1 2" xfId="49"/>
    <cellStyle name="40% - Énfasis1 2 2" xfId="93"/>
    <cellStyle name="40% - Énfasis1 3" xfId="64"/>
    <cellStyle name="40% - Énfasis2" xfId="24" builtinId="35" customBuiltin="1"/>
    <cellStyle name="40% - Énfasis2 2" xfId="51"/>
    <cellStyle name="40% - Énfasis2 2 2" xfId="95"/>
    <cellStyle name="40% - Énfasis2 3" xfId="66"/>
    <cellStyle name="40% - Énfasis3" xfId="28" builtinId="39" customBuiltin="1"/>
    <cellStyle name="40% - Énfasis3 2" xfId="53"/>
    <cellStyle name="40% - Énfasis3 2 2" xfId="97"/>
    <cellStyle name="40% - Énfasis3 3" xfId="68"/>
    <cellStyle name="40% - Énfasis4" xfId="32" builtinId="43" customBuiltin="1"/>
    <cellStyle name="40% - Énfasis4 2" xfId="55"/>
    <cellStyle name="40% - Énfasis4 2 2" xfId="99"/>
    <cellStyle name="40% - Énfasis4 3" xfId="70"/>
    <cellStyle name="40% - Énfasis5" xfId="36" builtinId="47" customBuiltin="1"/>
    <cellStyle name="40% - Énfasis5 2" xfId="57"/>
    <cellStyle name="40% - Énfasis5 2 2" xfId="101"/>
    <cellStyle name="40% - Énfasis5 3" xfId="72"/>
    <cellStyle name="40% - Énfasis6" xfId="40" builtinId="51" customBuiltin="1"/>
    <cellStyle name="40% - Énfasis6 2" xfId="59"/>
    <cellStyle name="40% - Énfasis6 2 2" xfId="103"/>
    <cellStyle name="40% - Énfasis6 3" xfId="74"/>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2" xfId="43"/>
    <cellStyle name="Millares 2 2" xfId="87"/>
    <cellStyle name="Millares 2 3" xfId="80"/>
    <cellStyle name="Millares 3" xfId="46"/>
    <cellStyle name="Millares 3 2" xfId="90"/>
    <cellStyle name="Millares 3 3" xfId="82"/>
    <cellStyle name="Millares 4" xfId="77"/>
    <cellStyle name="Millares 5" xfId="62"/>
    <cellStyle name="Neutral" xfId="9" builtinId="28" customBuiltin="1"/>
    <cellStyle name="Normal" xfId="0" builtinId="0"/>
    <cellStyle name="Normal 2" xfId="42"/>
    <cellStyle name="Normal 2 2" xfId="83"/>
    <cellStyle name="Normal 2 3" xfId="86"/>
    <cellStyle name="Normal 2 4" xfId="78"/>
    <cellStyle name="Normal 3" xfId="45"/>
    <cellStyle name="Normal 3 2" xfId="89"/>
    <cellStyle name="Normal 3 3" xfId="81"/>
    <cellStyle name="Normal 4" xfId="84"/>
    <cellStyle name="Normal 5" xfId="75"/>
    <cellStyle name="Normal 5 2" xfId="104"/>
    <cellStyle name="Normal 6" xfId="85"/>
    <cellStyle name="Normal 7" xfId="61"/>
    <cellStyle name="Normal 9" xfId="79"/>
    <cellStyle name="Notas 2" xfId="44"/>
    <cellStyle name="Notas 2 2" xfId="88"/>
    <cellStyle name="Notas 3" xfId="47"/>
    <cellStyle name="Notas 3 2" xfId="91"/>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77</xdr:row>
      <xdr:rowOff>47623</xdr:rowOff>
    </xdr:from>
    <xdr:to>
      <xdr:col>5</xdr:col>
      <xdr:colOff>1928812</xdr:colOff>
      <xdr:row>80</xdr:row>
      <xdr:rowOff>107154</xdr:rowOff>
    </xdr:to>
    <xdr:sp macro="" textlink="">
      <xdr:nvSpPr>
        <xdr:cNvPr id="2" name="Cuadro de texto 2"/>
        <xdr:cNvSpPr txBox="1">
          <a:spLocks noChangeArrowheads="1"/>
        </xdr:cNvSpPr>
      </xdr:nvSpPr>
      <xdr:spPr bwMode="auto">
        <a:xfrm>
          <a:off x="4262436" y="13561217"/>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1396604</xdr:colOff>
      <xdr:row>77</xdr:row>
      <xdr:rowOff>57146</xdr:rowOff>
    </xdr:from>
    <xdr:to>
      <xdr:col>3</xdr:col>
      <xdr:colOff>321470</xdr:colOff>
      <xdr:row>80</xdr:row>
      <xdr:rowOff>89293</xdr:rowOff>
    </xdr:to>
    <xdr:sp macro="" textlink="">
      <xdr:nvSpPr>
        <xdr:cNvPr id="3" name="Cuadro de texto 2"/>
        <xdr:cNvSpPr txBox="1">
          <a:spLocks noChangeArrowheads="1"/>
        </xdr:cNvSpPr>
      </xdr:nvSpPr>
      <xdr:spPr bwMode="auto">
        <a:xfrm>
          <a:off x="1569245" y="1357074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104635</xdr:colOff>
      <xdr:row>37</xdr:row>
      <xdr:rowOff>16809</xdr:rowOff>
    </xdr:from>
    <xdr:to>
      <xdr:col>12</xdr:col>
      <xdr:colOff>208991</xdr:colOff>
      <xdr:row>40</xdr:row>
      <xdr:rowOff>71087</xdr:rowOff>
    </xdr:to>
    <xdr:sp macro="" textlink="">
      <xdr:nvSpPr>
        <xdr:cNvPr id="2" name="Cuadro de texto 2"/>
        <xdr:cNvSpPr txBox="1">
          <a:spLocks noChangeArrowheads="1"/>
        </xdr:cNvSpPr>
      </xdr:nvSpPr>
      <xdr:spPr bwMode="auto">
        <a:xfrm>
          <a:off x="3673709" y="6886015"/>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980518</xdr:colOff>
      <xdr:row>37</xdr:row>
      <xdr:rowOff>20729</xdr:rowOff>
    </xdr:from>
    <xdr:to>
      <xdr:col>5</xdr:col>
      <xdr:colOff>15341</xdr:colOff>
      <xdr:row>40</xdr:row>
      <xdr:rowOff>47623</xdr:rowOff>
    </xdr:to>
    <xdr:sp macro="" textlink="">
      <xdr:nvSpPr>
        <xdr:cNvPr id="3" name="Cuadro de texto 2"/>
        <xdr:cNvSpPr txBox="1">
          <a:spLocks noChangeArrowheads="1"/>
        </xdr:cNvSpPr>
      </xdr:nvSpPr>
      <xdr:spPr bwMode="auto">
        <a:xfrm>
          <a:off x="980518" y="6889935"/>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51591</xdr:colOff>
      <xdr:row>20</xdr:row>
      <xdr:rowOff>114300</xdr:rowOff>
    </xdr:from>
    <xdr:to>
      <xdr:col>8</xdr:col>
      <xdr:colOff>504823</xdr:colOff>
      <xdr:row>23</xdr:row>
      <xdr:rowOff>160734</xdr:rowOff>
    </xdr:to>
    <xdr:sp macro="" textlink="">
      <xdr:nvSpPr>
        <xdr:cNvPr id="2" name="Cuadro de texto 2"/>
        <xdr:cNvSpPr txBox="1">
          <a:spLocks noChangeArrowheads="1"/>
        </xdr:cNvSpPr>
      </xdr:nvSpPr>
      <xdr:spPr bwMode="auto">
        <a:xfrm>
          <a:off x="5099841" y="37592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1828800</xdr:colOff>
      <xdr:row>20</xdr:row>
      <xdr:rowOff>124570</xdr:rowOff>
    </xdr:from>
    <xdr:to>
      <xdr:col>3</xdr:col>
      <xdr:colOff>260747</xdr:colOff>
      <xdr:row>23</xdr:row>
      <xdr:rowOff>143620</xdr:rowOff>
    </xdr:to>
    <xdr:sp macro="" textlink="">
      <xdr:nvSpPr>
        <xdr:cNvPr id="3" name="Cuadro de texto 2"/>
        <xdr:cNvSpPr txBox="1">
          <a:spLocks noChangeArrowheads="1"/>
        </xdr:cNvSpPr>
      </xdr:nvSpPr>
      <xdr:spPr bwMode="auto">
        <a:xfrm>
          <a:off x="1828800" y="376947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413549</xdr:colOff>
      <xdr:row>52</xdr:row>
      <xdr:rowOff>1</xdr:rowOff>
    </xdr:from>
    <xdr:to>
      <xdr:col>4</xdr:col>
      <xdr:colOff>306393</xdr:colOff>
      <xdr:row>55</xdr:row>
      <xdr:rowOff>59532</xdr:rowOff>
    </xdr:to>
    <xdr:sp macro="" textlink="">
      <xdr:nvSpPr>
        <xdr:cNvPr id="2" name="Cuadro de texto 2"/>
        <xdr:cNvSpPr txBox="1">
          <a:spLocks noChangeArrowheads="1"/>
        </xdr:cNvSpPr>
      </xdr:nvSpPr>
      <xdr:spPr bwMode="auto">
        <a:xfrm>
          <a:off x="4050908" y="8917782"/>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779867</xdr:colOff>
      <xdr:row>52</xdr:row>
      <xdr:rowOff>10271</xdr:rowOff>
    </xdr:from>
    <xdr:to>
      <xdr:col>1</xdr:col>
      <xdr:colOff>175030</xdr:colOff>
      <xdr:row>55</xdr:row>
      <xdr:rowOff>42418</xdr:rowOff>
    </xdr:to>
    <xdr:sp macro="" textlink="">
      <xdr:nvSpPr>
        <xdr:cNvPr id="3" name="Cuadro de texto 2"/>
        <xdr:cNvSpPr txBox="1">
          <a:spLocks noChangeArrowheads="1"/>
        </xdr:cNvSpPr>
      </xdr:nvSpPr>
      <xdr:spPr bwMode="auto">
        <a:xfrm>
          <a:off x="779867" y="8928052"/>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432591</xdr:colOff>
      <xdr:row>70</xdr:row>
      <xdr:rowOff>95250</xdr:rowOff>
    </xdr:from>
    <xdr:to>
      <xdr:col>5</xdr:col>
      <xdr:colOff>434973</xdr:colOff>
      <xdr:row>73</xdr:row>
      <xdr:rowOff>141684</xdr:rowOff>
    </xdr:to>
    <xdr:sp macro="" textlink="">
      <xdr:nvSpPr>
        <xdr:cNvPr id="2" name="Cuadro de texto 2"/>
        <xdr:cNvSpPr txBox="1">
          <a:spLocks noChangeArrowheads="1"/>
        </xdr:cNvSpPr>
      </xdr:nvSpPr>
      <xdr:spPr bwMode="auto">
        <a:xfrm>
          <a:off x="3226591" y="109093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704851</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704851" y="10906870"/>
          <a:ext cx="17970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21480</xdr:rowOff>
    </xdr:from>
    <xdr:to>
      <xdr:col>6</xdr:col>
      <xdr:colOff>63500</xdr:colOff>
      <xdr:row>160</xdr:row>
      <xdr:rowOff>67914</xdr:rowOff>
    </xdr:to>
    <xdr:sp macro="" textlink="">
      <xdr:nvSpPr>
        <xdr:cNvPr id="2" name="Cuadro de texto 2"/>
        <xdr:cNvSpPr txBox="1">
          <a:spLocks noChangeArrowheads="1"/>
        </xdr:cNvSpPr>
      </xdr:nvSpPr>
      <xdr:spPr bwMode="auto">
        <a:xfrm>
          <a:off x="3906040" y="2001128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489740</xdr:colOff>
      <xdr:row>28</xdr:row>
      <xdr:rowOff>101600</xdr:rowOff>
    </xdr:from>
    <xdr:to>
      <xdr:col>6</xdr:col>
      <xdr:colOff>342900</xdr:colOff>
      <xdr:row>31</xdr:row>
      <xdr:rowOff>148034</xdr:rowOff>
    </xdr:to>
    <xdr:sp macro="" textlink="">
      <xdr:nvSpPr>
        <xdr:cNvPr id="2" name="Cuadro de texto 2"/>
        <xdr:cNvSpPr txBox="1">
          <a:spLocks noChangeArrowheads="1"/>
        </xdr:cNvSpPr>
      </xdr:nvSpPr>
      <xdr:spPr bwMode="auto">
        <a:xfrm>
          <a:off x="3124990" y="430530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241300</xdr:colOff>
      <xdr:row>28</xdr:row>
      <xdr:rowOff>124570</xdr:rowOff>
    </xdr:from>
    <xdr:to>
      <xdr:col>1</xdr:col>
      <xdr:colOff>584200</xdr:colOff>
      <xdr:row>31</xdr:row>
      <xdr:rowOff>143620</xdr:rowOff>
    </xdr:to>
    <xdr:sp macro="" textlink="">
      <xdr:nvSpPr>
        <xdr:cNvPr id="3" name="Cuadro de texto 2"/>
        <xdr:cNvSpPr txBox="1">
          <a:spLocks noChangeArrowheads="1"/>
        </xdr:cNvSpPr>
      </xdr:nvSpPr>
      <xdr:spPr bwMode="auto">
        <a:xfrm>
          <a:off x="241300" y="432827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369090</xdr:colOff>
      <xdr:row>72</xdr:row>
      <xdr:rowOff>107950</xdr:rowOff>
    </xdr:from>
    <xdr:to>
      <xdr:col>6</xdr:col>
      <xdr:colOff>25400</xdr:colOff>
      <xdr:row>75</xdr:row>
      <xdr:rowOff>154384</xdr:rowOff>
    </xdr:to>
    <xdr:sp macro="" textlink="">
      <xdr:nvSpPr>
        <xdr:cNvPr id="4" name="Cuadro de texto 2"/>
        <xdr:cNvSpPr txBox="1">
          <a:spLocks noChangeArrowheads="1"/>
        </xdr:cNvSpPr>
      </xdr:nvSpPr>
      <xdr:spPr bwMode="auto">
        <a:xfrm>
          <a:off x="3461540" y="1196975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700">
              <a:effectLst/>
              <a:latin typeface="Calibri"/>
              <a:ea typeface="Calibri"/>
              <a:cs typeface="Times New Roman"/>
            </a:rPr>
            <a:t>___________________________</a:t>
          </a:r>
          <a:endParaRPr lang="es-MX" sz="9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889000</xdr:colOff>
      <xdr:row>72</xdr:row>
      <xdr:rowOff>130920</xdr:rowOff>
    </xdr:from>
    <xdr:to>
      <xdr:col>1</xdr:col>
      <xdr:colOff>495300</xdr:colOff>
      <xdr:row>75</xdr:row>
      <xdr:rowOff>149970</xdr:rowOff>
    </xdr:to>
    <xdr:sp macro="" textlink="">
      <xdr:nvSpPr>
        <xdr:cNvPr id="5" name="Cuadro de texto 2"/>
        <xdr:cNvSpPr txBox="1">
          <a:spLocks noChangeArrowheads="1"/>
        </xdr:cNvSpPr>
      </xdr:nvSpPr>
      <xdr:spPr bwMode="auto">
        <a:xfrm>
          <a:off x="889000" y="11992720"/>
          <a:ext cx="20193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700">
              <a:effectLst/>
              <a:latin typeface="Calibri"/>
              <a:ea typeface="Calibri"/>
              <a:cs typeface="Times New Roman"/>
            </a:rPr>
            <a:t>___________________________</a:t>
          </a:r>
          <a:endParaRPr lang="es-MX" sz="9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620101</xdr:colOff>
      <xdr:row>36</xdr:row>
      <xdr:rowOff>89646</xdr:rowOff>
    </xdr:from>
    <xdr:to>
      <xdr:col>6</xdr:col>
      <xdr:colOff>215899</xdr:colOff>
      <xdr:row>39</xdr:row>
      <xdr:rowOff>143924</xdr:rowOff>
    </xdr:to>
    <xdr:sp macro="" textlink="">
      <xdr:nvSpPr>
        <xdr:cNvPr id="2" name="Cuadro de texto 2"/>
        <xdr:cNvSpPr txBox="1">
          <a:spLocks noChangeArrowheads="1"/>
        </xdr:cNvSpPr>
      </xdr:nvSpPr>
      <xdr:spPr bwMode="auto">
        <a:xfrm>
          <a:off x="3306151" y="6566646"/>
          <a:ext cx="2900973" cy="54005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470646</xdr:colOff>
      <xdr:row>36</xdr:row>
      <xdr:rowOff>101410</xdr:rowOff>
    </xdr:from>
    <xdr:to>
      <xdr:col>2</xdr:col>
      <xdr:colOff>80681</xdr:colOff>
      <xdr:row>39</xdr:row>
      <xdr:rowOff>128304</xdr:rowOff>
    </xdr:to>
    <xdr:sp macro="" textlink="">
      <xdr:nvSpPr>
        <xdr:cNvPr id="3" name="Cuadro de texto 2"/>
        <xdr:cNvSpPr txBox="1">
          <a:spLocks noChangeArrowheads="1"/>
        </xdr:cNvSpPr>
      </xdr:nvSpPr>
      <xdr:spPr bwMode="auto">
        <a:xfrm>
          <a:off x="470646" y="6578410"/>
          <a:ext cx="2296085" cy="51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81"/>
  <sheetViews>
    <sheetView topLeftCell="A55" zoomScale="160" zoomScaleNormal="160" workbookViewId="0">
      <selection activeCell="B46" sqref="B1:H4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8" x14ac:dyDescent="0.2">
      <c r="B1" s="207" t="s">
        <v>228</v>
      </c>
      <c r="C1" s="208"/>
      <c r="D1" s="208"/>
      <c r="E1" s="208"/>
      <c r="F1" s="208"/>
      <c r="G1" s="208"/>
      <c r="H1" s="209"/>
    </row>
    <row r="2" spans="2:8" x14ac:dyDescent="0.2">
      <c r="B2" s="210" t="s">
        <v>265</v>
      </c>
      <c r="C2" s="211"/>
      <c r="D2" s="211"/>
      <c r="E2" s="211"/>
      <c r="F2" s="211"/>
      <c r="G2" s="211"/>
      <c r="H2" s="212"/>
    </row>
    <row r="3" spans="2:8" x14ac:dyDescent="0.2">
      <c r="B3" s="210" t="s">
        <v>466</v>
      </c>
      <c r="C3" s="211"/>
      <c r="D3" s="211"/>
      <c r="E3" s="211"/>
      <c r="F3" s="211"/>
      <c r="G3" s="211"/>
      <c r="H3" s="212"/>
    </row>
    <row r="4" spans="2:8" x14ac:dyDescent="0.2">
      <c r="B4" s="210" t="s">
        <v>264</v>
      </c>
      <c r="C4" s="211"/>
      <c r="D4" s="211"/>
      <c r="E4" s="211"/>
      <c r="F4" s="211"/>
      <c r="G4" s="211"/>
      <c r="H4" s="212"/>
    </row>
    <row r="5" spans="2:8" ht="24.75" x14ac:dyDescent="0.2">
      <c r="B5" s="183" t="s">
        <v>148</v>
      </c>
      <c r="C5" s="184" t="s">
        <v>464</v>
      </c>
      <c r="D5" s="184" t="s">
        <v>465</v>
      </c>
      <c r="E5" s="185"/>
      <c r="F5" s="186" t="s">
        <v>148</v>
      </c>
      <c r="G5" s="184" t="s">
        <v>464</v>
      </c>
      <c r="H5" s="184" t="s">
        <v>465</v>
      </c>
    </row>
    <row r="6" spans="2:8" ht="12" customHeight="1" x14ac:dyDescent="0.2">
      <c r="B6" s="30" t="s">
        <v>276</v>
      </c>
      <c r="C6" s="31"/>
      <c r="D6" s="32"/>
      <c r="E6" s="33"/>
      <c r="F6" s="30" t="s">
        <v>277</v>
      </c>
      <c r="G6" s="34"/>
      <c r="H6" s="35"/>
    </row>
    <row r="7" spans="2:8" ht="12" customHeight="1" x14ac:dyDescent="0.2">
      <c r="B7" s="36" t="s">
        <v>278</v>
      </c>
      <c r="C7" s="31"/>
      <c r="D7" s="32"/>
      <c r="E7" s="37"/>
      <c r="F7" s="36" t="s">
        <v>279</v>
      </c>
      <c r="G7" s="38"/>
      <c r="H7" s="39"/>
    </row>
    <row r="8" spans="2:8" ht="16.5" x14ac:dyDescent="0.2">
      <c r="B8" s="36" t="s">
        <v>230</v>
      </c>
      <c r="C8" s="40">
        <f>C9+C10+C11+C12+C13+C14+C15</f>
        <v>259678500</v>
      </c>
      <c r="D8" s="40">
        <f>D9+D10+D11+D12+D13+D14+D15</f>
        <v>227276716</v>
      </c>
      <c r="E8" s="37"/>
      <c r="F8" s="36" t="s">
        <v>237</v>
      </c>
      <c r="G8" s="40">
        <f>G9+G10+G11+G12+G13+G14+G15+G16+G17</f>
        <v>133093334</v>
      </c>
      <c r="H8" s="40">
        <f>H9+H10+H11+H12+H13+H14+H15+H16+H17</f>
        <v>176115517</v>
      </c>
    </row>
    <row r="9" spans="2:8" ht="12" customHeight="1" x14ac:dyDescent="0.2">
      <c r="B9" s="41" t="s">
        <v>280</v>
      </c>
      <c r="C9" s="42">
        <v>0</v>
      </c>
      <c r="D9" s="42">
        <v>0</v>
      </c>
      <c r="E9" s="37"/>
      <c r="F9" s="48" t="s">
        <v>281</v>
      </c>
      <c r="G9" s="43">
        <v>23946687</v>
      </c>
      <c r="H9" s="43">
        <v>46840251</v>
      </c>
    </row>
    <row r="10" spans="2:8" ht="12" customHeight="1" x14ac:dyDescent="0.2">
      <c r="B10" s="41" t="s">
        <v>282</v>
      </c>
      <c r="C10" s="42">
        <v>27613627</v>
      </c>
      <c r="D10" s="42">
        <v>14816806</v>
      </c>
      <c r="E10" s="37"/>
      <c r="F10" s="48" t="s">
        <v>283</v>
      </c>
      <c r="G10" s="43">
        <v>0</v>
      </c>
      <c r="H10" s="43">
        <v>2585093</v>
      </c>
    </row>
    <row r="11" spans="2:8" ht="16.5" x14ac:dyDescent="0.2">
      <c r="B11" s="41" t="s">
        <v>284</v>
      </c>
      <c r="C11" s="42">
        <v>0</v>
      </c>
      <c r="D11" s="42">
        <v>0</v>
      </c>
      <c r="E11" s="37"/>
      <c r="F11" s="48" t="s">
        <v>285</v>
      </c>
      <c r="G11" s="43">
        <v>0</v>
      </c>
      <c r="H11" s="43">
        <v>0</v>
      </c>
    </row>
    <row r="12" spans="2:8" ht="16.5" x14ac:dyDescent="0.2">
      <c r="B12" s="41" t="s">
        <v>286</v>
      </c>
      <c r="C12" s="42">
        <v>232064873</v>
      </c>
      <c r="D12" s="42">
        <v>212459910</v>
      </c>
      <c r="E12" s="37"/>
      <c r="F12" s="48" t="s">
        <v>287</v>
      </c>
      <c r="G12" s="43">
        <v>0</v>
      </c>
      <c r="H12" s="43">
        <v>0</v>
      </c>
    </row>
    <row r="13" spans="2:8" ht="12" customHeight="1" x14ac:dyDescent="0.2">
      <c r="B13" s="41" t="s">
        <v>288</v>
      </c>
      <c r="C13" s="42">
        <v>0</v>
      </c>
      <c r="D13" s="42">
        <v>0</v>
      </c>
      <c r="E13" s="37"/>
      <c r="F13" s="48" t="s">
        <v>289</v>
      </c>
      <c r="G13" s="43">
        <v>0</v>
      </c>
      <c r="H13" s="43">
        <v>0</v>
      </c>
    </row>
    <row r="14" spans="2:8" ht="16.5" x14ac:dyDescent="0.2">
      <c r="B14" s="41" t="s">
        <v>290</v>
      </c>
      <c r="C14" s="42">
        <v>0</v>
      </c>
      <c r="D14" s="42">
        <v>0</v>
      </c>
      <c r="E14" s="37"/>
      <c r="F14" s="48" t="s">
        <v>291</v>
      </c>
      <c r="G14" s="43">
        <v>0</v>
      </c>
      <c r="H14" s="43">
        <v>0</v>
      </c>
    </row>
    <row r="15" spans="2:8" ht="16.5" x14ac:dyDescent="0.2">
      <c r="B15" s="41" t="s">
        <v>292</v>
      </c>
      <c r="C15" s="42">
        <v>0</v>
      </c>
      <c r="D15" s="42">
        <v>0</v>
      </c>
      <c r="E15" s="37"/>
      <c r="F15" s="48" t="s">
        <v>293</v>
      </c>
      <c r="G15" s="43">
        <v>109146647</v>
      </c>
      <c r="H15" s="43">
        <v>126690173</v>
      </c>
    </row>
    <row r="16" spans="2:8" ht="17.25" customHeight="1" x14ac:dyDescent="0.2">
      <c r="B16" s="36" t="s">
        <v>231</v>
      </c>
      <c r="C16" s="44">
        <f>C17+C18+C19+C20+C21+C22+C23</f>
        <v>34189030</v>
      </c>
      <c r="D16" s="40">
        <f>D17+D18+D19+D20+D21+D22+D23</f>
        <v>51257054</v>
      </c>
      <c r="E16" s="37"/>
      <c r="F16" s="41" t="s">
        <v>294</v>
      </c>
      <c r="G16" s="43">
        <v>0</v>
      </c>
      <c r="H16" s="43">
        <v>0</v>
      </c>
    </row>
    <row r="17" spans="2:8" ht="12" customHeight="1" x14ac:dyDescent="0.2">
      <c r="B17" s="41" t="s">
        <v>295</v>
      </c>
      <c r="C17" s="42">
        <v>0</v>
      </c>
      <c r="D17" s="42">
        <v>0</v>
      </c>
      <c r="E17" s="37"/>
      <c r="F17" s="41" t="s">
        <v>296</v>
      </c>
      <c r="G17" s="43">
        <v>0</v>
      </c>
      <c r="H17" s="43">
        <v>0</v>
      </c>
    </row>
    <row r="18" spans="2:8" ht="12" customHeight="1" x14ac:dyDescent="0.2">
      <c r="B18" s="41" t="s">
        <v>297</v>
      </c>
      <c r="C18" s="42">
        <v>0</v>
      </c>
      <c r="D18" s="42">
        <v>2651390</v>
      </c>
      <c r="E18" s="37"/>
      <c r="F18" s="36" t="s">
        <v>238</v>
      </c>
      <c r="G18" s="40">
        <f>G19+G20+G21</f>
        <v>4415446</v>
      </c>
      <c r="H18" s="40">
        <f>H19+H20+H21</f>
        <v>4808882</v>
      </c>
    </row>
    <row r="19" spans="2:8" ht="12" customHeight="1" x14ac:dyDescent="0.2">
      <c r="B19" s="41" t="s">
        <v>298</v>
      </c>
      <c r="C19" s="42">
        <v>8496363</v>
      </c>
      <c r="D19" s="42">
        <v>5177960</v>
      </c>
      <c r="E19" s="37"/>
      <c r="F19" s="41" t="s">
        <v>299</v>
      </c>
      <c r="G19" s="43">
        <v>0</v>
      </c>
      <c r="H19" s="43">
        <v>0</v>
      </c>
    </row>
    <row r="20" spans="2:8" ht="16.5" x14ac:dyDescent="0.2">
      <c r="B20" s="41" t="s">
        <v>300</v>
      </c>
      <c r="C20" s="45"/>
      <c r="D20" s="45"/>
      <c r="E20" s="37"/>
      <c r="F20" s="41" t="s">
        <v>301</v>
      </c>
      <c r="G20" s="43">
        <v>0</v>
      </c>
      <c r="H20" s="43">
        <v>0</v>
      </c>
    </row>
    <row r="21" spans="2:8" ht="12" customHeight="1" x14ac:dyDescent="0.2">
      <c r="B21" s="41" t="s">
        <v>302</v>
      </c>
      <c r="C21" s="45"/>
      <c r="D21" s="45"/>
      <c r="E21" s="37"/>
      <c r="F21" s="41" t="s">
        <v>303</v>
      </c>
      <c r="G21" s="43">
        <v>4415446</v>
      </c>
      <c r="H21" s="43">
        <v>4808882</v>
      </c>
    </row>
    <row r="22" spans="2:8" ht="15.75" customHeight="1" x14ac:dyDescent="0.2">
      <c r="B22" s="41" t="s">
        <v>304</v>
      </c>
      <c r="C22" s="42">
        <v>25653636</v>
      </c>
      <c r="D22" s="42">
        <v>43427701</v>
      </c>
      <c r="E22" s="37"/>
      <c r="F22" s="36" t="s">
        <v>244</v>
      </c>
      <c r="G22" s="46">
        <f>G23+G24</f>
        <v>0</v>
      </c>
      <c r="H22" s="40">
        <f>H23+H24</f>
        <v>0</v>
      </c>
    </row>
    <row r="23" spans="2:8" ht="16.5" x14ac:dyDescent="0.2">
      <c r="B23" s="41" t="s">
        <v>305</v>
      </c>
      <c r="C23" s="42">
        <v>39031</v>
      </c>
      <c r="D23" s="42">
        <v>3</v>
      </c>
      <c r="E23" s="37"/>
      <c r="F23" s="41" t="s">
        <v>306</v>
      </c>
      <c r="G23" s="43">
        <v>0</v>
      </c>
      <c r="H23" s="43">
        <v>0</v>
      </c>
    </row>
    <row r="24" spans="2:8" ht="16.5" x14ac:dyDescent="0.2">
      <c r="B24" s="36" t="s">
        <v>232</v>
      </c>
      <c r="C24" s="44">
        <f>C25+C26+C27+C28+C29</f>
        <v>3035958</v>
      </c>
      <c r="D24" s="40">
        <f>D25+D26+D27+D28+D29</f>
        <v>3617948</v>
      </c>
      <c r="E24" s="37"/>
      <c r="F24" s="41" t="s">
        <v>307</v>
      </c>
      <c r="G24" s="43">
        <v>0</v>
      </c>
      <c r="H24" s="43">
        <v>0</v>
      </c>
    </row>
    <row r="25" spans="2:8" ht="16.5" customHeight="1" x14ac:dyDescent="0.2">
      <c r="B25" s="41" t="s">
        <v>308</v>
      </c>
      <c r="C25" s="42">
        <v>2437593</v>
      </c>
      <c r="D25" s="42">
        <v>2437592</v>
      </c>
      <c r="E25" s="37"/>
      <c r="F25" s="36" t="s">
        <v>243</v>
      </c>
      <c r="G25" s="40">
        <v>0</v>
      </c>
      <c r="H25" s="40">
        <v>0</v>
      </c>
    </row>
    <row r="26" spans="2:8" ht="16.5" x14ac:dyDescent="0.2">
      <c r="B26" s="41" t="s">
        <v>309</v>
      </c>
      <c r="C26" s="42">
        <v>0</v>
      </c>
      <c r="D26" s="42">
        <v>0</v>
      </c>
      <c r="E26" s="37"/>
      <c r="F26" s="36" t="s">
        <v>242</v>
      </c>
      <c r="G26" s="40">
        <f>G27+G28+G29</f>
        <v>0</v>
      </c>
      <c r="H26" s="40">
        <f>H27+H28+H29</f>
        <v>0</v>
      </c>
    </row>
    <row r="27" spans="2:8" ht="16.5" x14ac:dyDescent="0.2">
      <c r="B27" s="41" t="s">
        <v>310</v>
      </c>
      <c r="C27" s="42">
        <v>799080</v>
      </c>
      <c r="D27" s="42">
        <v>799080</v>
      </c>
      <c r="E27" s="37"/>
      <c r="F27" s="41" t="s">
        <v>311</v>
      </c>
      <c r="G27" s="43">
        <v>0</v>
      </c>
      <c r="H27" s="43">
        <v>0</v>
      </c>
    </row>
    <row r="28" spans="2:8" ht="16.5" x14ac:dyDescent="0.2">
      <c r="B28" s="41" t="s">
        <v>312</v>
      </c>
      <c r="C28" s="42">
        <v>-200715</v>
      </c>
      <c r="D28" s="42">
        <v>381276</v>
      </c>
      <c r="E28" s="37"/>
      <c r="F28" s="41" t="s">
        <v>313</v>
      </c>
      <c r="G28" s="43">
        <v>0</v>
      </c>
      <c r="H28" s="43">
        <v>0</v>
      </c>
    </row>
    <row r="29" spans="2:8" ht="16.5" x14ac:dyDescent="0.2">
      <c r="B29" s="41" t="s">
        <v>314</v>
      </c>
      <c r="C29" s="42">
        <v>0</v>
      </c>
      <c r="D29" s="42">
        <v>0</v>
      </c>
      <c r="E29" s="37"/>
      <c r="F29" s="41" t="s">
        <v>315</v>
      </c>
      <c r="G29" s="43">
        <v>0</v>
      </c>
      <c r="H29" s="43">
        <v>0</v>
      </c>
    </row>
    <row r="30" spans="2:8" ht="16.5" customHeight="1" x14ac:dyDescent="0.2">
      <c r="B30" s="36" t="s">
        <v>233</v>
      </c>
      <c r="C30" s="40">
        <f>C31+C32+C33+C34+C35</f>
        <v>0</v>
      </c>
      <c r="D30" s="40">
        <f>D31+D32+D33+D34+D35</f>
        <v>0</v>
      </c>
      <c r="E30" s="37"/>
      <c r="F30" s="36" t="s">
        <v>241</v>
      </c>
      <c r="G30" s="40">
        <f>G31+G32+G33+G34+G35+G36</f>
        <v>0</v>
      </c>
      <c r="H30" s="40">
        <f>H31+H32+H33+H34+H35+H36</f>
        <v>0</v>
      </c>
    </row>
    <row r="31" spans="2:8" ht="12" customHeight="1" x14ac:dyDescent="0.2">
      <c r="B31" s="41" t="s">
        <v>316</v>
      </c>
      <c r="C31" s="42">
        <v>0</v>
      </c>
      <c r="D31" s="42">
        <v>0</v>
      </c>
      <c r="E31" s="37"/>
      <c r="F31" s="41" t="s">
        <v>317</v>
      </c>
      <c r="G31" s="43">
        <v>0</v>
      </c>
      <c r="H31" s="43">
        <v>0</v>
      </c>
    </row>
    <row r="32" spans="2:8" ht="12" customHeight="1" x14ac:dyDescent="0.2">
      <c r="B32" s="41" t="s">
        <v>318</v>
      </c>
      <c r="C32" s="42">
        <v>0</v>
      </c>
      <c r="D32" s="42">
        <v>0</v>
      </c>
      <c r="E32" s="37"/>
      <c r="F32" s="41" t="s">
        <v>319</v>
      </c>
      <c r="G32" s="43">
        <v>0</v>
      </c>
      <c r="H32" s="43">
        <v>0</v>
      </c>
    </row>
    <row r="33" spans="2:8" ht="12" customHeight="1" x14ac:dyDescent="0.2">
      <c r="B33" s="41" t="s">
        <v>320</v>
      </c>
      <c r="C33" s="42">
        <v>0</v>
      </c>
      <c r="D33" s="42">
        <v>0</v>
      </c>
      <c r="E33" s="37"/>
      <c r="F33" s="41" t="s">
        <v>321</v>
      </c>
      <c r="G33" s="43">
        <v>0</v>
      </c>
      <c r="H33" s="43">
        <v>0</v>
      </c>
    </row>
    <row r="34" spans="2:8" ht="16.5" x14ac:dyDescent="0.2">
      <c r="B34" s="41" t="s">
        <v>322</v>
      </c>
      <c r="C34" s="42">
        <v>0</v>
      </c>
      <c r="D34" s="42">
        <v>0</v>
      </c>
      <c r="E34" s="37"/>
      <c r="F34" s="41" t="s">
        <v>323</v>
      </c>
      <c r="G34" s="43">
        <v>0</v>
      </c>
      <c r="H34" s="43">
        <v>0</v>
      </c>
    </row>
    <row r="35" spans="2:8" ht="15.75" customHeight="1" x14ac:dyDescent="0.2">
      <c r="B35" s="41" t="s">
        <v>324</v>
      </c>
      <c r="C35" s="42">
        <v>0</v>
      </c>
      <c r="D35" s="42">
        <v>0</v>
      </c>
      <c r="E35" s="37"/>
      <c r="F35" s="41" t="s">
        <v>325</v>
      </c>
      <c r="G35" s="43">
        <v>0</v>
      </c>
      <c r="H35" s="43">
        <v>0</v>
      </c>
    </row>
    <row r="36" spans="2:8" ht="12" customHeight="1" x14ac:dyDescent="0.2">
      <c r="B36" s="36" t="s">
        <v>234</v>
      </c>
      <c r="C36" s="47"/>
      <c r="D36" s="44">
        <v>0</v>
      </c>
      <c r="E36" s="37"/>
      <c r="F36" s="41" t="s">
        <v>326</v>
      </c>
      <c r="G36" s="43">
        <v>0</v>
      </c>
      <c r="H36" s="43">
        <v>0</v>
      </c>
    </row>
    <row r="37" spans="2:8" ht="16.5" x14ac:dyDescent="0.2">
      <c r="B37" s="36" t="s">
        <v>235</v>
      </c>
      <c r="C37" s="40">
        <f>C38+C39</f>
        <v>0</v>
      </c>
      <c r="D37" s="40">
        <f>D38+D39</f>
        <v>0</v>
      </c>
      <c r="E37" s="37"/>
      <c r="F37" s="36" t="s">
        <v>240</v>
      </c>
      <c r="G37" s="40">
        <f>G38+G39+G40</f>
        <v>0</v>
      </c>
      <c r="H37" s="40">
        <f>H38+H39+H40</f>
        <v>0</v>
      </c>
    </row>
    <row r="38" spans="2:8" ht="16.5" x14ac:dyDescent="0.2">
      <c r="B38" s="41" t="s">
        <v>327</v>
      </c>
      <c r="C38" s="42">
        <v>0</v>
      </c>
      <c r="D38" s="42">
        <v>0</v>
      </c>
      <c r="E38" s="37"/>
      <c r="F38" s="41" t="s">
        <v>328</v>
      </c>
      <c r="G38" s="43">
        <v>0</v>
      </c>
      <c r="H38" s="43">
        <v>0</v>
      </c>
    </row>
    <row r="39" spans="2:8" ht="12" customHeight="1" x14ac:dyDescent="0.2">
      <c r="B39" s="48" t="s">
        <v>329</v>
      </c>
      <c r="C39" s="42">
        <v>0</v>
      </c>
      <c r="D39" s="42">
        <v>0</v>
      </c>
      <c r="E39" s="37"/>
      <c r="F39" s="41" t="s">
        <v>330</v>
      </c>
      <c r="G39" s="43">
        <v>0</v>
      </c>
      <c r="H39" s="43">
        <v>0</v>
      </c>
    </row>
    <row r="40" spans="2:8" ht="12" customHeight="1" x14ac:dyDescent="0.2">
      <c r="B40" s="36" t="s">
        <v>236</v>
      </c>
      <c r="C40" s="40">
        <f>C41+C42+C43+C44</f>
        <v>0</v>
      </c>
      <c r="D40" s="40">
        <f>D41+D42+D43+D44</f>
        <v>0</v>
      </c>
      <c r="E40" s="37"/>
      <c r="F40" s="41" t="s">
        <v>331</v>
      </c>
      <c r="G40" s="43">
        <v>0</v>
      </c>
      <c r="H40" s="43">
        <v>0</v>
      </c>
    </row>
    <row r="41" spans="2:8" ht="12" customHeight="1" x14ac:dyDescent="0.2">
      <c r="B41" s="41" t="s">
        <v>332</v>
      </c>
      <c r="C41" s="42">
        <v>0</v>
      </c>
      <c r="D41" s="42">
        <v>0</v>
      </c>
      <c r="E41" s="37"/>
      <c r="F41" s="36" t="s">
        <v>239</v>
      </c>
      <c r="G41" s="40">
        <f>G42+G43+G44</f>
        <v>0</v>
      </c>
      <c r="H41" s="40">
        <f>H42+H43+H44</f>
        <v>1</v>
      </c>
    </row>
    <row r="42" spans="2:8" ht="12" customHeight="1" x14ac:dyDescent="0.2">
      <c r="B42" s="41" t="s">
        <v>333</v>
      </c>
      <c r="C42" s="42">
        <v>0</v>
      </c>
      <c r="D42" s="42">
        <v>0</v>
      </c>
      <c r="E42" s="37"/>
      <c r="F42" s="41" t="s">
        <v>334</v>
      </c>
      <c r="G42" s="43">
        <v>0</v>
      </c>
      <c r="H42" s="43">
        <v>0</v>
      </c>
    </row>
    <row r="43" spans="2:8" ht="16.5" x14ac:dyDescent="0.2">
      <c r="B43" s="41" t="s">
        <v>335</v>
      </c>
      <c r="C43" s="42">
        <v>0</v>
      </c>
      <c r="D43" s="42">
        <v>0</v>
      </c>
      <c r="E43" s="37"/>
      <c r="F43" s="41" t="s">
        <v>336</v>
      </c>
      <c r="G43" s="43">
        <v>0</v>
      </c>
      <c r="H43" s="43">
        <v>0</v>
      </c>
    </row>
    <row r="44" spans="2:8" ht="12" customHeight="1" x14ac:dyDescent="0.2">
      <c r="B44" s="41" t="s">
        <v>337</v>
      </c>
      <c r="C44" s="42">
        <v>0</v>
      </c>
      <c r="D44" s="42">
        <v>0</v>
      </c>
      <c r="E44" s="37"/>
      <c r="F44" s="41" t="s">
        <v>338</v>
      </c>
      <c r="G44" s="43">
        <v>0</v>
      </c>
      <c r="H44" s="43">
        <v>1</v>
      </c>
    </row>
    <row r="45" spans="2:8" ht="18.75" customHeight="1" x14ac:dyDescent="0.2">
      <c r="B45" s="49" t="s">
        <v>339</v>
      </c>
      <c r="C45" s="50">
        <f>C8+C16+C24+C30+C37+C40</f>
        <v>296903488</v>
      </c>
      <c r="D45" s="50">
        <f>D8+D16+D24+D30+D37+D40</f>
        <v>282151718</v>
      </c>
      <c r="E45" s="51"/>
      <c r="F45" s="49" t="s">
        <v>340</v>
      </c>
      <c r="G45" s="52">
        <f>G8+G18+G22+G26+G30+G37+G41</f>
        <v>137508780</v>
      </c>
      <c r="H45" s="50">
        <f>H8+H18+H22+H26+H30+H37+H41</f>
        <v>180924400</v>
      </c>
    </row>
    <row r="46" spans="2:8" ht="9.75" customHeight="1" x14ac:dyDescent="0.2">
      <c r="B46" s="53"/>
      <c r="C46" s="54"/>
      <c r="D46" s="55"/>
      <c r="E46" s="56"/>
      <c r="F46" s="53"/>
      <c r="G46" s="57"/>
      <c r="H46" s="55"/>
    </row>
    <row r="47" spans="2:8" ht="9.75" customHeight="1" x14ac:dyDescent="0.2">
      <c r="B47" s="58"/>
      <c r="C47" s="59"/>
      <c r="D47" s="60"/>
      <c r="E47" s="61"/>
      <c r="F47" s="58"/>
      <c r="G47" s="59"/>
      <c r="H47" s="60"/>
    </row>
    <row r="48" spans="2:8" ht="12" customHeight="1" x14ac:dyDescent="0.2">
      <c r="B48" s="36" t="s">
        <v>188</v>
      </c>
      <c r="C48" s="62"/>
      <c r="D48" s="63"/>
      <c r="E48" s="37"/>
      <c r="F48" s="36" t="s">
        <v>341</v>
      </c>
      <c r="G48" s="64"/>
      <c r="H48" s="65"/>
    </row>
    <row r="49" spans="2:8" ht="12" customHeight="1" x14ac:dyDescent="0.2">
      <c r="B49" s="66" t="s">
        <v>342</v>
      </c>
      <c r="C49" s="63">
        <v>0</v>
      </c>
      <c r="D49" s="63">
        <v>0</v>
      </c>
      <c r="E49" s="37"/>
      <c r="F49" s="66" t="s">
        <v>343</v>
      </c>
      <c r="G49" s="65">
        <v>0</v>
      </c>
      <c r="H49" s="65">
        <v>0</v>
      </c>
    </row>
    <row r="50" spans="2:8" ht="12" customHeight="1" x14ac:dyDescent="0.2">
      <c r="B50" s="66" t="s">
        <v>344</v>
      </c>
      <c r="C50" s="63">
        <v>0</v>
      </c>
      <c r="D50" s="63">
        <v>0</v>
      </c>
      <c r="E50" s="37"/>
      <c r="F50" s="66" t="s">
        <v>345</v>
      </c>
      <c r="G50" s="65">
        <v>0</v>
      </c>
      <c r="H50" s="65">
        <v>0</v>
      </c>
    </row>
    <row r="51" spans="2:8" ht="16.5" x14ac:dyDescent="0.2">
      <c r="B51" s="66" t="s">
        <v>346</v>
      </c>
      <c r="C51" s="63">
        <v>503328708</v>
      </c>
      <c r="D51" s="63">
        <f>10606834+44622716+442754537</f>
        <v>497984087</v>
      </c>
      <c r="E51" s="37"/>
      <c r="F51" s="66" t="s">
        <v>347</v>
      </c>
      <c r="G51" s="65">
        <v>0</v>
      </c>
      <c r="H51" s="65">
        <v>0</v>
      </c>
    </row>
    <row r="52" spans="2:8" ht="12" customHeight="1" x14ac:dyDescent="0.2">
      <c r="B52" s="66" t="s">
        <v>348</v>
      </c>
      <c r="C52" s="63">
        <v>328145269</v>
      </c>
      <c r="D52" s="63">
        <f>123802419+89091463+77005899+10732175+2455118+20276243+1215193+32500</f>
        <v>324611010</v>
      </c>
      <c r="E52" s="37"/>
      <c r="F52" s="66" t="s">
        <v>349</v>
      </c>
      <c r="G52" s="65">
        <v>0</v>
      </c>
      <c r="H52" s="65">
        <v>0</v>
      </c>
    </row>
    <row r="53" spans="2:8" ht="16.5" customHeight="1" x14ac:dyDescent="0.2">
      <c r="B53" s="66" t="s">
        <v>350</v>
      </c>
      <c r="C53" s="63">
        <f>31531255+280000+886971</f>
        <v>32698226</v>
      </c>
      <c r="D53" s="63">
        <f>31531255
+280000
+886970</f>
        <v>32698225</v>
      </c>
      <c r="E53" s="37"/>
      <c r="F53" s="66" t="s">
        <v>351</v>
      </c>
      <c r="G53" s="65">
        <v>0</v>
      </c>
      <c r="H53" s="65">
        <v>0</v>
      </c>
    </row>
    <row r="54" spans="2:8" ht="16.5" x14ac:dyDescent="0.2">
      <c r="B54" s="66" t="s">
        <v>352</v>
      </c>
      <c r="C54" s="63">
        <f>-38051148-216042996+-13997+-17372490</f>
        <v>-271480631</v>
      </c>
      <c r="D54" s="63">
        <f>-38051148+-216042996+-13997+-17372489</f>
        <v>-271480630</v>
      </c>
      <c r="E54" s="37"/>
      <c r="F54" s="66" t="s">
        <v>353</v>
      </c>
      <c r="G54" s="65">
        <v>0</v>
      </c>
      <c r="H54" s="65">
        <v>0</v>
      </c>
    </row>
    <row r="55" spans="2:8" ht="12" customHeight="1" x14ac:dyDescent="0.2">
      <c r="B55" s="66" t="s">
        <v>354</v>
      </c>
      <c r="C55" s="63">
        <v>0</v>
      </c>
      <c r="D55" s="63">
        <v>0</v>
      </c>
      <c r="E55" s="37"/>
      <c r="F55" s="67"/>
      <c r="G55" s="64"/>
      <c r="H55" s="65"/>
    </row>
    <row r="56" spans="2:8" ht="16.5" x14ac:dyDescent="0.2">
      <c r="B56" s="66" t="s">
        <v>355</v>
      </c>
      <c r="C56" s="63">
        <v>0</v>
      </c>
      <c r="D56" s="63">
        <v>0</v>
      </c>
      <c r="E56" s="37"/>
      <c r="F56" s="36" t="s">
        <v>356</v>
      </c>
      <c r="G56" s="68">
        <f>G49+G50+G51+G52+G53+G54</f>
        <v>0</v>
      </c>
      <c r="H56" s="68">
        <f>H49+H50+H51+H52+H53+H54</f>
        <v>0</v>
      </c>
    </row>
    <row r="57" spans="2:8" ht="12" customHeight="1" x14ac:dyDescent="0.2">
      <c r="B57" s="66" t="s">
        <v>357</v>
      </c>
      <c r="C57" s="63">
        <v>0</v>
      </c>
      <c r="D57" s="63">
        <v>0</v>
      </c>
      <c r="E57" s="37"/>
      <c r="F57" s="69" t="s">
        <v>358</v>
      </c>
      <c r="G57" s="68">
        <f>G45+G56</f>
        <v>137508780</v>
      </c>
      <c r="H57" s="68">
        <f>H45+H56</f>
        <v>180924400</v>
      </c>
    </row>
    <row r="58" spans="2:8" ht="17.25" customHeight="1" x14ac:dyDescent="0.2">
      <c r="B58" s="36" t="s">
        <v>359</v>
      </c>
      <c r="C58" s="68">
        <f>C49+C50+C51+C52+C53+C54+C55+C56+C57</f>
        <v>592691572</v>
      </c>
      <c r="D58" s="68">
        <f>D49+D50+D51+D52+D53+D54+D55+D56+D57</f>
        <v>583812692</v>
      </c>
      <c r="E58" s="37"/>
      <c r="F58" s="69" t="s">
        <v>360</v>
      </c>
      <c r="G58" s="68"/>
      <c r="H58" s="65"/>
    </row>
    <row r="59" spans="2:8" ht="16.5" x14ac:dyDescent="0.2">
      <c r="B59" s="36" t="s">
        <v>361</v>
      </c>
      <c r="C59" s="68">
        <f>C45+C58</f>
        <v>889595060</v>
      </c>
      <c r="D59" s="68">
        <f>D45+D58</f>
        <v>865964410</v>
      </c>
      <c r="E59" s="37"/>
      <c r="F59" s="69" t="s">
        <v>362</v>
      </c>
      <c r="G59" s="68">
        <f>G60+G61+G62</f>
        <v>424265174</v>
      </c>
      <c r="H59" s="68">
        <f>H60+H61+H62</f>
        <v>424255283</v>
      </c>
    </row>
    <row r="60" spans="2:8" ht="12" customHeight="1" x14ac:dyDescent="0.2">
      <c r="B60" s="70"/>
      <c r="C60" s="62"/>
      <c r="D60" s="64"/>
      <c r="E60" s="37"/>
      <c r="F60" s="66" t="s">
        <v>363</v>
      </c>
      <c r="G60" s="65">
        <v>424265174</v>
      </c>
      <c r="H60" s="65">
        <v>424255283</v>
      </c>
    </row>
    <row r="61" spans="2:8" ht="12" customHeight="1" x14ac:dyDescent="0.2">
      <c r="B61" s="70"/>
      <c r="C61" s="62"/>
      <c r="D61" s="64"/>
      <c r="E61" s="37"/>
      <c r="F61" s="66" t="s">
        <v>364</v>
      </c>
      <c r="G61" s="65">
        <v>0</v>
      </c>
      <c r="H61" s="65">
        <v>0</v>
      </c>
    </row>
    <row r="62" spans="2:8" ht="12" customHeight="1" x14ac:dyDescent="0.2">
      <c r="B62" s="70"/>
      <c r="C62" s="62"/>
      <c r="D62" s="64"/>
      <c r="E62" s="37"/>
      <c r="F62" s="66" t="s">
        <v>365</v>
      </c>
      <c r="G62" s="65">
        <v>0</v>
      </c>
      <c r="H62" s="65">
        <v>0</v>
      </c>
    </row>
    <row r="63" spans="2:8" ht="18" customHeight="1" x14ac:dyDescent="0.2">
      <c r="B63" s="70"/>
      <c r="C63" s="62"/>
      <c r="D63" s="64"/>
      <c r="E63" s="37"/>
      <c r="F63" s="69" t="s">
        <v>366</v>
      </c>
      <c r="G63" s="68">
        <f>G64+G65+G66+G67+G68</f>
        <v>327821106</v>
      </c>
      <c r="H63" s="68">
        <f>H64+H65+H66+H67+H68</f>
        <v>260784727</v>
      </c>
    </row>
    <row r="64" spans="2:8" ht="12" customHeight="1" x14ac:dyDescent="0.2">
      <c r="B64" s="70"/>
      <c r="C64" s="62"/>
      <c r="D64" s="64"/>
      <c r="E64" s="37"/>
      <c r="F64" s="66" t="s">
        <v>367</v>
      </c>
      <c r="G64" s="187">
        <v>66976721</v>
      </c>
      <c r="H64" s="65">
        <v>35215412</v>
      </c>
    </row>
    <row r="65" spans="2:8" ht="12" customHeight="1" x14ac:dyDescent="0.2">
      <c r="B65" s="70"/>
      <c r="C65" s="62"/>
      <c r="D65" s="64"/>
      <c r="E65" s="37"/>
      <c r="F65" s="66" t="s">
        <v>368</v>
      </c>
      <c r="G65" s="65">
        <f>237090249+-27133059</f>
        <v>209957190</v>
      </c>
      <c r="H65" s="65">
        <f>237090249+-62408129</f>
        <v>174682120</v>
      </c>
    </row>
    <row r="66" spans="2:8" ht="12" customHeight="1" x14ac:dyDescent="0.2">
      <c r="B66" s="70"/>
      <c r="C66" s="62"/>
      <c r="D66" s="64"/>
      <c r="E66" s="37"/>
      <c r="F66" s="66" t="s">
        <v>369</v>
      </c>
      <c r="G66" s="65">
        <v>0</v>
      </c>
      <c r="H66" s="65">
        <v>0</v>
      </c>
    </row>
    <row r="67" spans="2:8" ht="12" customHeight="1" x14ac:dyDescent="0.2">
      <c r="B67" s="70"/>
      <c r="C67" s="62"/>
      <c r="D67" s="64"/>
      <c r="E67" s="37"/>
      <c r="F67" s="66" t="s">
        <v>370</v>
      </c>
      <c r="G67" s="65">
        <v>0</v>
      </c>
      <c r="H67" s="65">
        <v>0</v>
      </c>
    </row>
    <row r="68" spans="2:8" ht="12" customHeight="1" x14ac:dyDescent="0.2">
      <c r="B68" s="70"/>
      <c r="C68" s="62"/>
      <c r="D68" s="64"/>
      <c r="E68" s="37"/>
      <c r="F68" s="66" t="s">
        <v>371</v>
      </c>
      <c r="G68" s="65">
        <f>660769+50226426</f>
        <v>50887195</v>
      </c>
      <c r="H68" s="65">
        <f>660769
+50226426</f>
        <v>50887195</v>
      </c>
    </row>
    <row r="69" spans="2:8" ht="15.75" customHeight="1" x14ac:dyDescent="0.2">
      <c r="B69" s="70"/>
      <c r="C69" s="62"/>
      <c r="D69" s="64"/>
      <c r="E69" s="37"/>
      <c r="F69" s="36" t="s">
        <v>372</v>
      </c>
      <c r="G69" s="68">
        <f>G70+G71</f>
        <v>0</v>
      </c>
      <c r="H69" s="68">
        <f>H70+H71</f>
        <v>0</v>
      </c>
    </row>
    <row r="70" spans="2:8" ht="12" customHeight="1" x14ac:dyDescent="0.2">
      <c r="B70" s="70"/>
      <c r="C70" s="62"/>
      <c r="D70" s="64"/>
      <c r="E70" s="37"/>
      <c r="F70" s="66" t="s">
        <v>373</v>
      </c>
      <c r="G70" s="65">
        <v>0</v>
      </c>
      <c r="H70" s="65">
        <v>0</v>
      </c>
    </row>
    <row r="71" spans="2:8" ht="12" customHeight="1" x14ac:dyDescent="0.2">
      <c r="B71" s="70"/>
      <c r="C71" s="62"/>
      <c r="D71" s="64"/>
      <c r="E71" s="37"/>
      <c r="F71" s="66" t="s">
        <v>374</v>
      </c>
      <c r="G71" s="65">
        <v>0</v>
      </c>
      <c r="H71" s="65">
        <v>0</v>
      </c>
    </row>
    <row r="72" spans="2:8" ht="16.5" x14ac:dyDescent="0.2">
      <c r="B72" s="70"/>
      <c r="C72" s="62"/>
      <c r="D72" s="64"/>
      <c r="E72" s="37"/>
      <c r="F72" s="36" t="s">
        <v>375</v>
      </c>
      <c r="G72" s="68">
        <f>G59+G63+G69</f>
        <v>752086280</v>
      </c>
      <c r="H72" s="68">
        <f>H59+H63+H69</f>
        <v>685040010</v>
      </c>
    </row>
    <row r="73" spans="2:8" ht="16.5" x14ac:dyDescent="0.2">
      <c r="B73" s="71"/>
      <c r="C73" s="72"/>
      <c r="D73" s="73"/>
      <c r="E73" s="51"/>
      <c r="F73" s="49" t="s">
        <v>376</v>
      </c>
      <c r="G73" s="74">
        <f>G57+G72</f>
        <v>889595060</v>
      </c>
      <c r="H73" s="74">
        <f>H57+H72</f>
        <v>865964410</v>
      </c>
    </row>
    <row r="74" spans="2:8" x14ac:dyDescent="0.2">
      <c r="B74" s="75"/>
      <c r="C74" s="75"/>
      <c r="D74" s="75"/>
      <c r="E74" s="76"/>
      <c r="F74" s="75"/>
      <c r="G74" s="75"/>
      <c r="H74" s="75"/>
    </row>
    <row r="75" spans="2:8" x14ac:dyDescent="0.2">
      <c r="B75" s="75"/>
      <c r="C75" s="75"/>
      <c r="D75" s="75"/>
      <c r="E75" s="76"/>
      <c r="F75" s="75"/>
      <c r="G75" s="75"/>
      <c r="H75" s="75"/>
    </row>
    <row r="76" spans="2:8" x14ac:dyDescent="0.2">
      <c r="B76" s="75"/>
      <c r="C76" s="75"/>
      <c r="D76" s="75"/>
      <c r="E76" s="76"/>
      <c r="F76" s="75"/>
      <c r="G76" s="75"/>
      <c r="H76" s="75"/>
    </row>
    <row r="77" spans="2:8" x14ac:dyDescent="0.2">
      <c r="B77" s="75"/>
      <c r="C77" s="75"/>
      <c r="D77" s="75"/>
      <c r="E77" s="76"/>
      <c r="F77" s="75"/>
      <c r="G77" s="75"/>
      <c r="H77" s="75"/>
    </row>
    <row r="78" spans="2:8" x14ac:dyDescent="0.2">
      <c r="B78" s="75"/>
      <c r="C78" s="75"/>
      <c r="D78" s="75"/>
      <c r="E78" s="76"/>
      <c r="F78" s="75"/>
      <c r="G78" s="75"/>
      <c r="H78" s="75"/>
    </row>
    <row r="79" spans="2:8" x14ac:dyDescent="0.2">
      <c r="B79" s="75"/>
      <c r="C79" s="75"/>
      <c r="D79" s="75"/>
      <c r="E79" s="76"/>
      <c r="F79" s="75"/>
      <c r="G79" s="75"/>
      <c r="H79" s="75"/>
    </row>
    <row r="80" spans="2:8" x14ac:dyDescent="0.2">
      <c r="B80" s="75"/>
      <c r="C80" s="75"/>
      <c r="D80" s="75"/>
      <c r="E80" s="76"/>
      <c r="F80" s="75"/>
      <c r="G80" s="75"/>
      <c r="H80" s="75"/>
    </row>
    <row r="81" spans="2:8" x14ac:dyDescent="0.2">
      <c r="B81" s="75"/>
      <c r="C81" s="75"/>
      <c r="D81" s="75"/>
      <c r="E81" s="76"/>
      <c r="F81" s="75"/>
      <c r="G81" s="75"/>
      <c r="H81" s="75"/>
    </row>
  </sheetData>
  <mergeCells count="4">
    <mergeCell ref="B1:H1"/>
    <mergeCell ref="B2:H2"/>
    <mergeCell ref="B3:H3"/>
    <mergeCell ref="B4:H4"/>
  </mergeCells>
  <printOptions horizontalCentered="1"/>
  <pageMargins left="0.70866141732283472" right="0.70866141732283472" top="0.35433070866141736" bottom="0.15748031496062992"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1"/>
  <sheetViews>
    <sheetView zoomScale="170" zoomScaleNormal="170" workbookViewId="0">
      <selection activeCell="O41" sqref="A1:O41"/>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15" t="s">
        <v>228</v>
      </c>
      <c r="B1" s="216"/>
      <c r="C1" s="216"/>
      <c r="D1" s="216"/>
      <c r="E1" s="216"/>
      <c r="F1" s="216"/>
      <c r="G1" s="216"/>
      <c r="H1" s="216"/>
      <c r="I1" s="216"/>
      <c r="J1" s="216"/>
      <c r="K1" s="216"/>
      <c r="L1" s="216"/>
      <c r="M1" s="216"/>
      <c r="N1" s="216"/>
      <c r="O1" s="217"/>
    </row>
    <row r="2" spans="1:17" ht="13.9" customHeight="1" x14ac:dyDescent="0.2">
      <c r="A2" s="218" t="s">
        <v>263</v>
      </c>
      <c r="B2" s="219"/>
      <c r="C2" s="219"/>
      <c r="D2" s="219"/>
      <c r="E2" s="219"/>
      <c r="F2" s="219"/>
      <c r="G2" s="219"/>
      <c r="H2" s="219"/>
      <c r="I2" s="219"/>
      <c r="J2" s="219"/>
      <c r="K2" s="219"/>
      <c r="L2" s="219"/>
      <c r="M2" s="219"/>
      <c r="N2" s="219"/>
      <c r="O2" s="220"/>
    </row>
    <row r="3" spans="1:17" ht="13.9" customHeight="1" x14ac:dyDescent="0.2">
      <c r="A3" s="218" t="s">
        <v>459</v>
      </c>
      <c r="B3" s="219"/>
      <c r="C3" s="219"/>
      <c r="D3" s="219"/>
      <c r="E3" s="219"/>
      <c r="F3" s="219"/>
      <c r="G3" s="219"/>
      <c r="H3" s="219"/>
      <c r="I3" s="219"/>
      <c r="J3" s="219"/>
      <c r="K3" s="219"/>
      <c r="L3" s="219"/>
      <c r="M3" s="219"/>
      <c r="N3" s="219"/>
      <c r="O3" s="220"/>
    </row>
    <row r="4" spans="1:17" ht="13.9" customHeight="1" x14ac:dyDescent="0.2">
      <c r="A4" s="221" t="s">
        <v>264</v>
      </c>
      <c r="B4" s="222"/>
      <c r="C4" s="222"/>
      <c r="D4" s="222"/>
      <c r="E4" s="222"/>
      <c r="F4" s="222"/>
      <c r="G4" s="222"/>
      <c r="H4" s="222"/>
      <c r="I4" s="222"/>
      <c r="J4" s="222"/>
      <c r="K4" s="222"/>
      <c r="L4" s="222"/>
      <c r="M4" s="222"/>
      <c r="N4" s="222"/>
      <c r="O4" s="223"/>
    </row>
    <row r="5" spans="1:17" ht="42.75" customHeight="1" x14ac:dyDescent="0.2">
      <c r="A5" s="29" t="s">
        <v>377</v>
      </c>
      <c r="B5" s="224" t="s">
        <v>467</v>
      </c>
      <c r="C5" s="225"/>
      <c r="D5" s="224" t="s">
        <v>378</v>
      </c>
      <c r="E5" s="226"/>
      <c r="F5" s="224" t="s">
        <v>379</v>
      </c>
      <c r="G5" s="226"/>
      <c r="H5" s="224" t="s">
        <v>380</v>
      </c>
      <c r="I5" s="226"/>
      <c r="J5" s="227" t="s">
        <v>381</v>
      </c>
      <c r="K5" s="225"/>
      <c r="L5" s="224" t="s">
        <v>382</v>
      </c>
      <c r="M5" s="226"/>
      <c r="N5" s="224" t="s">
        <v>383</v>
      </c>
      <c r="O5" s="226"/>
    </row>
    <row r="6" spans="1:17" x14ac:dyDescent="0.2">
      <c r="A6" s="77" t="s">
        <v>384</v>
      </c>
      <c r="B6" s="228">
        <f>B7+B11</f>
        <v>0</v>
      </c>
      <c r="C6" s="229"/>
      <c r="D6" s="228">
        <f t="shared" ref="D6" si="0">D7+D11</f>
        <v>0</v>
      </c>
      <c r="E6" s="229"/>
      <c r="F6" s="228">
        <f t="shared" ref="F6" si="1">F7+F11</f>
        <v>0</v>
      </c>
      <c r="G6" s="229"/>
      <c r="H6" s="228">
        <f t="shared" ref="H6" si="2">H7+H11</f>
        <v>0</v>
      </c>
      <c r="I6" s="229"/>
      <c r="J6" s="228">
        <f t="shared" ref="J6" si="3">J7+J11</f>
        <v>0</v>
      </c>
      <c r="K6" s="229"/>
      <c r="L6" s="228">
        <f t="shared" ref="L6" si="4">L7+L11</f>
        <v>0</v>
      </c>
      <c r="M6" s="229"/>
      <c r="N6" s="228">
        <f t="shared" ref="N6" si="5">N7+N11</f>
        <v>0</v>
      </c>
      <c r="O6" s="229"/>
    </row>
    <row r="7" spans="1:17" ht="13.15" customHeight="1" x14ac:dyDescent="0.2">
      <c r="A7" s="78" t="s">
        <v>385</v>
      </c>
      <c r="B7" s="230">
        <f>B8+B9+B10</f>
        <v>0</v>
      </c>
      <c r="C7" s="231"/>
      <c r="D7" s="230">
        <f t="shared" ref="D7" si="6">D8+D9+D10</f>
        <v>0</v>
      </c>
      <c r="E7" s="231"/>
      <c r="F7" s="230">
        <f t="shared" ref="F7" si="7">F8+F9+F10</f>
        <v>0</v>
      </c>
      <c r="G7" s="231"/>
      <c r="H7" s="230">
        <f t="shared" ref="H7" si="8">H8+H9+H10</f>
        <v>0</v>
      </c>
      <c r="I7" s="231"/>
      <c r="J7" s="230">
        <f t="shared" ref="J7" si="9">J8+J9+J10</f>
        <v>0</v>
      </c>
      <c r="K7" s="231"/>
      <c r="L7" s="230">
        <f t="shared" ref="L7" si="10">L8+L9+L10</f>
        <v>0</v>
      </c>
      <c r="M7" s="231"/>
      <c r="N7" s="230">
        <f t="shared" ref="N7" si="11">N8+N9+N10</f>
        <v>0</v>
      </c>
      <c r="O7" s="231"/>
    </row>
    <row r="8" spans="1:17" ht="13.15" customHeight="1" x14ac:dyDescent="0.2">
      <c r="A8" s="79" t="s">
        <v>386</v>
      </c>
      <c r="B8" s="232">
        <v>0</v>
      </c>
      <c r="C8" s="233"/>
      <c r="D8" s="232">
        <v>0</v>
      </c>
      <c r="E8" s="233"/>
      <c r="F8" s="232">
        <v>0</v>
      </c>
      <c r="G8" s="233"/>
      <c r="H8" s="232">
        <v>0</v>
      </c>
      <c r="I8" s="233"/>
      <c r="J8" s="232">
        <v>0</v>
      </c>
      <c r="K8" s="233"/>
      <c r="L8" s="232">
        <v>0</v>
      </c>
      <c r="M8" s="233"/>
      <c r="N8" s="232">
        <v>0</v>
      </c>
      <c r="O8" s="233"/>
    </row>
    <row r="9" spans="1:17" ht="13.9" customHeight="1" x14ac:dyDescent="0.2">
      <c r="A9" s="79" t="s">
        <v>387</v>
      </c>
      <c r="B9" s="232">
        <v>0</v>
      </c>
      <c r="C9" s="233"/>
      <c r="D9" s="232">
        <v>0</v>
      </c>
      <c r="E9" s="233"/>
      <c r="F9" s="232">
        <v>0</v>
      </c>
      <c r="G9" s="233"/>
      <c r="H9" s="232">
        <v>0</v>
      </c>
      <c r="I9" s="233"/>
      <c r="J9" s="232">
        <v>0</v>
      </c>
      <c r="K9" s="233"/>
      <c r="L9" s="232">
        <v>0</v>
      </c>
      <c r="M9" s="233"/>
      <c r="N9" s="232">
        <v>0</v>
      </c>
      <c r="O9" s="233"/>
    </row>
    <row r="10" spans="1:17" ht="13.15" customHeight="1" x14ac:dyDescent="0.2">
      <c r="A10" s="79" t="s">
        <v>388</v>
      </c>
      <c r="B10" s="232">
        <v>0</v>
      </c>
      <c r="C10" s="233"/>
      <c r="D10" s="232">
        <v>0</v>
      </c>
      <c r="E10" s="233"/>
      <c r="F10" s="232">
        <v>0</v>
      </c>
      <c r="G10" s="233"/>
      <c r="H10" s="232">
        <v>0</v>
      </c>
      <c r="I10" s="233"/>
      <c r="J10" s="232">
        <v>0</v>
      </c>
      <c r="K10" s="233"/>
      <c r="L10" s="232">
        <v>0</v>
      </c>
      <c r="M10" s="233"/>
      <c r="N10" s="232">
        <v>0</v>
      </c>
      <c r="O10" s="233"/>
    </row>
    <row r="11" spans="1:17" ht="13.15" customHeight="1" x14ac:dyDescent="0.2">
      <c r="A11" s="80" t="s">
        <v>389</v>
      </c>
      <c r="B11" s="230">
        <f>B12+B13+B14</f>
        <v>0</v>
      </c>
      <c r="C11" s="231"/>
      <c r="D11" s="230">
        <f t="shared" ref="D11" si="12">D12+D13+D14</f>
        <v>0</v>
      </c>
      <c r="E11" s="231"/>
      <c r="F11" s="230">
        <f t="shared" ref="F11" si="13">F12+F13+F14</f>
        <v>0</v>
      </c>
      <c r="G11" s="231"/>
      <c r="H11" s="230">
        <f t="shared" ref="H11" si="14">H12+H13+H14</f>
        <v>0</v>
      </c>
      <c r="I11" s="231"/>
      <c r="J11" s="230">
        <f t="shared" ref="J11" si="15">J12+J13+J14</f>
        <v>0</v>
      </c>
      <c r="K11" s="231"/>
      <c r="L11" s="230">
        <f t="shared" ref="L11" si="16">L12+L13+L14</f>
        <v>0</v>
      </c>
      <c r="M11" s="231"/>
      <c r="N11" s="230">
        <f t="shared" ref="N11" si="17">N12+N13+N14</f>
        <v>0</v>
      </c>
      <c r="O11" s="231"/>
    </row>
    <row r="12" spans="1:17" ht="13.15" customHeight="1" x14ac:dyDescent="0.2">
      <c r="A12" s="79" t="s">
        <v>390</v>
      </c>
      <c r="B12" s="232">
        <v>0</v>
      </c>
      <c r="C12" s="233"/>
      <c r="D12" s="232">
        <v>0</v>
      </c>
      <c r="E12" s="233"/>
      <c r="F12" s="232">
        <v>0</v>
      </c>
      <c r="G12" s="233"/>
      <c r="H12" s="232">
        <v>0</v>
      </c>
      <c r="I12" s="233"/>
      <c r="J12" s="232">
        <v>0</v>
      </c>
      <c r="K12" s="233"/>
      <c r="L12" s="232">
        <v>0</v>
      </c>
      <c r="M12" s="233"/>
      <c r="N12" s="232">
        <v>0</v>
      </c>
      <c r="O12" s="233"/>
    </row>
    <row r="13" spans="1:17" ht="13.15" customHeight="1" x14ac:dyDescent="0.2">
      <c r="A13" s="79" t="s">
        <v>391</v>
      </c>
      <c r="B13" s="232">
        <v>0</v>
      </c>
      <c r="C13" s="233"/>
      <c r="D13" s="232">
        <v>0</v>
      </c>
      <c r="E13" s="233"/>
      <c r="F13" s="232">
        <v>0</v>
      </c>
      <c r="G13" s="233"/>
      <c r="H13" s="232">
        <v>0</v>
      </c>
      <c r="I13" s="233"/>
      <c r="J13" s="232">
        <v>0</v>
      </c>
      <c r="K13" s="233"/>
      <c r="L13" s="232">
        <v>0</v>
      </c>
      <c r="M13" s="233"/>
      <c r="N13" s="232">
        <v>0</v>
      </c>
      <c r="O13" s="233"/>
    </row>
    <row r="14" spans="1:17" ht="10.9" customHeight="1" x14ac:dyDescent="0.2">
      <c r="A14" s="79" t="s">
        <v>392</v>
      </c>
      <c r="B14" s="232">
        <v>0</v>
      </c>
      <c r="C14" s="233"/>
      <c r="D14" s="232">
        <v>0</v>
      </c>
      <c r="E14" s="233"/>
      <c r="F14" s="232">
        <v>0</v>
      </c>
      <c r="G14" s="233"/>
      <c r="H14" s="232">
        <v>0</v>
      </c>
      <c r="I14" s="233"/>
      <c r="J14" s="232">
        <v>0</v>
      </c>
      <c r="K14" s="233"/>
      <c r="L14" s="232">
        <v>0</v>
      </c>
      <c r="M14" s="233"/>
      <c r="N14" s="232">
        <v>0</v>
      </c>
      <c r="O14" s="233"/>
    </row>
    <row r="15" spans="1:17" ht="12" customHeight="1" x14ac:dyDescent="0.2">
      <c r="A15" s="13" t="s">
        <v>393</v>
      </c>
      <c r="B15" s="235">
        <v>180924400</v>
      </c>
      <c r="C15" s="236"/>
      <c r="D15" s="237">
        <v>0</v>
      </c>
      <c r="E15" s="238"/>
      <c r="F15" s="237">
        <v>0</v>
      </c>
      <c r="G15" s="238"/>
      <c r="H15" s="237">
        <v>0</v>
      </c>
      <c r="I15" s="238"/>
      <c r="J15" s="235">
        <v>137508780</v>
      </c>
      <c r="K15" s="236"/>
      <c r="L15" s="237">
        <v>0</v>
      </c>
      <c r="M15" s="238"/>
      <c r="N15" s="237">
        <v>0</v>
      </c>
      <c r="O15" s="238"/>
      <c r="P15" s="2" t="s">
        <v>188</v>
      </c>
      <c r="Q15" s="7"/>
    </row>
    <row r="16" spans="1:17" ht="24.75" x14ac:dyDescent="0.2">
      <c r="A16" s="81" t="s">
        <v>394</v>
      </c>
      <c r="B16" s="241">
        <f>B6+B15</f>
        <v>180924400</v>
      </c>
      <c r="C16" s="242"/>
      <c r="D16" s="241">
        <f>D6+D15</f>
        <v>0</v>
      </c>
      <c r="E16" s="242"/>
      <c r="F16" s="241">
        <f>F6+F15</f>
        <v>0</v>
      </c>
      <c r="G16" s="242"/>
      <c r="H16" s="243">
        <f t="shared" ref="H16" si="18">H6+H15</f>
        <v>0</v>
      </c>
      <c r="I16" s="244"/>
      <c r="J16" s="241">
        <f t="shared" ref="J16" si="19">J6+J15</f>
        <v>137508780</v>
      </c>
      <c r="K16" s="242"/>
      <c r="L16" s="243">
        <f t="shared" ref="L16" si="20">L6+L15</f>
        <v>0</v>
      </c>
      <c r="M16" s="244"/>
      <c r="N16" s="243">
        <f t="shared" ref="N16" si="21">N6+N15</f>
        <v>0</v>
      </c>
      <c r="O16" s="244"/>
      <c r="Q16" s="15"/>
    </row>
    <row r="17" spans="1:15" ht="19.899999999999999" customHeight="1" x14ac:dyDescent="0.2">
      <c r="A17" s="82" t="s">
        <v>395</v>
      </c>
      <c r="B17" s="232"/>
      <c r="C17" s="233"/>
      <c r="D17" s="232"/>
      <c r="E17" s="233"/>
      <c r="F17" s="232"/>
      <c r="G17" s="233"/>
      <c r="H17" s="232"/>
      <c r="I17" s="233"/>
      <c r="J17" s="232"/>
      <c r="K17" s="233"/>
      <c r="L17" s="232"/>
      <c r="M17" s="233"/>
      <c r="N17" s="232"/>
      <c r="O17" s="233"/>
    </row>
    <row r="18" spans="1:15" ht="13.15" customHeight="1" x14ac:dyDescent="0.2">
      <c r="A18" s="83" t="s">
        <v>396</v>
      </c>
      <c r="B18" s="232">
        <v>0</v>
      </c>
      <c r="C18" s="233"/>
      <c r="D18" s="232">
        <v>0</v>
      </c>
      <c r="E18" s="233"/>
      <c r="F18" s="232">
        <v>0</v>
      </c>
      <c r="G18" s="233"/>
      <c r="H18" s="232">
        <v>0</v>
      </c>
      <c r="I18" s="233"/>
      <c r="J18" s="232">
        <v>0</v>
      </c>
      <c r="K18" s="233"/>
      <c r="L18" s="232">
        <v>0</v>
      </c>
      <c r="M18" s="233"/>
      <c r="N18" s="232">
        <v>0</v>
      </c>
      <c r="O18" s="233"/>
    </row>
    <row r="19" spans="1:15" ht="12" customHeight="1" x14ac:dyDescent="0.2">
      <c r="A19" s="83" t="s">
        <v>397</v>
      </c>
      <c r="B19" s="232">
        <v>0</v>
      </c>
      <c r="C19" s="233"/>
      <c r="D19" s="232">
        <v>0</v>
      </c>
      <c r="E19" s="233"/>
      <c r="F19" s="232">
        <v>0</v>
      </c>
      <c r="G19" s="233"/>
      <c r="H19" s="232">
        <v>0</v>
      </c>
      <c r="I19" s="233"/>
      <c r="J19" s="232">
        <v>0</v>
      </c>
      <c r="K19" s="233"/>
      <c r="L19" s="232">
        <v>0</v>
      </c>
      <c r="M19" s="233"/>
      <c r="N19" s="232">
        <v>0</v>
      </c>
      <c r="O19" s="233"/>
    </row>
    <row r="20" spans="1:15" x14ac:dyDescent="0.2">
      <c r="A20" s="83" t="s">
        <v>398</v>
      </c>
      <c r="B20" s="232">
        <v>0</v>
      </c>
      <c r="C20" s="233"/>
      <c r="D20" s="232">
        <v>0</v>
      </c>
      <c r="E20" s="233"/>
      <c r="F20" s="232">
        <v>0</v>
      </c>
      <c r="G20" s="233"/>
      <c r="H20" s="232">
        <v>0</v>
      </c>
      <c r="I20" s="233"/>
      <c r="J20" s="232">
        <v>0</v>
      </c>
      <c r="K20" s="233"/>
      <c r="L20" s="232">
        <v>0</v>
      </c>
      <c r="M20" s="233"/>
      <c r="N20" s="232">
        <v>0</v>
      </c>
      <c r="O20" s="233"/>
    </row>
    <row r="21" spans="1:15" ht="25.5" x14ac:dyDescent="0.2">
      <c r="A21" s="84" t="s">
        <v>399</v>
      </c>
      <c r="B21" s="232"/>
      <c r="C21" s="233"/>
      <c r="D21" s="232"/>
      <c r="E21" s="233"/>
      <c r="F21" s="232"/>
      <c r="G21" s="233"/>
      <c r="H21" s="232"/>
      <c r="I21" s="233"/>
      <c r="J21" s="232"/>
      <c r="K21" s="233"/>
      <c r="L21" s="232"/>
      <c r="M21" s="233"/>
      <c r="N21" s="232"/>
      <c r="O21" s="233"/>
    </row>
    <row r="22" spans="1:15" ht="13.15" customHeight="1" x14ac:dyDescent="0.2">
      <c r="A22" s="83" t="s">
        <v>400</v>
      </c>
      <c r="B22" s="232">
        <v>0</v>
      </c>
      <c r="C22" s="233"/>
      <c r="D22" s="232">
        <v>0</v>
      </c>
      <c r="E22" s="233"/>
      <c r="F22" s="232">
        <v>0</v>
      </c>
      <c r="G22" s="233"/>
      <c r="H22" s="232">
        <v>0</v>
      </c>
      <c r="I22" s="233"/>
      <c r="J22" s="232">
        <v>0</v>
      </c>
      <c r="K22" s="233"/>
      <c r="L22" s="232">
        <v>0</v>
      </c>
      <c r="M22" s="233"/>
      <c r="N22" s="232">
        <v>0</v>
      </c>
      <c r="O22" s="233"/>
    </row>
    <row r="23" spans="1:15" ht="13.9" customHeight="1" x14ac:dyDescent="0.2">
      <c r="A23" s="83" t="s">
        <v>401</v>
      </c>
      <c r="B23" s="232">
        <v>0</v>
      </c>
      <c r="C23" s="233"/>
      <c r="D23" s="232">
        <v>0</v>
      </c>
      <c r="E23" s="233"/>
      <c r="F23" s="232">
        <v>0</v>
      </c>
      <c r="G23" s="233"/>
      <c r="H23" s="232">
        <v>0</v>
      </c>
      <c r="I23" s="233"/>
      <c r="J23" s="232">
        <v>0</v>
      </c>
      <c r="K23" s="233"/>
      <c r="L23" s="232">
        <v>0</v>
      </c>
      <c r="M23" s="233"/>
      <c r="N23" s="232">
        <v>0</v>
      </c>
      <c r="O23" s="233"/>
    </row>
    <row r="24" spans="1:15" ht="16.5" x14ac:dyDescent="0.2">
      <c r="A24" s="85" t="s">
        <v>402</v>
      </c>
      <c r="B24" s="239">
        <v>0</v>
      </c>
      <c r="C24" s="240"/>
      <c r="D24" s="239">
        <v>0</v>
      </c>
      <c r="E24" s="240"/>
      <c r="F24" s="239">
        <v>0</v>
      </c>
      <c r="G24" s="240"/>
      <c r="H24" s="239">
        <v>0</v>
      </c>
      <c r="I24" s="240"/>
      <c r="J24" s="239">
        <v>0</v>
      </c>
      <c r="K24" s="240"/>
      <c r="L24" s="239">
        <v>0</v>
      </c>
      <c r="M24" s="240"/>
      <c r="N24" s="239">
        <v>0</v>
      </c>
      <c r="O24" s="240"/>
    </row>
    <row r="25" spans="1:15" x14ac:dyDescent="0.2">
      <c r="A25" s="234"/>
      <c r="B25" s="234"/>
      <c r="C25" s="234"/>
      <c r="D25" s="234"/>
      <c r="E25" s="234"/>
      <c r="F25" s="234"/>
      <c r="G25" s="234"/>
      <c r="H25" s="234"/>
      <c r="I25" s="234"/>
      <c r="J25" s="234"/>
      <c r="K25" s="234"/>
      <c r="L25" s="234"/>
      <c r="M25" s="234"/>
      <c r="N25" s="234"/>
      <c r="O25" s="234"/>
    </row>
    <row r="26" spans="1:15" s="1" customFormat="1" ht="31.5" customHeight="1" x14ac:dyDescent="0.2">
      <c r="A26" s="248" t="s">
        <v>229</v>
      </c>
      <c r="B26" s="248"/>
      <c r="C26" s="248"/>
      <c r="D26" s="248"/>
      <c r="E26" s="248"/>
      <c r="F26" s="248"/>
      <c r="G26" s="248"/>
      <c r="H26" s="248"/>
      <c r="I26" s="248"/>
      <c r="J26" s="248"/>
      <c r="K26" s="248"/>
      <c r="L26" s="248"/>
      <c r="M26" s="248"/>
      <c r="N26" s="248"/>
      <c r="O26" s="248"/>
    </row>
    <row r="27" spans="1:15" s="1" customFormat="1" ht="15" customHeight="1" x14ac:dyDescent="0.2">
      <c r="A27" s="247" t="s">
        <v>147</v>
      </c>
      <c r="B27" s="247"/>
      <c r="C27" s="247"/>
      <c r="D27" s="247"/>
      <c r="E27" s="247"/>
      <c r="F27" s="247"/>
      <c r="G27" s="247"/>
      <c r="H27" s="247"/>
      <c r="I27" s="247"/>
      <c r="J27" s="247"/>
      <c r="K27" s="247"/>
      <c r="L27" s="247"/>
      <c r="M27" s="247"/>
      <c r="N27" s="247"/>
      <c r="O27" s="247"/>
    </row>
    <row r="28" spans="1:15" s="1" customFormat="1" ht="7.5" customHeight="1" x14ac:dyDescent="0.2">
      <c r="A28" s="249"/>
      <c r="B28" s="249"/>
      <c r="C28" s="249"/>
      <c r="D28" s="249"/>
      <c r="E28" s="249"/>
      <c r="F28" s="249"/>
      <c r="G28" s="249"/>
      <c r="H28" s="249"/>
      <c r="I28" s="249"/>
      <c r="J28" s="249"/>
      <c r="K28" s="249"/>
      <c r="L28" s="249"/>
      <c r="M28" s="249"/>
      <c r="N28" s="249"/>
      <c r="O28" s="249"/>
    </row>
    <row r="29" spans="1:15" ht="37.9" customHeight="1" x14ac:dyDescent="0.2">
      <c r="A29" s="213" t="s">
        <v>403</v>
      </c>
      <c r="B29" s="214"/>
      <c r="C29" s="213" t="s">
        <v>404</v>
      </c>
      <c r="D29" s="214"/>
      <c r="E29" s="213" t="s">
        <v>405</v>
      </c>
      <c r="F29" s="214"/>
      <c r="G29" s="213" t="s">
        <v>406</v>
      </c>
      <c r="H29" s="214"/>
      <c r="I29" s="213" t="s">
        <v>407</v>
      </c>
      <c r="J29" s="214"/>
      <c r="K29" s="213" t="s">
        <v>408</v>
      </c>
      <c r="L29" s="214"/>
      <c r="M29" s="75"/>
      <c r="N29" s="75"/>
      <c r="O29" s="75"/>
    </row>
    <row r="30" spans="1:15" ht="18" customHeight="1" x14ac:dyDescent="0.2">
      <c r="A30" s="254" t="s">
        <v>409</v>
      </c>
      <c r="B30" s="255"/>
      <c r="C30" s="245"/>
      <c r="D30" s="246"/>
      <c r="E30" s="245"/>
      <c r="F30" s="246"/>
      <c r="G30" s="245"/>
      <c r="H30" s="246"/>
      <c r="I30" s="245"/>
      <c r="J30" s="246"/>
      <c r="K30" s="245"/>
      <c r="L30" s="246"/>
      <c r="M30" s="75"/>
      <c r="N30" s="75"/>
      <c r="O30" s="75"/>
    </row>
    <row r="31" spans="1:15" ht="13.15" customHeight="1" x14ac:dyDescent="0.2">
      <c r="A31" s="252" t="s">
        <v>410</v>
      </c>
      <c r="B31" s="253"/>
      <c r="C31" s="232">
        <v>0</v>
      </c>
      <c r="D31" s="233"/>
      <c r="E31" s="232">
        <v>0</v>
      </c>
      <c r="F31" s="233"/>
      <c r="G31" s="232">
        <v>0</v>
      </c>
      <c r="H31" s="233"/>
      <c r="I31" s="232">
        <v>0</v>
      </c>
      <c r="J31" s="233"/>
      <c r="K31" s="232">
        <v>0</v>
      </c>
      <c r="L31" s="233"/>
      <c r="M31" s="75"/>
      <c r="N31" s="75"/>
      <c r="O31" s="75"/>
    </row>
    <row r="32" spans="1:15" ht="13.15" customHeight="1" x14ac:dyDescent="0.2">
      <c r="A32" s="252" t="s">
        <v>411</v>
      </c>
      <c r="B32" s="253"/>
      <c r="C32" s="232">
        <v>0</v>
      </c>
      <c r="D32" s="233"/>
      <c r="E32" s="232">
        <v>0</v>
      </c>
      <c r="F32" s="233"/>
      <c r="G32" s="232">
        <v>0</v>
      </c>
      <c r="H32" s="233"/>
      <c r="I32" s="232">
        <v>0</v>
      </c>
      <c r="J32" s="233"/>
      <c r="K32" s="232">
        <v>0</v>
      </c>
      <c r="L32" s="233"/>
      <c r="M32" s="75"/>
      <c r="N32" s="75"/>
      <c r="O32" s="75"/>
    </row>
    <row r="33" spans="1:15" ht="13.15" customHeight="1" x14ac:dyDescent="0.2">
      <c r="A33" s="250" t="s">
        <v>412</v>
      </c>
      <c r="B33" s="251"/>
      <c r="C33" s="239">
        <v>0</v>
      </c>
      <c r="D33" s="240"/>
      <c r="E33" s="239">
        <v>0</v>
      </c>
      <c r="F33" s="240"/>
      <c r="G33" s="239">
        <v>0</v>
      </c>
      <c r="H33" s="240"/>
      <c r="I33" s="239">
        <v>0</v>
      </c>
      <c r="J33" s="240"/>
      <c r="K33" s="239">
        <v>0</v>
      </c>
      <c r="L33" s="240"/>
      <c r="M33" s="75"/>
      <c r="N33" s="75"/>
      <c r="O33" s="75"/>
    </row>
    <row r="34" spans="1:15" ht="13.15" customHeight="1" x14ac:dyDescent="0.2">
      <c r="A34" s="203"/>
      <c r="B34" s="203"/>
      <c r="C34" s="204"/>
      <c r="D34" s="204"/>
      <c r="E34" s="204"/>
      <c r="F34" s="204"/>
      <c r="G34" s="204"/>
      <c r="H34" s="204"/>
      <c r="I34" s="204"/>
      <c r="J34" s="204"/>
      <c r="K34" s="204"/>
      <c r="L34" s="204"/>
      <c r="M34" s="75"/>
      <c r="N34" s="75"/>
      <c r="O34" s="75"/>
    </row>
    <row r="35" spans="1:15" ht="13.15" customHeight="1" x14ac:dyDescent="0.2">
      <c r="A35" s="203"/>
      <c r="B35" s="203"/>
      <c r="C35" s="204"/>
      <c r="D35" s="204"/>
      <c r="E35" s="204"/>
      <c r="F35" s="204"/>
      <c r="G35" s="204"/>
      <c r="H35" s="204"/>
      <c r="I35" s="204"/>
      <c r="J35" s="204"/>
      <c r="K35" s="204"/>
      <c r="L35" s="204"/>
      <c r="M35" s="75"/>
      <c r="N35" s="75"/>
      <c r="O35" s="75"/>
    </row>
    <row r="36" spans="1:15" ht="13.15" customHeight="1" x14ac:dyDescent="0.2">
      <c r="A36" s="203"/>
      <c r="B36" s="203"/>
      <c r="C36" s="204"/>
      <c r="D36" s="204"/>
      <c r="E36" s="204"/>
      <c r="F36" s="204"/>
      <c r="G36" s="204"/>
      <c r="H36" s="204"/>
      <c r="I36" s="204"/>
      <c r="J36" s="204"/>
      <c r="K36" s="204"/>
      <c r="L36" s="204"/>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zoomScale="150" zoomScaleNormal="150" workbookViewId="0">
      <selection activeCell="A21" sqref="A21"/>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56" t="s">
        <v>228</v>
      </c>
      <c r="B1" s="257"/>
      <c r="C1" s="257"/>
      <c r="D1" s="257"/>
      <c r="E1" s="257"/>
      <c r="F1" s="257"/>
      <c r="G1" s="257"/>
      <c r="H1" s="257"/>
      <c r="I1" s="257"/>
      <c r="J1" s="257"/>
      <c r="K1" s="258"/>
    </row>
    <row r="2" spans="1:11" x14ac:dyDescent="0.2">
      <c r="A2" s="259" t="s">
        <v>266</v>
      </c>
      <c r="B2" s="260"/>
      <c r="C2" s="260"/>
      <c r="D2" s="260"/>
      <c r="E2" s="260"/>
      <c r="F2" s="260"/>
      <c r="G2" s="260"/>
      <c r="H2" s="260"/>
      <c r="I2" s="260"/>
      <c r="J2" s="260"/>
      <c r="K2" s="261"/>
    </row>
    <row r="3" spans="1:11" x14ac:dyDescent="0.2">
      <c r="A3" s="259" t="s">
        <v>459</v>
      </c>
      <c r="B3" s="260"/>
      <c r="C3" s="260"/>
      <c r="D3" s="260"/>
      <c r="E3" s="260"/>
      <c r="F3" s="260"/>
      <c r="G3" s="260"/>
      <c r="H3" s="260"/>
      <c r="I3" s="260"/>
      <c r="J3" s="260"/>
      <c r="K3" s="261"/>
    </row>
    <row r="4" spans="1:11" x14ac:dyDescent="0.2">
      <c r="A4" s="262" t="s">
        <v>264</v>
      </c>
      <c r="B4" s="263"/>
      <c r="C4" s="263"/>
      <c r="D4" s="263"/>
      <c r="E4" s="263"/>
      <c r="F4" s="263"/>
      <c r="G4" s="263"/>
      <c r="H4" s="263"/>
      <c r="I4" s="263"/>
      <c r="J4" s="263"/>
      <c r="K4" s="264"/>
    </row>
    <row r="5" spans="1:11" ht="69" customHeight="1" x14ac:dyDescent="0.2">
      <c r="A5" s="29" t="s">
        <v>2</v>
      </c>
      <c r="B5" s="29" t="s">
        <v>3</v>
      </c>
      <c r="C5" s="29" t="s">
        <v>4</v>
      </c>
      <c r="D5" s="29" t="s">
        <v>5</v>
      </c>
      <c r="E5" s="29" t="s">
        <v>6</v>
      </c>
      <c r="F5" s="29" t="s">
        <v>7</v>
      </c>
      <c r="G5" s="29" t="s">
        <v>8</v>
      </c>
      <c r="H5" s="29" t="s">
        <v>9</v>
      </c>
      <c r="I5" s="29" t="s">
        <v>10</v>
      </c>
      <c r="J5" s="29" t="s">
        <v>11</v>
      </c>
      <c r="K5" s="29" t="s">
        <v>12</v>
      </c>
    </row>
    <row r="6" spans="1:11" s="12" customFormat="1" ht="17.25" customHeight="1" x14ac:dyDescent="0.2">
      <c r="A6" s="86" t="s">
        <v>413</v>
      </c>
      <c r="B6" s="87"/>
      <c r="C6" s="87"/>
      <c r="D6" s="87"/>
      <c r="E6" s="87">
        <f t="shared" ref="E6:K6" si="0">E7+E8+E9+E10</f>
        <v>0</v>
      </c>
      <c r="F6" s="87"/>
      <c r="G6" s="87">
        <f t="shared" si="0"/>
        <v>0</v>
      </c>
      <c r="H6" s="87">
        <f t="shared" si="0"/>
        <v>0</v>
      </c>
      <c r="I6" s="87">
        <f t="shared" si="0"/>
        <v>0</v>
      </c>
      <c r="J6" s="87">
        <f t="shared" si="0"/>
        <v>0</v>
      </c>
      <c r="K6" s="87">
        <f t="shared" si="0"/>
        <v>0</v>
      </c>
    </row>
    <row r="7" spans="1:11" s="12" customFormat="1" x14ac:dyDescent="0.2">
      <c r="A7" s="88" t="s">
        <v>414</v>
      </c>
      <c r="B7" s="89"/>
      <c r="C7" s="89"/>
      <c r="D7" s="89"/>
      <c r="E7" s="89">
        <v>0</v>
      </c>
      <c r="F7" s="89"/>
      <c r="G7" s="89">
        <v>0</v>
      </c>
      <c r="H7" s="89">
        <v>0</v>
      </c>
      <c r="I7" s="89">
        <v>0</v>
      </c>
      <c r="J7" s="89">
        <v>0</v>
      </c>
      <c r="K7" s="89">
        <v>0</v>
      </c>
    </row>
    <row r="8" spans="1:11" s="12" customFormat="1" x14ac:dyDescent="0.2">
      <c r="A8" s="88" t="s">
        <v>415</v>
      </c>
      <c r="B8" s="89"/>
      <c r="C8" s="89"/>
      <c r="D8" s="89"/>
      <c r="E8" s="89">
        <v>0</v>
      </c>
      <c r="F8" s="89"/>
      <c r="G8" s="89">
        <v>0</v>
      </c>
      <c r="H8" s="89">
        <v>0</v>
      </c>
      <c r="I8" s="89">
        <v>0</v>
      </c>
      <c r="J8" s="89">
        <v>0</v>
      </c>
      <c r="K8" s="89">
        <v>0</v>
      </c>
    </row>
    <row r="9" spans="1:11" s="12" customFormat="1" x14ac:dyDescent="0.2">
      <c r="A9" s="88" t="s">
        <v>416</v>
      </c>
      <c r="B9" s="89"/>
      <c r="C9" s="89"/>
      <c r="D9" s="89"/>
      <c r="E9" s="89">
        <v>0</v>
      </c>
      <c r="F9" s="89"/>
      <c r="G9" s="89">
        <v>0</v>
      </c>
      <c r="H9" s="89">
        <v>0</v>
      </c>
      <c r="I9" s="89">
        <v>0</v>
      </c>
      <c r="J9" s="89">
        <v>0</v>
      </c>
      <c r="K9" s="89">
        <v>0</v>
      </c>
    </row>
    <row r="10" spans="1:11" s="12" customFormat="1" x14ac:dyDescent="0.2">
      <c r="A10" s="88" t="s">
        <v>417</v>
      </c>
      <c r="B10" s="89"/>
      <c r="C10" s="89"/>
      <c r="D10" s="89"/>
      <c r="E10" s="89">
        <v>0</v>
      </c>
      <c r="F10" s="89"/>
      <c r="G10" s="89">
        <v>0</v>
      </c>
      <c r="H10" s="89">
        <v>0</v>
      </c>
      <c r="I10" s="89">
        <v>0</v>
      </c>
      <c r="J10" s="89">
        <v>0</v>
      </c>
      <c r="K10" s="89">
        <v>0</v>
      </c>
    </row>
    <row r="11" spans="1:11" s="12" customFormat="1" x14ac:dyDescent="0.2">
      <c r="A11" s="90" t="s">
        <v>418</v>
      </c>
      <c r="B11" s="87"/>
      <c r="C11" s="87"/>
      <c r="D11" s="87"/>
      <c r="E11" s="87">
        <f t="shared" ref="E11" si="1">E12+E13+E14+E15</f>
        <v>0</v>
      </c>
      <c r="F11" s="87"/>
      <c r="G11" s="87">
        <f t="shared" ref="G11" si="2">G12+G13+G14+G15</f>
        <v>0</v>
      </c>
      <c r="H11" s="87">
        <f t="shared" ref="H11" si="3">H12+H13+H14+H15</f>
        <v>0</v>
      </c>
      <c r="I11" s="87">
        <f t="shared" ref="I11" si="4">I12+I13+I14+I15</f>
        <v>0</v>
      </c>
      <c r="J11" s="87">
        <f t="shared" ref="J11" si="5">J12+J13+J14+J15</f>
        <v>0</v>
      </c>
      <c r="K11" s="87">
        <f t="shared" ref="K11" si="6">K12+K13+K14+K15</f>
        <v>0</v>
      </c>
    </row>
    <row r="12" spans="1:11" s="12" customFormat="1" x14ac:dyDescent="0.2">
      <c r="A12" s="88" t="s">
        <v>419</v>
      </c>
      <c r="B12" s="89"/>
      <c r="C12" s="89"/>
      <c r="D12" s="89"/>
      <c r="E12" s="89">
        <v>0</v>
      </c>
      <c r="F12" s="89"/>
      <c r="G12" s="89">
        <v>0</v>
      </c>
      <c r="H12" s="89">
        <v>0</v>
      </c>
      <c r="I12" s="89">
        <v>0</v>
      </c>
      <c r="J12" s="89">
        <v>0</v>
      </c>
      <c r="K12" s="89">
        <v>0</v>
      </c>
    </row>
    <row r="13" spans="1:11" s="12" customFormat="1" x14ac:dyDescent="0.2">
      <c r="A13" s="88" t="s">
        <v>420</v>
      </c>
      <c r="B13" s="89"/>
      <c r="C13" s="89"/>
      <c r="D13" s="89"/>
      <c r="E13" s="89">
        <v>0</v>
      </c>
      <c r="F13" s="89"/>
      <c r="G13" s="89">
        <v>0</v>
      </c>
      <c r="H13" s="89">
        <v>0</v>
      </c>
      <c r="I13" s="89">
        <v>0</v>
      </c>
      <c r="J13" s="89">
        <v>0</v>
      </c>
      <c r="K13" s="89">
        <v>0</v>
      </c>
    </row>
    <row r="14" spans="1:11" s="12" customFormat="1" x14ac:dyDescent="0.2">
      <c r="A14" s="88" t="s">
        <v>421</v>
      </c>
      <c r="B14" s="89"/>
      <c r="C14" s="89"/>
      <c r="D14" s="89"/>
      <c r="E14" s="89">
        <v>0</v>
      </c>
      <c r="F14" s="89"/>
      <c r="G14" s="89">
        <v>0</v>
      </c>
      <c r="H14" s="89">
        <v>0</v>
      </c>
      <c r="I14" s="89">
        <v>0</v>
      </c>
      <c r="J14" s="89">
        <v>0</v>
      </c>
      <c r="K14" s="89">
        <v>0</v>
      </c>
    </row>
    <row r="15" spans="1:11" s="12" customFormat="1" x14ac:dyDescent="0.2">
      <c r="A15" s="88" t="s">
        <v>422</v>
      </c>
      <c r="B15" s="89"/>
      <c r="C15" s="89"/>
      <c r="D15" s="89"/>
      <c r="E15" s="89">
        <v>0</v>
      </c>
      <c r="F15" s="89"/>
      <c r="G15" s="89">
        <v>0</v>
      </c>
      <c r="H15" s="89">
        <v>0</v>
      </c>
      <c r="I15" s="89">
        <v>0</v>
      </c>
      <c r="J15" s="89">
        <v>0</v>
      </c>
      <c r="K15" s="89">
        <v>0</v>
      </c>
    </row>
    <row r="16" spans="1:11" s="12" customFormat="1" ht="18" x14ac:dyDescent="0.2">
      <c r="A16" s="91" t="s">
        <v>423</v>
      </c>
      <c r="B16" s="92"/>
      <c r="C16" s="92"/>
      <c r="D16" s="92"/>
      <c r="E16" s="92">
        <f t="shared" ref="E16:K16" si="7">E6+E11</f>
        <v>0</v>
      </c>
      <c r="F16" s="92"/>
      <c r="G16" s="92">
        <f t="shared" si="7"/>
        <v>0</v>
      </c>
      <c r="H16" s="92">
        <f t="shared" si="7"/>
        <v>0</v>
      </c>
      <c r="I16" s="92">
        <f t="shared" si="7"/>
        <v>0</v>
      </c>
      <c r="J16" s="92">
        <f t="shared" si="7"/>
        <v>0</v>
      </c>
      <c r="K16" s="92">
        <f t="shared" si="7"/>
        <v>0</v>
      </c>
    </row>
    <row r="17" spans="1:11" s="12" customFormat="1" x14ac:dyDescent="0.2">
      <c r="A17" s="205"/>
      <c r="B17" s="206"/>
      <c r="C17" s="206"/>
      <c r="D17" s="206"/>
      <c r="E17" s="206"/>
      <c r="F17" s="206"/>
      <c r="G17" s="206"/>
      <c r="H17" s="206"/>
      <c r="I17" s="206"/>
      <c r="J17" s="206"/>
      <c r="K17" s="206"/>
    </row>
    <row r="18" spans="1:11" s="12" customFormat="1" x14ac:dyDescent="0.2">
      <c r="A18" s="205"/>
      <c r="B18" s="206"/>
      <c r="C18" s="206"/>
      <c r="D18" s="206"/>
      <c r="E18" s="206"/>
      <c r="F18" s="206"/>
      <c r="G18" s="206"/>
      <c r="H18" s="206"/>
      <c r="I18" s="206"/>
      <c r="J18" s="206"/>
      <c r="K18" s="206"/>
    </row>
    <row r="19" spans="1:11" s="12" customFormat="1" x14ac:dyDescent="0.2">
      <c r="A19" s="205"/>
      <c r="B19" s="206"/>
      <c r="C19" s="206"/>
      <c r="D19" s="206"/>
      <c r="E19" s="206"/>
      <c r="F19" s="206"/>
      <c r="G19" s="206"/>
      <c r="H19" s="206"/>
      <c r="I19" s="206"/>
      <c r="J19" s="206"/>
      <c r="K19" s="206"/>
    </row>
    <row r="20" spans="1:11" x14ac:dyDescent="0.2">
      <c r="A20" s="75"/>
      <c r="B20" s="75"/>
      <c r="C20" s="75"/>
      <c r="D20" s="75"/>
      <c r="E20" s="75"/>
      <c r="F20" s="75"/>
      <c r="G20" s="75"/>
      <c r="H20" s="75"/>
      <c r="I20" s="75"/>
      <c r="J20" s="75"/>
      <c r="K20" s="75"/>
    </row>
    <row r="21" spans="1:11" x14ac:dyDescent="0.2">
      <c r="A21" s="75"/>
      <c r="B21" s="75"/>
      <c r="C21" s="75"/>
      <c r="D21" s="75"/>
      <c r="E21" s="75"/>
      <c r="F21" s="75"/>
      <c r="G21" s="75"/>
      <c r="H21" s="75"/>
      <c r="I21" s="75"/>
      <c r="J21" s="75"/>
      <c r="K21" s="75"/>
    </row>
    <row r="22" spans="1:11" x14ac:dyDescent="0.2">
      <c r="A22" s="75"/>
      <c r="B22" s="75"/>
      <c r="C22" s="75"/>
      <c r="D22" s="75"/>
      <c r="E22" s="75"/>
      <c r="F22" s="75"/>
      <c r="G22" s="75"/>
      <c r="H22" s="75"/>
      <c r="I22" s="75"/>
      <c r="J22" s="75"/>
      <c r="K22" s="75"/>
    </row>
    <row r="23" spans="1:11" x14ac:dyDescent="0.2">
      <c r="A23" s="75"/>
      <c r="B23" s="75"/>
      <c r="C23" s="75"/>
      <c r="D23" s="75"/>
      <c r="E23" s="75"/>
      <c r="F23" s="75"/>
      <c r="G23" s="75"/>
      <c r="H23" s="75"/>
      <c r="I23" s="75"/>
      <c r="J23" s="75"/>
      <c r="K23" s="75"/>
    </row>
    <row r="24" spans="1:11" x14ac:dyDescent="0.2">
      <c r="A24" s="75"/>
      <c r="B24" s="75"/>
      <c r="C24" s="75"/>
      <c r="D24" s="75"/>
      <c r="E24" s="75"/>
      <c r="F24" s="75"/>
      <c r="G24" s="75"/>
      <c r="H24" s="75"/>
      <c r="I24" s="75"/>
      <c r="J24" s="75"/>
      <c r="K24" s="75"/>
    </row>
    <row r="25" spans="1:11" x14ac:dyDescent="0.2">
      <c r="A25" s="75"/>
      <c r="B25" s="75"/>
      <c r="C25" s="75"/>
      <c r="D25" s="75"/>
      <c r="E25" s="75"/>
      <c r="F25" s="75"/>
      <c r="G25" s="75"/>
      <c r="H25" s="75"/>
      <c r="I25" s="75"/>
      <c r="J25" s="75"/>
      <c r="K25" s="75"/>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6"/>
  <sheetViews>
    <sheetView zoomScale="160" zoomScaleNormal="160" workbookViewId="0">
      <selection sqref="A1:E5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296" t="s">
        <v>228</v>
      </c>
      <c r="B1" s="297"/>
      <c r="C1" s="297"/>
      <c r="D1" s="297"/>
      <c r="E1" s="298"/>
    </row>
    <row r="2" spans="1:7" x14ac:dyDescent="0.2">
      <c r="A2" s="302" t="s">
        <v>425</v>
      </c>
      <c r="B2" s="272"/>
      <c r="C2" s="272"/>
      <c r="D2" s="272"/>
      <c r="E2" s="273"/>
    </row>
    <row r="3" spans="1:7" x14ac:dyDescent="0.2">
      <c r="A3" s="302" t="s">
        <v>459</v>
      </c>
      <c r="B3" s="272"/>
      <c r="C3" s="272"/>
      <c r="D3" s="272"/>
      <c r="E3" s="273"/>
    </row>
    <row r="4" spans="1:7" x14ac:dyDescent="0.2">
      <c r="A4" s="270" t="s">
        <v>264</v>
      </c>
      <c r="B4" s="271"/>
      <c r="C4" s="272"/>
      <c r="D4" s="272"/>
      <c r="E4" s="273"/>
    </row>
    <row r="5" spans="1:7" ht="26.25" customHeight="1" x14ac:dyDescent="0.2">
      <c r="A5" s="279" t="s">
        <v>148</v>
      </c>
      <c r="B5" s="282"/>
      <c r="C5" s="21" t="s">
        <v>258</v>
      </c>
      <c r="D5" s="21" t="s">
        <v>204</v>
      </c>
      <c r="E5" s="21" t="s">
        <v>205</v>
      </c>
    </row>
    <row r="6" spans="1:7" ht="19.149999999999999" customHeight="1" x14ac:dyDescent="0.2">
      <c r="A6" s="291" t="s">
        <v>426</v>
      </c>
      <c r="B6" s="292"/>
      <c r="C6" s="93">
        <f>C7+C8+C9</f>
        <v>770107656</v>
      </c>
      <c r="D6" s="93">
        <f t="shared" ref="D6:E6" si="0">D7+D8+D9</f>
        <v>248212970</v>
      </c>
      <c r="E6" s="93">
        <f t="shared" si="0"/>
        <v>248212970</v>
      </c>
    </row>
    <row r="7" spans="1:7" ht="11.25" customHeight="1" x14ac:dyDescent="0.2">
      <c r="A7" s="283" t="s">
        <v>427</v>
      </c>
      <c r="B7" s="284"/>
      <c r="C7" s="94">
        <v>80000000</v>
      </c>
      <c r="D7" s="94">
        <v>33936412</v>
      </c>
      <c r="E7" s="94">
        <v>33936412</v>
      </c>
    </row>
    <row r="8" spans="1:7" ht="12" customHeight="1" x14ac:dyDescent="0.2">
      <c r="A8" s="283" t="s">
        <v>428</v>
      </c>
      <c r="B8" s="300"/>
      <c r="C8" s="95">
        <v>690107656</v>
      </c>
      <c r="D8" s="94">
        <v>214276558</v>
      </c>
      <c r="E8" s="94">
        <v>214276558</v>
      </c>
      <c r="G8" s="7"/>
    </row>
    <row r="9" spans="1:7" ht="13.15" customHeight="1" x14ac:dyDescent="0.2">
      <c r="A9" s="283" t="s">
        <v>429</v>
      </c>
      <c r="B9" s="284"/>
      <c r="C9" s="94">
        <v>0</v>
      </c>
      <c r="D9" s="94">
        <v>0</v>
      </c>
      <c r="E9" s="94">
        <v>0</v>
      </c>
    </row>
    <row r="10" spans="1:7" ht="13.9" customHeight="1" x14ac:dyDescent="0.2">
      <c r="A10" s="301" t="s">
        <v>430</v>
      </c>
      <c r="B10" s="281"/>
      <c r="C10" s="93">
        <f>C11+C12</f>
        <v>793577324</v>
      </c>
      <c r="D10" s="93">
        <f t="shared" ref="D10:E10" si="1">D11+D12</f>
        <v>190149328</v>
      </c>
      <c r="E10" s="93">
        <f t="shared" si="1"/>
        <v>184690915</v>
      </c>
    </row>
    <row r="11" spans="1:7" ht="12" customHeight="1" x14ac:dyDescent="0.2">
      <c r="A11" s="283" t="s">
        <v>431</v>
      </c>
      <c r="B11" s="284"/>
      <c r="C11" s="94">
        <v>80000000</v>
      </c>
      <c r="D11" s="94">
        <v>16243521</v>
      </c>
      <c r="E11" s="94">
        <v>16243521</v>
      </c>
    </row>
    <row r="12" spans="1:7" ht="9.75" customHeight="1" x14ac:dyDescent="0.2">
      <c r="A12" s="283" t="s">
        <v>432</v>
      </c>
      <c r="B12" s="284"/>
      <c r="C12" s="94">
        <v>713577324</v>
      </c>
      <c r="D12" s="94">
        <v>173905807</v>
      </c>
      <c r="E12" s="94">
        <v>168447394</v>
      </c>
    </row>
    <row r="13" spans="1:7" ht="12" customHeight="1" x14ac:dyDescent="0.2">
      <c r="A13" s="280" t="s">
        <v>433</v>
      </c>
      <c r="B13" s="285"/>
      <c r="C13" s="189">
        <f>C14+C15</f>
        <v>0</v>
      </c>
      <c r="D13" s="93">
        <f t="shared" ref="D13:E13" si="2">D14+D15</f>
        <v>0</v>
      </c>
      <c r="E13" s="93">
        <f t="shared" si="2"/>
        <v>0</v>
      </c>
    </row>
    <row r="14" spans="1:7" ht="13.5" customHeight="1" x14ac:dyDescent="0.2">
      <c r="A14" s="283" t="s">
        <v>434</v>
      </c>
      <c r="B14" s="284"/>
      <c r="C14" s="94">
        <v>0</v>
      </c>
      <c r="D14" s="94">
        <v>0</v>
      </c>
      <c r="E14" s="94"/>
    </row>
    <row r="15" spans="1:7" ht="13.5" customHeight="1" x14ac:dyDescent="0.2">
      <c r="A15" s="283" t="s">
        <v>271</v>
      </c>
      <c r="B15" s="284"/>
      <c r="C15" s="191">
        <v>0</v>
      </c>
      <c r="D15" s="94">
        <v>0</v>
      </c>
      <c r="E15" s="94">
        <v>0</v>
      </c>
    </row>
    <row r="16" spans="1:7" x14ac:dyDescent="0.2">
      <c r="A16" s="280" t="s">
        <v>195</v>
      </c>
      <c r="B16" s="281"/>
      <c r="C16" s="93">
        <f>C6-C10+C13</f>
        <v>-23469668</v>
      </c>
      <c r="D16" s="93">
        <f>D6-D10+D13</f>
        <v>58063642</v>
      </c>
      <c r="E16" s="93">
        <f>E6-E10+E13</f>
        <v>63522055</v>
      </c>
    </row>
    <row r="17" spans="1:5" x14ac:dyDescent="0.2">
      <c r="A17" s="280" t="s">
        <v>194</v>
      </c>
      <c r="B17" s="281"/>
      <c r="C17" s="93">
        <f>C16-C9</f>
        <v>-23469668</v>
      </c>
      <c r="D17" s="93">
        <f t="shared" ref="D17:E17" si="3">D16-D9</f>
        <v>58063642</v>
      </c>
      <c r="E17" s="93">
        <f t="shared" si="3"/>
        <v>63522055</v>
      </c>
    </row>
    <row r="18" spans="1:5" ht="18.75" customHeight="1" x14ac:dyDescent="0.2">
      <c r="A18" s="276" t="s">
        <v>435</v>
      </c>
      <c r="B18" s="275"/>
      <c r="C18" s="97">
        <f>C17-C13</f>
        <v>-23469668</v>
      </c>
      <c r="D18" s="97">
        <f t="shared" ref="D18" si="4">D17-D13</f>
        <v>58063642</v>
      </c>
      <c r="E18" s="97">
        <f>E17-E13</f>
        <v>63522055</v>
      </c>
    </row>
    <row r="19" spans="1:5" ht="9" customHeight="1" x14ac:dyDescent="0.2">
      <c r="A19" s="96"/>
      <c r="B19" s="96"/>
      <c r="C19" s="98"/>
      <c r="D19" s="98"/>
      <c r="E19" s="98"/>
    </row>
    <row r="20" spans="1:5" x14ac:dyDescent="0.2">
      <c r="A20" s="277" t="s">
        <v>262</v>
      </c>
      <c r="B20" s="278"/>
      <c r="C20" s="21" t="s">
        <v>259</v>
      </c>
      <c r="D20" s="21" t="s">
        <v>204</v>
      </c>
      <c r="E20" s="21" t="s">
        <v>206</v>
      </c>
    </row>
    <row r="21" spans="1:5" x14ac:dyDescent="0.2">
      <c r="A21" s="303" t="s">
        <v>267</v>
      </c>
      <c r="B21" s="304"/>
      <c r="C21" s="99">
        <f>C22+C23</f>
        <v>0</v>
      </c>
      <c r="D21" s="99">
        <f t="shared" ref="D21:E21" si="5">D22+D23</f>
        <v>0</v>
      </c>
      <c r="E21" s="99">
        <f t="shared" si="5"/>
        <v>0</v>
      </c>
    </row>
    <row r="22" spans="1:5" x14ac:dyDescent="0.2">
      <c r="A22" s="289" t="s">
        <v>196</v>
      </c>
      <c r="B22" s="290"/>
      <c r="C22" s="100">
        <v>0</v>
      </c>
      <c r="D22" s="99">
        <v>0</v>
      </c>
      <c r="E22" s="99">
        <v>0</v>
      </c>
    </row>
    <row r="23" spans="1:5" ht="16.5" customHeight="1" x14ac:dyDescent="0.2">
      <c r="A23" s="289" t="s">
        <v>197</v>
      </c>
      <c r="B23" s="268"/>
      <c r="C23" s="99">
        <v>0</v>
      </c>
      <c r="D23" s="99">
        <v>0</v>
      </c>
      <c r="E23" s="99">
        <v>0</v>
      </c>
    </row>
    <row r="24" spans="1:5" x14ac:dyDescent="0.2">
      <c r="A24" s="274" t="s">
        <v>436</v>
      </c>
      <c r="B24" s="275"/>
      <c r="C24" s="101">
        <f>C18+C21</f>
        <v>-23469668</v>
      </c>
      <c r="D24" s="101">
        <f>D18+D21</f>
        <v>58063642</v>
      </c>
      <c r="E24" s="101">
        <f t="shared" ref="E24" si="6">E18+E21</f>
        <v>63522055</v>
      </c>
    </row>
    <row r="25" spans="1:5" ht="18" x14ac:dyDescent="0.2">
      <c r="A25" s="279" t="s">
        <v>262</v>
      </c>
      <c r="B25" s="278"/>
      <c r="C25" s="21" t="s">
        <v>260</v>
      </c>
      <c r="D25" s="21" t="s">
        <v>204</v>
      </c>
      <c r="E25" s="21" t="s">
        <v>205</v>
      </c>
    </row>
    <row r="26" spans="1:5" ht="14.25" customHeight="1" x14ac:dyDescent="0.2">
      <c r="A26" s="291" t="s">
        <v>269</v>
      </c>
      <c r="B26" s="292"/>
      <c r="C26" s="101">
        <f>C27+C28</f>
        <v>0</v>
      </c>
      <c r="D26" s="101">
        <f t="shared" ref="D26:E26" si="7">D27+D28</f>
        <v>0</v>
      </c>
      <c r="E26" s="101">
        <f t="shared" si="7"/>
        <v>0</v>
      </c>
    </row>
    <row r="27" spans="1:5" x14ac:dyDescent="0.2">
      <c r="A27" s="267" t="s">
        <v>198</v>
      </c>
      <c r="B27" s="288"/>
      <c r="C27" s="99">
        <v>0</v>
      </c>
      <c r="D27" s="99">
        <v>0</v>
      </c>
      <c r="E27" s="99">
        <v>0</v>
      </c>
    </row>
    <row r="28" spans="1:5" x14ac:dyDescent="0.2">
      <c r="A28" s="267" t="s">
        <v>199</v>
      </c>
      <c r="B28" s="288"/>
      <c r="C28" s="99">
        <v>0</v>
      </c>
      <c r="D28" s="99">
        <v>0</v>
      </c>
      <c r="E28" s="99">
        <v>0</v>
      </c>
    </row>
    <row r="29" spans="1:5" x14ac:dyDescent="0.2">
      <c r="A29" s="295" t="s">
        <v>268</v>
      </c>
      <c r="B29" s="269"/>
      <c r="C29" s="101">
        <f>C30+C31</f>
        <v>0</v>
      </c>
      <c r="D29" s="101">
        <f t="shared" ref="D29:E29" si="8">D30+D31</f>
        <v>0</v>
      </c>
      <c r="E29" s="101">
        <f t="shared" si="8"/>
        <v>0</v>
      </c>
    </row>
    <row r="30" spans="1:5" x14ac:dyDescent="0.2">
      <c r="A30" s="267" t="s">
        <v>201</v>
      </c>
      <c r="B30" s="268"/>
      <c r="C30" s="99">
        <v>0</v>
      </c>
      <c r="D30" s="99">
        <v>0</v>
      </c>
      <c r="E30" s="99">
        <v>0</v>
      </c>
    </row>
    <row r="31" spans="1:5" x14ac:dyDescent="0.2">
      <c r="A31" s="267" t="s">
        <v>200</v>
      </c>
      <c r="B31" s="268"/>
      <c r="C31" s="99">
        <v>0</v>
      </c>
      <c r="D31" s="99">
        <v>0</v>
      </c>
      <c r="E31" s="99">
        <v>0</v>
      </c>
    </row>
    <row r="32" spans="1:5" ht="16.5" customHeight="1" x14ac:dyDescent="0.2">
      <c r="A32" s="293" t="s">
        <v>437</v>
      </c>
      <c r="B32" s="294"/>
      <c r="C32" s="102">
        <f>C26-C29</f>
        <v>0</v>
      </c>
      <c r="D32" s="102">
        <f t="shared" ref="D32:E32" si="9">D26-D29</f>
        <v>0</v>
      </c>
      <c r="E32" s="103">
        <f t="shared" si="9"/>
        <v>0</v>
      </c>
    </row>
    <row r="33" spans="1:5" ht="16.899999999999999" customHeight="1" x14ac:dyDescent="0.2">
      <c r="A33" s="20" t="s">
        <v>262</v>
      </c>
      <c r="B33" s="17"/>
      <c r="C33" s="16" t="s">
        <v>260</v>
      </c>
      <c r="D33" s="16" t="s">
        <v>204</v>
      </c>
      <c r="E33" s="22" t="s">
        <v>261</v>
      </c>
    </row>
    <row r="34" spans="1:5" x14ac:dyDescent="0.2">
      <c r="A34" s="286" t="s">
        <v>427</v>
      </c>
      <c r="B34" s="287"/>
      <c r="C34" s="108">
        <f>C7</f>
        <v>80000000</v>
      </c>
      <c r="D34" s="108">
        <f>D7</f>
        <v>33936412</v>
      </c>
      <c r="E34" s="109">
        <f t="shared" ref="E34" si="10">E7</f>
        <v>33936412</v>
      </c>
    </row>
    <row r="35" spans="1:5" ht="18.75" customHeight="1" x14ac:dyDescent="0.2">
      <c r="A35" s="265" t="s">
        <v>273</v>
      </c>
      <c r="B35" s="266"/>
      <c r="C35" s="104">
        <f>C36-C37</f>
        <v>0</v>
      </c>
      <c r="D35" s="104">
        <f t="shared" ref="D35:E35" si="11">D36-D37</f>
        <v>0</v>
      </c>
      <c r="E35" s="105">
        <f t="shared" si="11"/>
        <v>0</v>
      </c>
    </row>
    <row r="36" spans="1:5" ht="12.75" customHeight="1" x14ac:dyDescent="0.2">
      <c r="A36" s="267" t="s">
        <v>198</v>
      </c>
      <c r="B36" s="288"/>
      <c r="C36" s="104">
        <v>0</v>
      </c>
      <c r="D36" s="104">
        <v>0</v>
      </c>
      <c r="E36" s="105">
        <v>0</v>
      </c>
    </row>
    <row r="37" spans="1:5" x14ac:dyDescent="0.2">
      <c r="A37" s="267" t="s">
        <v>202</v>
      </c>
      <c r="B37" s="288"/>
      <c r="C37" s="104">
        <v>0</v>
      </c>
      <c r="D37" s="104">
        <v>0</v>
      </c>
      <c r="E37" s="105">
        <v>0</v>
      </c>
    </row>
    <row r="38" spans="1:5" x14ac:dyDescent="0.2">
      <c r="A38" s="265" t="s">
        <v>431</v>
      </c>
      <c r="B38" s="266"/>
      <c r="C38" s="104">
        <f>C11</f>
        <v>80000000</v>
      </c>
      <c r="D38" s="104">
        <f>D11</f>
        <v>16243521</v>
      </c>
      <c r="E38" s="105">
        <f t="shared" ref="E38" si="12">E11</f>
        <v>16243521</v>
      </c>
    </row>
    <row r="39" spans="1:5" ht="14.25" customHeight="1" x14ac:dyDescent="0.2">
      <c r="A39" s="265" t="s">
        <v>434</v>
      </c>
      <c r="B39" s="266"/>
      <c r="C39" s="104">
        <f>C14</f>
        <v>0</v>
      </c>
      <c r="D39" s="104">
        <f t="shared" ref="D39:E39" si="13">D14</f>
        <v>0</v>
      </c>
      <c r="E39" s="105">
        <f t="shared" si="13"/>
        <v>0</v>
      </c>
    </row>
    <row r="40" spans="1:5" ht="14.25" customHeight="1" x14ac:dyDescent="0.2">
      <c r="A40" s="295" t="s">
        <v>274</v>
      </c>
      <c r="B40" s="299"/>
      <c r="C40" s="106">
        <f>C34+C35-C38+C39</f>
        <v>0</v>
      </c>
      <c r="D40" s="106">
        <f t="shared" ref="D40:E40" si="14">D34+D35-D38+D39</f>
        <v>17692891</v>
      </c>
      <c r="E40" s="107">
        <f t="shared" si="14"/>
        <v>17692891</v>
      </c>
    </row>
    <row r="41" spans="1:5" ht="17.25" customHeight="1" x14ac:dyDescent="0.2">
      <c r="A41" s="293" t="s">
        <v>203</v>
      </c>
      <c r="B41" s="294"/>
      <c r="C41" s="106">
        <f>C40-C35</f>
        <v>0</v>
      </c>
      <c r="D41" s="106">
        <f t="shared" ref="D41:E41" si="15">D40-D35</f>
        <v>17692891</v>
      </c>
      <c r="E41" s="107">
        <f t="shared" si="15"/>
        <v>17692891</v>
      </c>
    </row>
    <row r="42" spans="1:5" ht="16.5" customHeight="1" x14ac:dyDescent="0.2">
      <c r="A42" s="18" t="s">
        <v>262</v>
      </c>
      <c r="B42" s="19"/>
      <c r="C42" s="16" t="s">
        <v>260</v>
      </c>
      <c r="D42" s="16" t="s">
        <v>204</v>
      </c>
      <c r="E42" s="22" t="s">
        <v>261</v>
      </c>
    </row>
    <row r="43" spans="1:5" ht="15" customHeight="1" x14ac:dyDescent="0.2">
      <c r="A43" s="265" t="s">
        <v>428</v>
      </c>
      <c r="B43" s="266"/>
      <c r="C43" s="99">
        <f>C8</f>
        <v>690107656</v>
      </c>
      <c r="D43" s="99">
        <f>D8</f>
        <v>214276558</v>
      </c>
      <c r="E43" s="105">
        <f t="shared" ref="E43" si="16">E8</f>
        <v>214276558</v>
      </c>
    </row>
    <row r="44" spans="1:5" ht="18" customHeight="1" x14ac:dyDescent="0.2">
      <c r="A44" s="265" t="s">
        <v>270</v>
      </c>
      <c r="B44" s="269"/>
      <c r="C44" s="99">
        <f>C45-C46</f>
        <v>0</v>
      </c>
      <c r="D44" s="99">
        <f t="shared" ref="D44:E44" si="17">D45-D46</f>
        <v>0</v>
      </c>
      <c r="E44" s="105">
        <f t="shared" si="17"/>
        <v>0</v>
      </c>
    </row>
    <row r="45" spans="1:5" ht="15" customHeight="1" x14ac:dyDescent="0.2">
      <c r="A45" s="267" t="s">
        <v>199</v>
      </c>
      <c r="B45" s="268"/>
      <c r="C45" s="99">
        <f>C28</f>
        <v>0</v>
      </c>
      <c r="D45" s="99">
        <f t="shared" ref="D45:E45" si="18">D28</f>
        <v>0</v>
      </c>
      <c r="E45" s="99">
        <f t="shared" si="18"/>
        <v>0</v>
      </c>
    </row>
    <row r="46" spans="1:5" ht="15" customHeight="1" x14ac:dyDescent="0.2">
      <c r="A46" s="267" t="s">
        <v>200</v>
      </c>
      <c r="B46" s="268"/>
      <c r="C46" s="99">
        <f>C31</f>
        <v>0</v>
      </c>
      <c r="D46" s="99">
        <f>D31</f>
        <v>0</v>
      </c>
      <c r="E46" s="99">
        <f>E31</f>
        <v>0</v>
      </c>
    </row>
    <row r="47" spans="1:5" ht="15" customHeight="1" x14ac:dyDescent="0.2">
      <c r="A47" s="265" t="s">
        <v>432</v>
      </c>
      <c r="B47" s="266"/>
      <c r="C47" s="99">
        <f>C12</f>
        <v>713577324</v>
      </c>
      <c r="D47" s="99">
        <f t="shared" ref="D47:E47" si="19">D12</f>
        <v>173905807</v>
      </c>
      <c r="E47" s="99">
        <f t="shared" si="19"/>
        <v>168447394</v>
      </c>
    </row>
    <row r="48" spans="1:5" ht="15" customHeight="1" x14ac:dyDescent="0.2">
      <c r="A48" s="265" t="s">
        <v>271</v>
      </c>
      <c r="B48" s="266"/>
      <c r="C48" s="99">
        <f>C15</f>
        <v>0</v>
      </c>
      <c r="D48" s="99">
        <f t="shared" ref="D48:E48" si="20">D15</f>
        <v>0</v>
      </c>
      <c r="E48" s="99">
        <f t="shared" si="20"/>
        <v>0</v>
      </c>
    </row>
    <row r="49" spans="1:5" ht="15" customHeight="1" x14ac:dyDescent="0.2">
      <c r="A49" s="293" t="s">
        <v>272</v>
      </c>
      <c r="B49" s="294"/>
      <c r="C49" s="101">
        <f>C43+C44-C47+C48</f>
        <v>-23469668</v>
      </c>
      <c r="D49" s="101">
        <f t="shared" ref="D49:E49" si="21">D43+D44-D47+D48</f>
        <v>40370751</v>
      </c>
      <c r="E49" s="101">
        <f t="shared" si="21"/>
        <v>45829164</v>
      </c>
    </row>
    <row r="50" spans="1:5" ht="18.75" customHeight="1" x14ac:dyDescent="0.2">
      <c r="A50" s="293" t="s">
        <v>207</v>
      </c>
      <c r="B50" s="294"/>
      <c r="C50" s="102">
        <f>C49-C44</f>
        <v>-23469668</v>
      </c>
      <c r="D50" s="102">
        <f t="shared" ref="D50:E50" si="22">D49-D44</f>
        <v>40370751</v>
      </c>
      <c r="E50" s="102">
        <f t="shared" si="22"/>
        <v>45829164</v>
      </c>
    </row>
    <row r="51" spans="1:5" x14ac:dyDescent="0.2">
      <c r="A51" s="75"/>
      <c r="B51" s="75"/>
      <c r="C51" s="75"/>
      <c r="D51" s="75"/>
      <c r="E51" s="75"/>
    </row>
    <row r="52" spans="1:5" x14ac:dyDescent="0.2">
      <c r="A52" s="75"/>
      <c r="B52" s="75"/>
      <c r="C52" s="75"/>
      <c r="D52" s="75"/>
      <c r="E52" s="75"/>
    </row>
    <row r="53" spans="1:5" x14ac:dyDescent="0.2">
      <c r="A53" s="75"/>
      <c r="B53" s="75"/>
      <c r="C53" s="75"/>
      <c r="D53" s="75"/>
      <c r="E53" s="75"/>
    </row>
    <row r="54" spans="1:5" x14ac:dyDescent="0.2">
      <c r="A54" s="75"/>
      <c r="B54" s="75"/>
      <c r="C54" s="75"/>
      <c r="D54" s="75"/>
      <c r="E54" s="75"/>
    </row>
    <row r="55" spans="1:5" x14ac:dyDescent="0.2">
      <c r="A55" s="75"/>
      <c r="B55" s="75"/>
      <c r="C55" s="75"/>
      <c r="D55" s="75"/>
      <c r="E55" s="75"/>
    </row>
    <row r="56" spans="1:5" x14ac:dyDescent="0.2">
      <c r="A56" s="75"/>
      <c r="B56" s="75"/>
      <c r="C56" s="75"/>
      <c r="D56" s="75"/>
      <c r="E56" s="75"/>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4"/>
  <sheetViews>
    <sheetView topLeftCell="A46" zoomScale="150" zoomScaleNormal="150" workbookViewId="0">
      <selection sqref="A1:G74"/>
    </sheetView>
  </sheetViews>
  <sheetFormatPr baseColWidth="10" defaultColWidth="8.83203125" defaultRowHeight="12.75" x14ac:dyDescent="0.2"/>
  <cols>
    <col min="1" max="1" width="38.5" customWidth="1"/>
    <col min="2" max="7" width="10.33203125" customWidth="1"/>
  </cols>
  <sheetData>
    <row r="1" spans="1:9" ht="10.9" customHeight="1" x14ac:dyDescent="0.2">
      <c r="A1" s="305" t="s">
        <v>228</v>
      </c>
      <c r="B1" s="306"/>
      <c r="C1" s="306"/>
      <c r="D1" s="306"/>
      <c r="E1" s="306"/>
      <c r="F1" s="306"/>
      <c r="G1" s="307"/>
    </row>
    <row r="2" spans="1:9" ht="10.15" customHeight="1" x14ac:dyDescent="0.2">
      <c r="A2" s="308" t="s">
        <v>438</v>
      </c>
      <c r="B2" s="309"/>
      <c r="C2" s="309"/>
      <c r="D2" s="309"/>
      <c r="E2" s="309"/>
      <c r="F2" s="309"/>
      <c r="G2" s="310"/>
    </row>
    <row r="3" spans="1:9" ht="10.15" customHeight="1" x14ac:dyDescent="0.2">
      <c r="A3" s="308" t="s">
        <v>460</v>
      </c>
      <c r="B3" s="309"/>
      <c r="C3" s="309"/>
      <c r="D3" s="309"/>
      <c r="E3" s="309"/>
      <c r="F3" s="309"/>
      <c r="G3" s="310"/>
    </row>
    <row r="4" spans="1:9" ht="10.9" customHeight="1" x14ac:dyDescent="0.2">
      <c r="A4" s="23"/>
      <c r="B4" s="24"/>
      <c r="C4" s="25" t="s">
        <v>264</v>
      </c>
      <c r="D4" s="24"/>
      <c r="E4" s="24"/>
      <c r="F4" s="24"/>
      <c r="G4" s="26"/>
    </row>
    <row r="5" spans="1:9" ht="10.9" customHeight="1" x14ac:dyDescent="0.2">
      <c r="A5" s="311" t="s">
        <v>1</v>
      </c>
      <c r="B5" s="313" t="s">
        <v>15</v>
      </c>
      <c r="C5" s="314"/>
      <c r="D5" s="314"/>
      <c r="E5" s="314"/>
      <c r="F5" s="314"/>
      <c r="G5" s="315" t="s">
        <v>245</v>
      </c>
    </row>
    <row r="6" spans="1:9" ht="19.5" customHeight="1" x14ac:dyDescent="0.2">
      <c r="A6" s="312"/>
      <c r="B6" s="5" t="s">
        <v>16</v>
      </c>
      <c r="C6" s="5" t="s">
        <v>17</v>
      </c>
      <c r="D6" s="5" t="s">
        <v>18</v>
      </c>
      <c r="E6" s="5" t="s">
        <v>13</v>
      </c>
      <c r="F6" s="6" t="s">
        <v>19</v>
      </c>
      <c r="G6" s="316"/>
    </row>
    <row r="7" spans="1:9" ht="10.5" customHeight="1" x14ac:dyDescent="0.2">
      <c r="A7" s="110" t="s">
        <v>20</v>
      </c>
      <c r="B7" s="111"/>
      <c r="C7" s="112" t="s">
        <v>188</v>
      </c>
      <c r="D7" s="111"/>
      <c r="E7" s="111"/>
      <c r="F7" s="113"/>
      <c r="G7" s="111"/>
    </row>
    <row r="8" spans="1:9" ht="10.15" customHeight="1" x14ac:dyDescent="0.2">
      <c r="A8" s="41" t="s">
        <v>21</v>
      </c>
      <c r="B8" s="114">
        <v>0</v>
      </c>
      <c r="C8" s="114">
        <v>0</v>
      </c>
      <c r="D8" s="114">
        <f>B8+C8</f>
        <v>0</v>
      </c>
      <c r="E8" s="114">
        <v>0</v>
      </c>
      <c r="F8" s="114">
        <v>0</v>
      </c>
      <c r="G8" s="114">
        <f>F8-B8</f>
        <v>0</v>
      </c>
    </row>
    <row r="9" spans="1:9" ht="10.9" customHeight="1" x14ac:dyDescent="0.2">
      <c r="A9" s="41" t="s">
        <v>210</v>
      </c>
      <c r="B9" s="114">
        <v>0</v>
      </c>
      <c r="C9" s="114">
        <v>0</v>
      </c>
      <c r="D9" s="114">
        <f t="shared" ref="D9:D13" si="0">B9+C9</f>
        <v>0</v>
      </c>
      <c r="E9" s="114">
        <v>0</v>
      </c>
      <c r="F9" s="114">
        <v>0</v>
      </c>
      <c r="G9" s="114">
        <f t="shared" ref="G9:G11" si="1">F9-B9</f>
        <v>0</v>
      </c>
      <c r="I9" s="7"/>
    </row>
    <row r="10" spans="1:9" ht="10.9" customHeight="1" x14ac:dyDescent="0.2">
      <c r="A10" s="41" t="s">
        <v>22</v>
      </c>
      <c r="B10" s="114">
        <v>0</v>
      </c>
      <c r="C10" s="114">
        <v>0</v>
      </c>
      <c r="D10" s="114">
        <f t="shared" si="0"/>
        <v>0</v>
      </c>
      <c r="E10" s="114">
        <v>0</v>
      </c>
      <c r="F10" s="114">
        <v>0</v>
      </c>
      <c r="G10" s="114">
        <f t="shared" si="1"/>
        <v>0</v>
      </c>
    </row>
    <row r="11" spans="1:9" ht="10.9" customHeight="1" x14ac:dyDescent="0.2">
      <c r="A11" s="41" t="s">
        <v>23</v>
      </c>
      <c r="B11" s="114">
        <v>0</v>
      </c>
      <c r="C11" s="114">
        <v>0</v>
      </c>
      <c r="D11" s="114">
        <f t="shared" si="0"/>
        <v>0</v>
      </c>
      <c r="E11" s="114">
        <v>0</v>
      </c>
      <c r="F11" s="114">
        <v>0</v>
      </c>
      <c r="G11" s="114">
        <f t="shared" si="1"/>
        <v>0</v>
      </c>
    </row>
    <row r="12" spans="1:9" ht="10.9" customHeight="1" x14ac:dyDescent="0.2">
      <c r="A12" s="41" t="s">
        <v>24</v>
      </c>
      <c r="B12" s="114">
        <v>0</v>
      </c>
      <c r="C12" s="114">
        <v>2277340</v>
      </c>
      <c r="D12" s="114">
        <f t="shared" si="0"/>
        <v>2277340</v>
      </c>
      <c r="E12" s="114">
        <v>2277303</v>
      </c>
      <c r="F12" s="114">
        <v>2277303</v>
      </c>
      <c r="G12" s="114">
        <f>F12-B12</f>
        <v>2277303</v>
      </c>
    </row>
    <row r="13" spans="1:9" ht="10.9" customHeight="1" x14ac:dyDescent="0.2">
      <c r="A13" s="41" t="s">
        <v>25</v>
      </c>
      <c r="B13" s="114">
        <v>0</v>
      </c>
      <c r="C13" s="114">
        <v>0</v>
      </c>
      <c r="D13" s="114">
        <f t="shared" si="0"/>
        <v>0</v>
      </c>
      <c r="E13" s="114">
        <v>0</v>
      </c>
      <c r="F13" s="114">
        <v>0</v>
      </c>
      <c r="G13" s="114">
        <f>F13-B13</f>
        <v>0</v>
      </c>
    </row>
    <row r="14" spans="1:9" ht="10.9" customHeight="1" x14ac:dyDescent="0.2">
      <c r="A14" s="41" t="s">
        <v>211</v>
      </c>
      <c r="B14" s="114">
        <v>80000000</v>
      </c>
      <c r="C14" s="114">
        <v>519340</v>
      </c>
      <c r="D14" s="114">
        <f>B14+C14</f>
        <v>80519340</v>
      </c>
      <c r="E14" s="114">
        <v>31659109</v>
      </c>
      <c r="F14" s="114">
        <v>31659109</v>
      </c>
      <c r="G14" s="114">
        <f>F14-B14</f>
        <v>-48340891</v>
      </c>
    </row>
    <row r="15" spans="1:9" ht="18.75" customHeight="1" x14ac:dyDescent="0.2">
      <c r="A15" s="41" t="s">
        <v>26</v>
      </c>
      <c r="B15" s="115">
        <f>B16+B17+B18+B19+B20+B21+B22+B23+B24+B25+B26</f>
        <v>0</v>
      </c>
      <c r="C15" s="115">
        <f>C16+C17+C18+C19+C20+C21+C22+C23+C24+C25+C26</f>
        <v>0</v>
      </c>
      <c r="D15" s="115">
        <f>SUM(D16:D26)</f>
        <v>0</v>
      </c>
      <c r="E15" s="115">
        <f t="shared" ref="E15:F15" si="2">E16+E17+E18+E19+E20+E21+E22+E23+E24+E25+E26</f>
        <v>0</v>
      </c>
      <c r="F15" s="115">
        <f t="shared" si="2"/>
        <v>0</v>
      </c>
      <c r="G15" s="115">
        <f>SUM(G16:G26)</f>
        <v>0</v>
      </c>
    </row>
    <row r="16" spans="1:9" ht="9.75" customHeight="1" x14ac:dyDescent="0.2">
      <c r="A16" s="116" t="s">
        <v>27</v>
      </c>
      <c r="B16" s="115">
        <v>0</v>
      </c>
      <c r="C16" s="115">
        <v>0</v>
      </c>
      <c r="D16" s="114">
        <f>B16+C16</f>
        <v>0</v>
      </c>
      <c r="E16" s="115">
        <v>0</v>
      </c>
      <c r="F16" s="115">
        <v>0</v>
      </c>
      <c r="G16" s="114">
        <f>F16-B16</f>
        <v>0</v>
      </c>
    </row>
    <row r="17" spans="1:7" ht="9.75" customHeight="1" x14ac:dyDescent="0.2">
      <c r="A17" s="116" t="s">
        <v>155</v>
      </c>
      <c r="B17" s="115">
        <v>0</v>
      </c>
      <c r="C17" s="115">
        <v>0</v>
      </c>
      <c r="D17" s="114">
        <f t="shared" ref="D17:D26" si="3">B17+C17</f>
        <v>0</v>
      </c>
      <c r="E17" s="115">
        <v>0</v>
      </c>
      <c r="F17" s="115">
        <v>0</v>
      </c>
      <c r="G17" s="114">
        <f t="shared" ref="G17:G33" si="4">F17-B17</f>
        <v>0</v>
      </c>
    </row>
    <row r="18" spans="1:7" ht="9.75" customHeight="1" x14ac:dyDescent="0.2">
      <c r="A18" s="116" t="s">
        <v>149</v>
      </c>
      <c r="B18" s="115">
        <v>0</v>
      </c>
      <c r="C18" s="115">
        <v>0</v>
      </c>
      <c r="D18" s="114">
        <f t="shared" si="3"/>
        <v>0</v>
      </c>
      <c r="E18" s="115">
        <v>0</v>
      </c>
      <c r="F18" s="115">
        <v>0</v>
      </c>
      <c r="G18" s="114">
        <f t="shared" si="4"/>
        <v>0</v>
      </c>
    </row>
    <row r="19" spans="1:7" ht="9.75" customHeight="1" x14ac:dyDescent="0.2">
      <c r="A19" s="116" t="s">
        <v>156</v>
      </c>
      <c r="B19" s="115">
        <v>0</v>
      </c>
      <c r="C19" s="115">
        <v>0</v>
      </c>
      <c r="D19" s="114">
        <f t="shared" si="3"/>
        <v>0</v>
      </c>
      <c r="E19" s="115">
        <v>0</v>
      </c>
      <c r="F19" s="115">
        <v>0</v>
      </c>
      <c r="G19" s="114">
        <f t="shared" si="4"/>
        <v>0</v>
      </c>
    </row>
    <row r="20" spans="1:7" ht="10.9" customHeight="1" x14ac:dyDescent="0.2">
      <c r="A20" s="116" t="s">
        <v>28</v>
      </c>
      <c r="B20" s="115">
        <v>0</v>
      </c>
      <c r="C20" s="115">
        <v>0</v>
      </c>
      <c r="D20" s="114">
        <f t="shared" si="3"/>
        <v>0</v>
      </c>
      <c r="E20" s="115">
        <v>0</v>
      </c>
      <c r="F20" s="115">
        <v>0</v>
      </c>
      <c r="G20" s="114">
        <f t="shared" si="4"/>
        <v>0</v>
      </c>
    </row>
    <row r="21" spans="1:7" ht="9" customHeight="1" x14ac:dyDescent="0.2">
      <c r="A21" s="116" t="s">
        <v>150</v>
      </c>
      <c r="B21" s="115">
        <v>0</v>
      </c>
      <c r="C21" s="115">
        <v>0</v>
      </c>
      <c r="D21" s="114">
        <f t="shared" si="3"/>
        <v>0</v>
      </c>
      <c r="E21" s="115">
        <v>0</v>
      </c>
      <c r="F21" s="115">
        <v>0</v>
      </c>
      <c r="G21" s="114">
        <f t="shared" si="4"/>
        <v>0</v>
      </c>
    </row>
    <row r="22" spans="1:7" ht="10.5" customHeight="1" x14ac:dyDescent="0.2">
      <c r="A22" s="116" t="s">
        <v>29</v>
      </c>
      <c r="B22" s="115">
        <v>0</v>
      </c>
      <c r="C22" s="115">
        <v>0</v>
      </c>
      <c r="D22" s="114">
        <f t="shared" si="3"/>
        <v>0</v>
      </c>
      <c r="E22" s="115">
        <v>0</v>
      </c>
      <c r="F22" s="115">
        <v>0</v>
      </c>
      <c r="G22" s="114">
        <v>0</v>
      </c>
    </row>
    <row r="23" spans="1:7" ht="10.9" customHeight="1" x14ac:dyDescent="0.2">
      <c r="A23" s="116" t="s">
        <v>30</v>
      </c>
      <c r="B23" s="115">
        <v>0</v>
      </c>
      <c r="C23" s="115">
        <v>0</v>
      </c>
      <c r="D23" s="114">
        <f t="shared" si="3"/>
        <v>0</v>
      </c>
      <c r="E23" s="115">
        <v>0</v>
      </c>
      <c r="F23" s="115">
        <v>0</v>
      </c>
      <c r="G23" s="114">
        <f t="shared" si="4"/>
        <v>0</v>
      </c>
    </row>
    <row r="24" spans="1:7" ht="10.9" customHeight="1" x14ac:dyDescent="0.2">
      <c r="A24" s="116" t="s">
        <v>151</v>
      </c>
      <c r="B24" s="115">
        <v>0</v>
      </c>
      <c r="C24" s="115">
        <v>0</v>
      </c>
      <c r="D24" s="114">
        <f t="shared" si="3"/>
        <v>0</v>
      </c>
      <c r="E24" s="115">
        <v>0</v>
      </c>
      <c r="F24" s="115">
        <v>0</v>
      </c>
      <c r="G24" s="114">
        <f t="shared" si="4"/>
        <v>0</v>
      </c>
    </row>
    <row r="25" spans="1:7" ht="10.9" customHeight="1" x14ac:dyDescent="0.2">
      <c r="A25" s="116" t="s">
        <v>152</v>
      </c>
      <c r="B25" s="115">
        <v>0</v>
      </c>
      <c r="C25" s="115">
        <v>0</v>
      </c>
      <c r="D25" s="114">
        <f t="shared" si="3"/>
        <v>0</v>
      </c>
      <c r="E25" s="115">
        <v>0</v>
      </c>
      <c r="F25" s="115">
        <v>0</v>
      </c>
      <c r="G25" s="114">
        <f t="shared" si="4"/>
        <v>0</v>
      </c>
    </row>
    <row r="26" spans="1:7" ht="18" customHeight="1" x14ac:dyDescent="0.2">
      <c r="A26" s="116" t="s">
        <v>31</v>
      </c>
      <c r="B26" s="115">
        <v>0</v>
      </c>
      <c r="C26" s="115">
        <v>0</v>
      </c>
      <c r="D26" s="114">
        <f t="shared" si="3"/>
        <v>0</v>
      </c>
      <c r="E26" s="115">
        <v>0</v>
      </c>
      <c r="F26" s="115">
        <v>0</v>
      </c>
      <c r="G26" s="114">
        <f t="shared" si="4"/>
        <v>0</v>
      </c>
    </row>
    <row r="27" spans="1:7" ht="18" customHeight="1" x14ac:dyDescent="0.2">
      <c r="A27" s="41" t="s">
        <v>32</v>
      </c>
      <c r="B27" s="114">
        <f>B28+B29+B30+B31+B32</f>
        <v>0</v>
      </c>
      <c r="C27" s="114">
        <f t="shared" ref="C27:F27" si="5">C28+C29+C30+C31+C32</f>
        <v>0</v>
      </c>
      <c r="D27" s="114">
        <f>SUM(D28:D32)</f>
        <v>0</v>
      </c>
      <c r="E27" s="114">
        <f t="shared" si="5"/>
        <v>0</v>
      </c>
      <c r="F27" s="114">
        <f t="shared" si="5"/>
        <v>0</v>
      </c>
      <c r="G27" s="114">
        <f>SUM(G28:G32)</f>
        <v>0</v>
      </c>
    </row>
    <row r="28" spans="1:7" ht="10.9" customHeight="1" x14ac:dyDescent="0.2">
      <c r="A28" s="116" t="s">
        <v>157</v>
      </c>
      <c r="B28" s="115">
        <v>0</v>
      </c>
      <c r="C28" s="115">
        <v>0</v>
      </c>
      <c r="D28" s="114">
        <f>B28+C28</f>
        <v>0</v>
      </c>
      <c r="E28" s="115">
        <v>0</v>
      </c>
      <c r="F28" s="115">
        <v>0</v>
      </c>
      <c r="G28" s="114">
        <f t="shared" si="4"/>
        <v>0</v>
      </c>
    </row>
    <row r="29" spans="1:7" ht="10.9" customHeight="1" x14ac:dyDescent="0.2">
      <c r="A29" s="116" t="s">
        <v>153</v>
      </c>
      <c r="B29" s="115">
        <v>0</v>
      </c>
      <c r="C29" s="115">
        <v>0</v>
      </c>
      <c r="D29" s="114">
        <f t="shared" ref="D29:D33" si="6">B29+C29</f>
        <v>0</v>
      </c>
      <c r="E29" s="115">
        <v>0</v>
      </c>
      <c r="F29" s="115">
        <v>0</v>
      </c>
      <c r="G29" s="114">
        <f>F29-B29</f>
        <v>0</v>
      </c>
    </row>
    <row r="30" spans="1:7" ht="10.9" customHeight="1" x14ac:dyDescent="0.2">
      <c r="A30" s="116" t="s">
        <v>154</v>
      </c>
      <c r="B30" s="115">
        <v>0</v>
      </c>
      <c r="C30" s="115">
        <v>0</v>
      </c>
      <c r="D30" s="114">
        <f t="shared" si="6"/>
        <v>0</v>
      </c>
      <c r="E30" s="115">
        <v>0</v>
      </c>
      <c r="F30" s="115">
        <v>0</v>
      </c>
      <c r="G30" s="114">
        <f t="shared" si="4"/>
        <v>0</v>
      </c>
    </row>
    <row r="31" spans="1:7" ht="11.25" customHeight="1" x14ac:dyDescent="0.2">
      <c r="A31" s="116" t="s">
        <v>33</v>
      </c>
      <c r="B31" s="115">
        <v>0</v>
      </c>
      <c r="C31" s="115">
        <v>0</v>
      </c>
      <c r="D31" s="114">
        <f t="shared" si="6"/>
        <v>0</v>
      </c>
      <c r="E31" s="115">
        <v>0</v>
      </c>
      <c r="F31" s="115">
        <v>0</v>
      </c>
      <c r="G31" s="114">
        <f t="shared" si="4"/>
        <v>0</v>
      </c>
    </row>
    <row r="32" spans="1:7" ht="9.75" customHeight="1" x14ac:dyDescent="0.2">
      <c r="A32" s="116" t="s">
        <v>158</v>
      </c>
      <c r="B32" s="115">
        <v>0</v>
      </c>
      <c r="C32" s="115">
        <v>0</v>
      </c>
      <c r="D32" s="114">
        <f t="shared" si="6"/>
        <v>0</v>
      </c>
      <c r="E32" s="115">
        <v>0</v>
      </c>
      <c r="F32" s="115">
        <v>0</v>
      </c>
      <c r="G32" s="114">
        <f t="shared" si="4"/>
        <v>0</v>
      </c>
    </row>
    <row r="33" spans="1:7" ht="9.75" customHeight="1" x14ac:dyDescent="0.2">
      <c r="A33" s="41" t="s">
        <v>189</v>
      </c>
      <c r="B33" s="115">
        <v>0</v>
      </c>
      <c r="C33" s="115">
        <v>0</v>
      </c>
      <c r="D33" s="114">
        <f t="shared" si="6"/>
        <v>0</v>
      </c>
      <c r="E33" s="115">
        <v>0</v>
      </c>
      <c r="F33" s="115">
        <v>0</v>
      </c>
      <c r="G33" s="114">
        <f t="shared" si="4"/>
        <v>0</v>
      </c>
    </row>
    <row r="34" spans="1:7" ht="10.5" customHeight="1" x14ac:dyDescent="0.2">
      <c r="A34" s="41" t="s">
        <v>212</v>
      </c>
      <c r="B34" s="115">
        <f>B35</f>
        <v>0</v>
      </c>
      <c r="C34" s="115">
        <f>C35</f>
        <v>0</v>
      </c>
      <c r="D34" s="115">
        <f>D35</f>
        <v>0</v>
      </c>
      <c r="E34" s="115">
        <f>E35</f>
        <v>0</v>
      </c>
      <c r="F34" s="115">
        <f t="shared" ref="F34:G34" si="7">F35</f>
        <v>0</v>
      </c>
      <c r="G34" s="115">
        <f t="shared" si="7"/>
        <v>0</v>
      </c>
    </row>
    <row r="35" spans="1:7" ht="9" customHeight="1" x14ac:dyDescent="0.2">
      <c r="A35" s="116" t="s">
        <v>213</v>
      </c>
      <c r="B35" s="115">
        <v>0</v>
      </c>
      <c r="C35" s="115">
        <v>0</v>
      </c>
      <c r="D35" s="114">
        <f t="shared" ref="D35" si="8">B35+C35</f>
        <v>0</v>
      </c>
      <c r="E35" s="115">
        <v>0</v>
      </c>
      <c r="F35" s="115">
        <v>0</v>
      </c>
      <c r="G35" s="114">
        <f>F35-B35</f>
        <v>0</v>
      </c>
    </row>
    <row r="36" spans="1:7" ht="9.75" customHeight="1" x14ac:dyDescent="0.2">
      <c r="A36" s="41" t="s">
        <v>214</v>
      </c>
      <c r="B36" s="115">
        <f>B37+B38</f>
        <v>0</v>
      </c>
      <c r="C36" s="115">
        <f t="shared" ref="C36:G36" si="9">C37+C38</f>
        <v>0</v>
      </c>
      <c r="D36" s="114">
        <f t="shared" si="9"/>
        <v>0</v>
      </c>
      <c r="E36" s="115">
        <f t="shared" si="9"/>
        <v>0</v>
      </c>
      <c r="F36" s="115">
        <f t="shared" si="9"/>
        <v>0</v>
      </c>
      <c r="G36" s="114">
        <f t="shared" si="9"/>
        <v>0</v>
      </c>
    </row>
    <row r="37" spans="1:7" ht="9.75" customHeight="1" x14ac:dyDescent="0.2">
      <c r="A37" s="116" t="s">
        <v>208</v>
      </c>
      <c r="B37" s="115">
        <v>0</v>
      </c>
      <c r="C37" s="115">
        <v>0</v>
      </c>
      <c r="D37" s="114">
        <v>0</v>
      </c>
      <c r="E37" s="115">
        <v>0</v>
      </c>
      <c r="F37" s="115">
        <v>0</v>
      </c>
      <c r="G37" s="114">
        <v>0</v>
      </c>
    </row>
    <row r="38" spans="1:7" ht="9.75" customHeight="1" x14ac:dyDescent="0.2">
      <c r="A38" s="116" t="s">
        <v>209</v>
      </c>
      <c r="B38" s="115">
        <v>0</v>
      </c>
      <c r="C38" s="115">
        <v>0</v>
      </c>
      <c r="D38" s="115">
        <v>0</v>
      </c>
      <c r="E38" s="115">
        <v>0</v>
      </c>
      <c r="F38" s="115">
        <v>0</v>
      </c>
      <c r="G38" s="115">
        <v>0</v>
      </c>
    </row>
    <row r="39" spans="1:7" ht="17.25" customHeight="1" x14ac:dyDescent="0.2">
      <c r="A39" s="117" t="s">
        <v>220</v>
      </c>
      <c r="B39" s="118">
        <f>B8+B9+B10+B11+B12+B13+B14+B15+B27+B33+B34+B36</f>
        <v>80000000</v>
      </c>
      <c r="C39" s="118">
        <f>C8+C9+C10+C11+C12+C13+C14+C15+C27+C33+C34+C36</f>
        <v>2796680</v>
      </c>
      <c r="D39" s="118">
        <f>D8+D9+D10+D11+D12+D13+D14+D15+D27+D33+D34+D36</f>
        <v>82796680</v>
      </c>
      <c r="E39" s="118">
        <f t="shared" ref="E39" si="10">E8+E9+E10+E11+E12+E13+E14+E15+E27+E33+E34+E36</f>
        <v>33936412</v>
      </c>
      <c r="F39" s="118">
        <f>F8+F9+F10+F11+F12+F13+F14+F15+F27+F33+F34+F36</f>
        <v>33936412</v>
      </c>
      <c r="G39" s="118">
        <f>G8+G9+G10+G11+G12+G13+G14+G15+G27+G33+G34+G36</f>
        <v>-46063588</v>
      </c>
    </row>
    <row r="40" spans="1:7" ht="10.5" customHeight="1" x14ac:dyDescent="0.2">
      <c r="A40" s="119" t="s">
        <v>159</v>
      </c>
      <c r="B40" s="120"/>
      <c r="C40" s="120"/>
      <c r="D40" s="120"/>
      <c r="E40" s="120"/>
      <c r="F40" s="121"/>
      <c r="G40" s="120"/>
    </row>
    <row r="41" spans="1:7" ht="4.5" customHeight="1" x14ac:dyDescent="0.2">
      <c r="A41" s="117"/>
      <c r="B41" s="120"/>
      <c r="C41" s="120"/>
      <c r="D41" s="120"/>
      <c r="E41" s="120"/>
      <c r="F41" s="121"/>
      <c r="G41" s="120"/>
    </row>
    <row r="42" spans="1:7" ht="9.75" customHeight="1" x14ac:dyDescent="0.2">
      <c r="A42" s="117" t="s">
        <v>160</v>
      </c>
      <c r="B42" s="120"/>
      <c r="C42" s="120"/>
      <c r="D42" s="120"/>
      <c r="E42" s="120"/>
      <c r="F42" s="121"/>
      <c r="G42" s="120"/>
    </row>
    <row r="43" spans="1:7" ht="10.5" customHeight="1" x14ac:dyDescent="0.2">
      <c r="A43" s="41" t="s">
        <v>215</v>
      </c>
      <c r="B43" s="122">
        <f>B44+B45+B46+B47+B48+B49+B50+B51</f>
        <v>0</v>
      </c>
      <c r="C43" s="122">
        <f>C44+C45+C46+C47+C48+C49+C50+C51</f>
        <v>4875432</v>
      </c>
      <c r="D43" s="122">
        <f>D44+D45+D46+D47+D48+D49+D50+D51</f>
        <v>4875432</v>
      </c>
      <c r="E43" s="122">
        <f t="shared" ref="E43:G43" si="11">E44+E45+E46+E47+E48+E49+E50+E51</f>
        <v>4875432</v>
      </c>
      <c r="F43" s="122">
        <f t="shared" si="11"/>
        <v>4875432</v>
      </c>
      <c r="G43" s="122">
        <f t="shared" si="11"/>
        <v>4875432</v>
      </c>
    </row>
    <row r="44" spans="1:7" ht="19.5" customHeight="1" x14ac:dyDescent="0.2">
      <c r="A44" s="116" t="s">
        <v>161</v>
      </c>
      <c r="B44" s="122">
        <v>0</v>
      </c>
      <c r="C44" s="122">
        <v>0</v>
      </c>
      <c r="D44" s="114">
        <f t="shared" ref="D44:D49" si="12">B44+C44</f>
        <v>0</v>
      </c>
      <c r="E44" s="122">
        <v>0</v>
      </c>
      <c r="F44" s="122">
        <v>0</v>
      </c>
      <c r="G44" s="114">
        <f>F44-B44</f>
        <v>0</v>
      </c>
    </row>
    <row r="45" spans="1:7" ht="16.5" customHeight="1" x14ac:dyDescent="0.2">
      <c r="A45" s="116" t="s">
        <v>162</v>
      </c>
      <c r="B45" s="122">
        <v>0</v>
      </c>
      <c r="C45" s="122">
        <v>0</v>
      </c>
      <c r="D45" s="114">
        <f t="shared" si="12"/>
        <v>0</v>
      </c>
      <c r="E45" s="122">
        <v>0</v>
      </c>
      <c r="F45" s="122">
        <v>0</v>
      </c>
      <c r="G45" s="114">
        <f t="shared" ref="G45:G55" si="13">F45-B45</f>
        <v>0</v>
      </c>
    </row>
    <row r="46" spans="1:7" ht="15.75" customHeight="1" x14ac:dyDescent="0.2">
      <c r="A46" s="116" t="s">
        <v>424</v>
      </c>
      <c r="B46" s="122">
        <v>0</v>
      </c>
      <c r="C46" s="122">
        <v>0</v>
      </c>
      <c r="D46" s="114">
        <f t="shared" si="12"/>
        <v>0</v>
      </c>
      <c r="E46" s="122">
        <v>0</v>
      </c>
      <c r="F46" s="122">
        <v>0</v>
      </c>
      <c r="G46" s="114">
        <f t="shared" si="13"/>
        <v>0</v>
      </c>
    </row>
    <row r="47" spans="1:7" ht="24.75" x14ac:dyDescent="0.2">
      <c r="A47" s="116" t="s">
        <v>163</v>
      </c>
      <c r="B47" s="122">
        <v>0</v>
      </c>
      <c r="C47" s="122">
        <v>0</v>
      </c>
      <c r="D47" s="114">
        <f t="shared" si="12"/>
        <v>0</v>
      </c>
      <c r="E47" s="122">
        <v>0</v>
      </c>
      <c r="F47" s="122">
        <v>0</v>
      </c>
      <c r="G47" s="114">
        <f t="shared" si="13"/>
        <v>0</v>
      </c>
    </row>
    <row r="48" spans="1:7" ht="10.5" customHeight="1" x14ac:dyDescent="0.2">
      <c r="A48" s="116" t="s">
        <v>164</v>
      </c>
      <c r="B48" s="122">
        <v>0</v>
      </c>
      <c r="C48" s="122">
        <v>4875432</v>
      </c>
      <c r="D48" s="114">
        <f>B48+C48</f>
        <v>4875432</v>
      </c>
      <c r="E48" s="122">
        <v>4875432</v>
      </c>
      <c r="F48" s="122">
        <v>4875432</v>
      </c>
      <c r="G48" s="114">
        <f t="shared" si="13"/>
        <v>4875432</v>
      </c>
    </row>
    <row r="49" spans="1:9" ht="16.5" x14ac:dyDescent="0.2">
      <c r="A49" s="116" t="s">
        <v>165</v>
      </c>
      <c r="B49" s="122">
        <v>0</v>
      </c>
      <c r="C49" s="122">
        <v>0</v>
      </c>
      <c r="D49" s="114">
        <f t="shared" si="12"/>
        <v>0</v>
      </c>
      <c r="E49" s="122">
        <v>0</v>
      </c>
      <c r="F49" s="122">
        <v>0</v>
      </c>
      <c r="G49" s="114">
        <f t="shared" si="13"/>
        <v>0</v>
      </c>
    </row>
    <row r="50" spans="1:9" ht="16.5" x14ac:dyDescent="0.2">
      <c r="A50" s="116" t="s">
        <v>166</v>
      </c>
      <c r="B50" s="122">
        <v>0</v>
      </c>
      <c r="C50" s="122">
        <v>0</v>
      </c>
      <c r="D50" s="39">
        <f>B50+C50</f>
        <v>0</v>
      </c>
      <c r="E50" s="122">
        <v>0</v>
      </c>
      <c r="F50" s="122">
        <v>0</v>
      </c>
      <c r="G50" s="39">
        <f t="shared" si="13"/>
        <v>0</v>
      </c>
    </row>
    <row r="51" spans="1:9" ht="16.5" x14ac:dyDescent="0.2">
      <c r="A51" s="116" t="s">
        <v>167</v>
      </c>
      <c r="B51" s="122">
        <v>0</v>
      </c>
      <c r="C51" s="122">
        <v>0</v>
      </c>
      <c r="D51" s="39">
        <f>B51+C51</f>
        <v>0</v>
      </c>
      <c r="E51" s="122">
        <v>0</v>
      </c>
      <c r="F51" s="122">
        <v>0</v>
      </c>
      <c r="G51" s="39">
        <f t="shared" si="13"/>
        <v>0</v>
      </c>
    </row>
    <row r="52" spans="1:9" ht="10.5" customHeight="1" x14ac:dyDescent="0.2">
      <c r="A52" s="41" t="s">
        <v>216</v>
      </c>
      <c r="B52" s="123">
        <f>B53+B54+B55+B56</f>
        <v>0</v>
      </c>
      <c r="C52" s="123">
        <f>C53+C54+C55+C56</f>
        <v>18258627</v>
      </c>
      <c r="D52" s="123">
        <f t="shared" ref="D52:G52" si="14">D53+D54+D55+D56</f>
        <v>18258627</v>
      </c>
      <c r="E52" s="123">
        <f t="shared" si="14"/>
        <v>18258626</v>
      </c>
      <c r="F52" s="123">
        <f t="shared" si="14"/>
        <v>18258626</v>
      </c>
      <c r="G52" s="123">
        <f t="shared" si="14"/>
        <v>18258626</v>
      </c>
      <c r="I52" s="7"/>
    </row>
    <row r="53" spans="1:9" ht="10.5" customHeight="1" x14ac:dyDescent="0.2">
      <c r="A53" s="116" t="s">
        <v>193</v>
      </c>
      <c r="B53" s="123">
        <v>0</v>
      </c>
      <c r="C53" s="123">
        <v>0</v>
      </c>
      <c r="D53" s="39">
        <f>B53+C53</f>
        <v>0</v>
      </c>
      <c r="E53" s="123">
        <v>0</v>
      </c>
      <c r="F53" s="124">
        <v>0</v>
      </c>
      <c r="G53" s="39">
        <f t="shared" si="13"/>
        <v>0</v>
      </c>
    </row>
    <row r="54" spans="1:9" ht="11.25" customHeight="1" x14ac:dyDescent="0.2">
      <c r="A54" s="116" t="s">
        <v>192</v>
      </c>
      <c r="B54" s="123">
        <v>0</v>
      </c>
      <c r="C54" s="123">
        <v>0</v>
      </c>
      <c r="D54" s="39">
        <f>B54+C54</f>
        <v>0</v>
      </c>
      <c r="E54" s="123">
        <v>0</v>
      </c>
      <c r="F54" s="124">
        <v>0</v>
      </c>
      <c r="G54" s="39">
        <f t="shared" si="13"/>
        <v>0</v>
      </c>
    </row>
    <row r="55" spans="1:9" ht="10.5" customHeight="1" x14ac:dyDescent="0.2">
      <c r="A55" s="116" t="s">
        <v>191</v>
      </c>
      <c r="B55" s="123">
        <v>0</v>
      </c>
      <c r="C55" s="123">
        <v>0</v>
      </c>
      <c r="D55" s="39">
        <f>B55+C55</f>
        <v>0</v>
      </c>
      <c r="E55" s="123">
        <v>0</v>
      </c>
      <c r="F55" s="124">
        <v>0</v>
      </c>
      <c r="G55" s="39">
        <f t="shared" si="13"/>
        <v>0</v>
      </c>
    </row>
    <row r="56" spans="1:9" ht="9.75" customHeight="1" x14ac:dyDescent="0.2">
      <c r="A56" s="116" t="s">
        <v>190</v>
      </c>
      <c r="B56" s="39">
        <v>0</v>
      </c>
      <c r="C56" s="39">
        <v>18258627</v>
      </c>
      <c r="D56" s="123">
        <f>B56+C56</f>
        <v>18258627</v>
      </c>
      <c r="E56" s="39">
        <v>18258626</v>
      </c>
      <c r="F56" s="39">
        <v>18258626</v>
      </c>
      <c r="G56" s="123">
        <f>+F56-B56</f>
        <v>18258626</v>
      </c>
      <c r="I56" s="7"/>
    </row>
    <row r="57" spans="1:9" ht="11.25" customHeight="1" x14ac:dyDescent="0.2">
      <c r="A57" s="41" t="s">
        <v>217</v>
      </c>
      <c r="B57" s="123">
        <f>B58+B59</f>
        <v>0</v>
      </c>
      <c r="C57" s="123">
        <f t="shared" ref="C57:F57" si="15">C58+C59</f>
        <v>0</v>
      </c>
      <c r="D57" s="123">
        <f>D58+D59</f>
        <v>0</v>
      </c>
      <c r="E57" s="123">
        <f t="shared" si="15"/>
        <v>0</v>
      </c>
      <c r="F57" s="123">
        <f t="shared" si="15"/>
        <v>0</v>
      </c>
      <c r="G57" s="123">
        <f>G58+G59</f>
        <v>0</v>
      </c>
    </row>
    <row r="58" spans="1:9" ht="16.5" x14ac:dyDescent="0.2">
      <c r="A58" s="116" t="s">
        <v>168</v>
      </c>
      <c r="B58" s="123">
        <v>0</v>
      </c>
      <c r="C58" s="123">
        <v>0</v>
      </c>
      <c r="D58" s="39">
        <f t="shared" ref="D58:D59" si="16">B58+C58</f>
        <v>0</v>
      </c>
      <c r="E58" s="123">
        <v>0</v>
      </c>
      <c r="F58" s="124">
        <v>0</v>
      </c>
      <c r="G58" s="39">
        <f t="shared" ref="G58:G59" si="17">F58-B58</f>
        <v>0</v>
      </c>
    </row>
    <row r="59" spans="1:9" ht="10.5" customHeight="1" x14ac:dyDescent="0.2">
      <c r="A59" s="116" t="s">
        <v>169</v>
      </c>
      <c r="B59" s="123">
        <v>0</v>
      </c>
      <c r="C59" s="123">
        <v>0</v>
      </c>
      <c r="D59" s="39">
        <f t="shared" si="16"/>
        <v>0</v>
      </c>
      <c r="E59" s="123">
        <v>0</v>
      </c>
      <c r="F59" s="124">
        <v>0</v>
      </c>
      <c r="G59" s="39">
        <f t="shared" si="17"/>
        <v>0</v>
      </c>
    </row>
    <row r="60" spans="1:9" ht="16.5" x14ac:dyDescent="0.2">
      <c r="A60" s="41" t="s">
        <v>218</v>
      </c>
      <c r="B60" s="39">
        <f>595689656+94418000</f>
        <v>690107656</v>
      </c>
      <c r="C60" s="39">
        <v>0</v>
      </c>
      <c r="D60" s="123">
        <f>B60+C60</f>
        <v>690107656</v>
      </c>
      <c r="E60" s="39">
        <f>167538000+23604500</f>
        <v>191142500</v>
      </c>
      <c r="F60" s="39">
        <f>167538000+23604500</f>
        <v>191142500</v>
      </c>
      <c r="G60" s="123">
        <f>+F60-B60</f>
        <v>-498965156</v>
      </c>
      <c r="I60" s="7"/>
    </row>
    <row r="61" spans="1:9" x14ac:dyDescent="0.2">
      <c r="A61" s="41" t="s">
        <v>219</v>
      </c>
      <c r="B61" s="123">
        <v>0</v>
      </c>
      <c r="C61" s="123">
        <v>0</v>
      </c>
      <c r="D61" s="39">
        <f t="shared" ref="D61" si="18">B61+C61</f>
        <v>0</v>
      </c>
      <c r="E61" s="123">
        <v>0</v>
      </c>
      <c r="F61" s="124">
        <v>0</v>
      </c>
      <c r="G61" s="39">
        <f t="shared" ref="G61" si="19">F61-B61</f>
        <v>0</v>
      </c>
    </row>
    <row r="62" spans="1:9" ht="16.5" x14ac:dyDescent="0.2">
      <c r="A62" s="117" t="s">
        <v>221</v>
      </c>
      <c r="B62" s="125">
        <f>B43+B52+B57+B60+B61</f>
        <v>690107656</v>
      </c>
      <c r="C62" s="125">
        <f>C43+C52+C57+C60+C61</f>
        <v>23134059</v>
      </c>
      <c r="D62" s="125">
        <f t="shared" ref="D62" si="20">D43+D52+D57+D60+D61</f>
        <v>713241715</v>
      </c>
      <c r="E62" s="125">
        <f>E43+E52+E57+E60+E61</f>
        <v>214276558</v>
      </c>
      <c r="F62" s="125">
        <f>F43+F52+F57+F60+F61</f>
        <v>214276558</v>
      </c>
      <c r="G62" s="125">
        <f>G43+G52+G57+G60+G61</f>
        <v>-475831098</v>
      </c>
    </row>
    <row r="63" spans="1:9" ht="9.75" customHeight="1" x14ac:dyDescent="0.2">
      <c r="A63" s="117" t="s">
        <v>170</v>
      </c>
      <c r="B63" s="125">
        <f>B64</f>
        <v>0</v>
      </c>
      <c r="C63" s="125">
        <f>C64</f>
        <v>0</v>
      </c>
      <c r="D63" s="125">
        <f>D64</f>
        <v>0</v>
      </c>
      <c r="E63" s="125">
        <f t="shared" ref="E63:G63" si="21">E64</f>
        <v>0</v>
      </c>
      <c r="F63" s="125">
        <f t="shared" si="21"/>
        <v>0</v>
      </c>
      <c r="G63" s="125">
        <f t="shared" si="21"/>
        <v>0</v>
      </c>
    </row>
    <row r="64" spans="1:9" x14ac:dyDescent="0.2">
      <c r="A64" s="41" t="s">
        <v>171</v>
      </c>
      <c r="B64" s="123">
        <v>0</v>
      </c>
      <c r="C64" s="123">
        <v>0</v>
      </c>
      <c r="D64" s="39">
        <f>B64+C64</f>
        <v>0</v>
      </c>
      <c r="E64" s="123">
        <v>0</v>
      </c>
      <c r="F64" s="124">
        <v>0</v>
      </c>
      <c r="G64" s="39">
        <f t="shared" ref="G64" si="22">F64-B64</f>
        <v>0</v>
      </c>
    </row>
    <row r="65" spans="1:7" ht="10.5" customHeight="1" x14ac:dyDescent="0.2">
      <c r="A65" s="117" t="s">
        <v>172</v>
      </c>
      <c r="B65" s="125">
        <f>B39+B62+B63</f>
        <v>770107656</v>
      </c>
      <c r="C65" s="125">
        <f>C39+C62+C63</f>
        <v>25930739</v>
      </c>
      <c r="D65" s="125">
        <f t="shared" ref="D65:G65" si="23">D39+D62+D63</f>
        <v>796038395</v>
      </c>
      <c r="E65" s="125">
        <f>E39+E62+E63</f>
        <v>248212970</v>
      </c>
      <c r="F65" s="125">
        <f>F39+F62+F63</f>
        <v>248212970</v>
      </c>
      <c r="G65" s="125">
        <f t="shared" si="23"/>
        <v>-521894686</v>
      </c>
    </row>
    <row r="66" spans="1:7" ht="9" customHeight="1" x14ac:dyDescent="0.2">
      <c r="A66" s="126" t="s">
        <v>173</v>
      </c>
      <c r="B66" s="123"/>
      <c r="C66" s="123"/>
      <c r="D66" s="123"/>
      <c r="E66" s="123"/>
      <c r="F66" s="124"/>
      <c r="G66" s="123"/>
    </row>
    <row r="67" spans="1:7" ht="16.5" x14ac:dyDescent="0.2">
      <c r="A67" s="41" t="s">
        <v>174</v>
      </c>
      <c r="B67" s="123">
        <v>0</v>
      </c>
      <c r="C67" s="123">
        <v>0</v>
      </c>
      <c r="D67" s="39">
        <f t="shared" ref="D67:D68" si="24">B67+C67</f>
        <v>0</v>
      </c>
      <c r="E67" s="123">
        <v>0</v>
      </c>
      <c r="F67" s="123">
        <v>0</v>
      </c>
      <c r="G67" s="39">
        <f t="shared" ref="G67:G68" si="25">F67-B67</f>
        <v>0</v>
      </c>
    </row>
    <row r="68" spans="1:7" ht="16.5" x14ac:dyDescent="0.2">
      <c r="A68" s="41" t="s">
        <v>175</v>
      </c>
      <c r="B68" s="123">
        <v>0</v>
      </c>
      <c r="C68" s="123">
        <v>0</v>
      </c>
      <c r="D68" s="39">
        <f t="shared" si="24"/>
        <v>0</v>
      </c>
      <c r="E68" s="123">
        <v>0</v>
      </c>
      <c r="F68" s="123">
        <v>0</v>
      </c>
      <c r="G68" s="39">
        <f t="shared" si="25"/>
        <v>0</v>
      </c>
    </row>
    <row r="69" spans="1:7" ht="12" customHeight="1" x14ac:dyDescent="0.2">
      <c r="A69" s="127" t="s">
        <v>176</v>
      </c>
      <c r="B69" s="128">
        <f>B67+B68</f>
        <v>0</v>
      </c>
      <c r="C69" s="128">
        <f t="shared" ref="C69:G69" si="26">C67+C68</f>
        <v>0</v>
      </c>
      <c r="D69" s="128">
        <f t="shared" si="26"/>
        <v>0</v>
      </c>
      <c r="E69" s="128">
        <f t="shared" si="26"/>
        <v>0</v>
      </c>
      <c r="F69" s="128">
        <f t="shared" si="26"/>
        <v>0</v>
      </c>
      <c r="G69" s="128">
        <f t="shared" si="26"/>
        <v>0</v>
      </c>
    </row>
    <row r="70" spans="1:7" x14ac:dyDescent="0.2">
      <c r="A70" s="75"/>
      <c r="B70" s="75"/>
      <c r="C70" s="75"/>
      <c r="D70" s="75"/>
      <c r="E70" s="75"/>
      <c r="F70" s="75"/>
      <c r="G70" s="75"/>
    </row>
    <row r="71" spans="1:7" x14ac:dyDescent="0.2">
      <c r="A71" s="75"/>
      <c r="B71" s="75"/>
      <c r="C71" s="75"/>
      <c r="D71" s="75"/>
      <c r="E71" s="75"/>
      <c r="F71" s="75"/>
      <c r="G71" s="75"/>
    </row>
    <row r="72" spans="1:7" x14ac:dyDescent="0.2">
      <c r="A72" s="75"/>
      <c r="B72" s="75"/>
      <c r="C72" s="75"/>
      <c r="D72" s="75"/>
      <c r="E72" s="75"/>
      <c r="F72" s="75"/>
      <c r="G72" s="75"/>
    </row>
    <row r="73" spans="1:7" x14ac:dyDescent="0.2">
      <c r="A73" s="75"/>
      <c r="B73" s="75"/>
      <c r="C73" s="75"/>
      <c r="D73" s="75"/>
      <c r="E73" s="75"/>
      <c r="F73" s="75"/>
      <c r="G73" s="75"/>
    </row>
    <row r="74" spans="1:7" x14ac:dyDescent="0.2">
      <c r="A74" s="75"/>
      <c r="B74" s="75"/>
      <c r="C74" s="75"/>
      <c r="D74" s="75"/>
      <c r="E74" s="75"/>
      <c r="F74" s="75"/>
      <c r="G74" s="75"/>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60 G5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1"/>
  <sheetViews>
    <sheetView topLeftCell="A127" zoomScale="150" zoomScaleNormal="150" workbookViewId="0">
      <selection activeCell="A8" sqref="A8"/>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s>
  <sheetData>
    <row r="1" spans="1:7" ht="9.75" customHeight="1" x14ac:dyDescent="0.2">
      <c r="A1" s="320" t="s">
        <v>228</v>
      </c>
      <c r="B1" s="321"/>
      <c r="C1" s="321"/>
      <c r="D1" s="321"/>
      <c r="E1" s="321"/>
      <c r="F1" s="321"/>
      <c r="G1" s="322"/>
    </row>
    <row r="2" spans="1:7" ht="9.75" customHeight="1" x14ac:dyDescent="0.2">
      <c r="A2" s="218" t="s">
        <v>246</v>
      </c>
      <c r="B2" s="219"/>
      <c r="C2" s="219"/>
      <c r="D2" s="219"/>
      <c r="E2" s="219"/>
      <c r="F2" s="219"/>
      <c r="G2" s="323"/>
    </row>
    <row r="3" spans="1:7" ht="9" customHeight="1" x14ac:dyDescent="0.2">
      <c r="A3" s="218" t="s">
        <v>247</v>
      </c>
      <c r="B3" s="219"/>
      <c r="C3" s="219"/>
      <c r="D3" s="219"/>
      <c r="E3" s="219"/>
      <c r="F3" s="219"/>
      <c r="G3" s="323"/>
    </row>
    <row r="4" spans="1:7" ht="9" customHeight="1" x14ac:dyDescent="0.2">
      <c r="A4" s="218" t="s">
        <v>461</v>
      </c>
      <c r="B4" s="219"/>
      <c r="C4" s="219"/>
      <c r="D4" s="219"/>
      <c r="E4" s="219"/>
      <c r="F4" s="219"/>
      <c r="G4" s="323"/>
    </row>
    <row r="5" spans="1:7" ht="7.5" customHeight="1" x14ac:dyDescent="0.2">
      <c r="A5" s="317" t="s">
        <v>264</v>
      </c>
      <c r="B5" s="318"/>
      <c r="C5" s="318"/>
      <c r="D5" s="318"/>
      <c r="E5" s="318"/>
      <c r="F5" s="318"/>
      <c r="G5" s="319"/>
    </row>
    <row r="6" spans="1:7" ht="14.25" customHeight="1" x14ac:dyDescent="0.2">
      <c r="A6" s="4" t="s">
        <v>148</v>
      </c>
      <c r="B6" s="4" t="s">
        <v>36</v>
      </c>
      <c r="C6" s="4" t="s">
        <v>17</v>
      </c>
      <c r="D6" s="4" t="s">
        <v>18</v>
      </c>
      <c r="E6" s="4" t="s">
        <v>13</v>
      </c>
      <c r="F6" s="4" t="s">
        <v>14</v>
      </c>
      <c r="G6" s="4" t="s">
        <v>35</v>
      </c>
    </row>
    <row r="7" spans="1:7" ht="9" customHeight="1" x14ac:dyDescent="0.2">
      <c r="A7" s="129" t="s">
        <v>37</v>
      </c>
      <c r="B7" s="192">
        <f>B8+B16+B26+B36+B46+B56+B60+B69+B73</f>
        <v>80000000</v>
      </c>
      <c r="C7" s="192">
        <f>C8+C16+C26+C36+C46+C56+C60+C69+C73</f>
        <v>519340</v>
      </c>
      <c r="D7" s="192">
        <f t="shared" ref="D7:G7" si="0">D8+D16+D26+D36+D46+D56+D60+D69+D73</f>
        <v>80519340</v>
      </c>
      <c r="E7" s="192">
        <f t="shared" si="0"/>
        <v>16243521</v>
      </c>
      <c r="F7" s="192">
        <f t="shared" si="0"/>
        <v>16243521</v>
      </c>
      <c r="G7" s="192">
        <f t="shared" si="0"/>
        <v>64275819</v>
      </c>
    </row>
    <row r="8" spans="1:7" ht="9.75" customHeight="1" x14ac:dyDescent="0.2">
      <c r="A8" s="130" t="s">
        <v>38</v>
      </c>
      <c r="B8" s="195">
        <f>B9+B10+B11+B12+B13+B14+B15</f>
        <v>35667508</v>
      </c>
      <c r="C8" s="195">
        <f t="shared" ref="C8:E8" si="1">C9+C10+C11+C12+C13+C14+C15</f>
        <v>30602</v>
      </c>
      <c r="D8" s="195">
        <f>D9+D10+D11+D12+D13+D14+D15</f>
        <v>35698110</v>
      </c>
      <c r="E8" s="195">
        <f t="shared" si="1"/>
        <v>6533429</v>
      </c>
      <c r="F8" s="195">
        <f t="shared" ref="F8" si="2">F9+F10+F11+F12+F13+F14+F15</f>
        <v>6533429</v>
      </c>
      <c r="G8" s="195">
        <f>D8-E8</f>
        <v>29164681</v>
      </c>
    </row>
    <row r="9" spans="1:7" ht="10.5" customHeight="1" x14ac:dyDescent="0.2">
      <c r="A9" s="132" t="s">
        <v>39</v>
      </c>
      <c r="B9" s="195">
        <v>17438852</v>
      </c>
      <c r="C9" s="195">
        <v>0</v>
      </c>
      <c r="D9" s="195">
        <f t="shared" ref="D9:D15" si="3">+B9+C9</f>
        <v>17438852</v>
      </c>
      <c r="E9" s="195">
        <v>4264184</v>
      </c>
      <c r="F9" s="195">
        <v>4264184</v>
      </c>
      <c r="G9" s="195">
        <f t="shared" ref="G9:G15" si="4">D9-E9</f>
        <v>13174668</v>
      </c>
    </row>
    <row r="10" spans="1:7" ht="10.5" customHeight="1" x14ac:dyDescent="0.2">
      <c r="A10" s="132" t="s">
        <v>40</v>
      </c>
      <c r="B10" s="195">
        <v>6194511</v>
      </c>
      <c r="C10" s="195">
        <v>124000</v>
      </c>
      <c r="D10" s="195">
        <f t="shared" si="3"/>
        <v>6318511</v>
      </c>
      <c r="E10" s="195">
        <v>1517373</v>
      </c>
      <c r="F10" s="195">
        <v>1517373</v>
      </c>
      <c r="G10" s="195">
        <f t="shared" si="4"/>
        <v>4801138</v>
      </c>
    </row>
    <row r="11" spans="1:7" ht="9.75" customHeight="1" x14ac:dyDescent="0.2">
      <c r="A11" s="132" t="s">
        <v>41</v>
      </c>
      <c r="B11" s="195">
        <v>2774100</v>
      </c>
      <c r="C11" s="195">
        <v>-74000</v>
      </c>
      <c r="D11" s="195">
        <f t="shared" si="3"/>
        <v>2700100</v>
      </c>
      <c r="E11" s="195">
        <v>127919</v>
      </c>
      <c r="F11" s="195">
        <v>127919</v>
      </c>
      <c r="G11" s="195">
        <f t="shared" si="4"/>
        <v>2572181</v>
      </c>
    </row>
    <row r="12" spans="1:7" ht="10.5" customHeight="1" x14ac:dyDescent="0.2">
      <c r="A12" s="132" t="s">
        <v>42</v>
      </c>
      <c r="B12" s="195">
        <v>0</v>
      </c>
      <c r="C12" s="195">
        <v>104102</v>
      </c>
      <c r="D12" s="195">
        <f t="shared" si="3"/>
        <v>104102</v>
      </c>
      <c r="E12" s="195">
        <v>0</v>
      </c>
      <c r="F12" s="195">
        <v>0</v>
      </c>
      <c r="G12" s="195">
        <f t="shared" si="4"/>
        <v>104102</v>
      </c>
    </row>
    <row r="13" spans="1:7" ht="10.5" customHeight="1" x14ac:dyDescent="0.2">
      <c r="A13" s="132" t="s">
        <v>43</v>
      </c>
      <c r="B13" s="195">
        <v>9260045</v>
      </c>
      <c r="C13" s="195">
        <v>-123500</v>
      </c>
      <c r="D13" s="195">
        <f t="shared" si="3"/>
        <v>9136545</v>
      </c>
      <c r="E13" s="195">
        <v>623953</v>
      </c>
      <c r="F13" s="195">
        <v>623953</v>
      </c>
      <c r="G13" s="195">
        <f t="shared" si="4"/>
        <v>8512592</v>
      </c>
    </row>
    <row r="14" spans="1:7" ht="9" customHeight="1" x14ac:dyDescent="0.2">
      <c r="A14" s="132" t="s">
        <v>44</v>
      </c>
      <c r="B14" s="195">
        <v>0</v>
      </c>
      <c r="C14" s="195">
        <v>0</v>
      </c>
      <c r="D14" s="195">
        <f t="shared" si="3"/>
        <v>0</v>
      </c>
      <c r="E14" s="195">
        <v>0</v>
      </c>
      <c r="F14" s="195">
        <v>0</v>
      </c>
      <c r="G14" s="195">
        <f t="shared" si="4"/>
        <v>0</v>
      </c>
    </row>
    <row r="15" spans="1:7" ht="10.5" customHeight="1" x14ac:dyDescent="0.2">
      <c r="A15" s="132" t="s">
        <v>45</v>
      </c>
      <c r="B15" s="195">
        <v>0</v>
      </c>
      <c r="C15" s="195">
        <v>0</v>
      </c>
      <c r="D15" s="195">
        <f t="shared" si="3"/>
        <v>0</v>
      </c>
      <c r="E15" s="195">
        <v>0</v>
      </c>
      <c r="F15" s="195">
        <v>0</v>
      </c>
      <c r="G15" s="195">
        <f t="shared" si="4"/>
        <v>0</v>
      </c>
    </row>
    <row r="16" spans="1:7" ht="9" customHeight="1" x14ac:dyDescent="0.2">
      <c r="A16" s="133" t="s">
        <v>46</v>
      </c>
      <c r="B16" s="195">
        <f>B17+B18+B19+B20+B21+B22+B23+B24+B25</f>
        <v>12594676</v>
      </c>
      <c r="C16" s="195">
        <f t="shared" ref="C16:G16" si="5">C17+C18+C19+C20+C21+C22+C23+C24+C25</f>
        <v>-2090131</v>
      </c>
      <c r="D16" s="195">
        <f>D17+D18+D19+D20+D21+D22+D23+D24+D25</f>
        <v>10504545</v>
      </c>
      <c r="E16" s="195">
        <f t="shared" si="5"/>
        <v>464774</v>
      </c>
      <c r="F16" s="195">
        <f t="shared" si="5"/>
        <v>464774</v>
      </c>
      <c r="G16" s="195">
        <f t="shared" si="5"/>
        <v>10039771</v>
      </c>
    </row>
    <row r="17" spans="1:7" ht="16.5" x14ac:dyDescent="0.2">
      <c r="A17" s="134" t="s">
        <v>47</v>
      </c>
      <c r="B17" s="195">
        <v>7812947</v>
      </c>
      <c r="C17" s="195">
        <v>-2116031</v>
      </c>
      <c r="D17" s="195">
        <f>+B17+C17</f>
        <v>5696916</v>
      </c>
      <c r="E17" s="195">
        <v>384105</v>
      </c>
      <c r="F17" s="195">
        <v>384105</v>
      </c>
      <c r="G17" s="195">
        <f>D17-E17</f>
        <v>5312811</v>
      </c>
    </row>
    <row r="18" spans="1:7" ht="8.25" customHeight="1" x14ac:dyDescent="0.2">
      <c r="A18" s="134" t="s">
        <v>48</v>
      </c>
      <c r="B18" s="195">
        <v>1156813</v>
      </c>
      <c r="C18" s="195">
        <v>-5200</v>
      </c>
      <c r="D18" s="195">
        <f t="shared" ref="D18:D24" si="6">+B18+C18</f>
        <v>1151613</v>
      </c>
      <c r="E18" s="195">
        <v>536</v>
      </c>
      <c r="F18" s="195">
        <v>536</v>
      </c>
      <c r="G18" s="195">
        <f>D18-E18</f>
        <v>1151077</v>
      </c>
    </row>
    <row r="19" spans="1:7" ht="9" customHeight="1" x14ac:dyDescent="0.2">
      <c r="A19" s="134" t="s">
        <v>49</v>
      </c>
      <c r="B19" s="195">
        <v>0</v>
      </c>
      <c r="C19" s="195">
        <v>0</v>
      </c>
      <c r="D19" s="195">
        <f t="shared" si="6"/>
        <v>0</v>
      </c>
      <c r="E19" s="195">
        <v>0</v>
      </c>
      <c r="F19" s="195">
        <v>0</v>
      </c>
      <c r="G19" s="195">
        <f t="shared" ref="G19:G25" si="7">D19-E19</f>
        <v>0</v>
      </c>
    </row>
    <row r="20" spans="1:7" ht="10.5" customHeight="1" x14ac:dyDescent="0.2">
      <c r="A20" s="134" t="s">
        <v>50</v>
      </c>
      <c r="B20" s="195">
        <v>1618897</v>
      </c>
      <c r="C20" s="195">
        <v>0</v>
      </c>
      <c r="D20" s="195">
        <f t="shared" si="6"/>
        <v>1618897</v>
      </c>
      <c r="E20" s="195">
        <v>27840</v>
      </c>
      <c r="F20" s="195">
        <v>27840</v>
      </c>
      <c r="G20" s="195">
        <f t="shared" si="7"/>
        <v>1591057</v>
      </c>
    </row>
    <row r="21" spans="1:7" ht="9" customHeight="1" x14ac:dyDescent="0.2">
      <c r="A21" s="134" t="s">
        <v>51</v>
      </c>
      <c r="B21" s="195">
        <v>797476</v>
      </c>
      <c r="C21" s="195">
        <v>4700</v>
      </c>
      <c r="D21" s="195">
        <f t="shared" si="6"/>
        <v>802176</v>
      </c>
      <c r="E21" s="195">
        <v>26090</v>
      </c>
      <c r="F21" s="195">
        <v>26090</v>
      </c>
      <c r="G21" s="195">
        <f t="shared" si="7"/>
        <v>776086</v>
      </c>
    </row>
    <row r="22" spans="1:7" ht="10.5" customHeight="1" x14ac:dyDescent="0.2">
      <c r="A22" s="134" t="s">
        <v>52</v>
      </c>
      <c r="B22" s="195">
        <v>832376</v>
      </c>
      <c r="C22" s="195">
        <v>25700</v>
      </c>
      <c r="D22" s="195">
        <f t="shared" si="6"/>
        <v>858076</v>
      </c>
      <c r="E22" s="195">
        <v>24750</v>
      </c>
      <c r="F22" s="195">
        <v>24750</v>
      </c>
      <c r="G22" s="195">
        <f t="shared" si="7"/>
        <v>833326</v>
      </c>
    </row>
    <row r="23" spans="1:7" ht="12.75" customHeight="1" x14ac:dyDescent="0.2">
      <c r="A23" s="134" t="s">
        <v>53</v>
      </c>
      <c r="B23" s="195">
        <v>334199</v>
      </c>
      <c r="C23" s="195">
        <v>0</v>
      </c>
      <c r="D23" s="195">
        <f t="shared" si="6"/>
        <v>334199</v>
      </c>
      <c r="E23" s="195">
        <v>0</v>
      </c>
      <c r="F23" s="195">
        <v>0</v>
      </c>
      <c r="G23" s="195">
        <f t="shared" si="7"/>
        <v>334199</v>
      </c>
    </row>
    <row r="24" spans="1:7" ht="10.5" customHeight="1" x14ac:dyDescent="0.2">
      <c r="A24" s="134" t="s">
        <v>54</v>
      </c>
      <c r="B24" s="195">
        <v>0</v>
      </c>
      <c r="C24" s="195">
        <v>0</v>
      </c>
      <c r="D24" s="195">
        <f t="shared" si="6"/>
        <v>0</v>
      </c>
      <c r="E24" s="195">
        <v>0</v>
      </c>
      <c r="F24" s="195">
        <v>0</v>
      </c>
      <c r="G24" s="195">
        <f t="shared" si="7"/>
        <v>0</v>
      </c>
    </row>
    <row r="25" spans="1:7" ht="8.25" customHeight="1" x14ac:dyDescent="0.2">
      <c r="A25" s="134" t="s">
        <v>55</v>
      </c>
      <c r="B25" s="195">
        <v>41968</v>
      </c>
      <c r="C25" s="195">
        <v>700</v>
      </c>
      <c r="D25" s="195">
        <f>+B25+C25</f>
        <v>42668</v>
      </c>
      <c r="E25" s="195">
        <v>1453</v>
      </c>
      <c r="F25" s="195">
        <v>1453</v>
      </c>
      <c r="G25" s="195">
        <f t="shared" si="7"/>
        <v>41215</v>
      </c>
    </row>
    <row r="26" spans="1:7" ht="9.75" customHeight="1" x14ac:dyDescent="0.2">
      <c r="A26" s="130" t="s">
        <v>56</v>
      </c>
      <c r="B26" s="195">
        <f>B27+B28+B29+B30+B31+B32+B33+B34+B35</f>
        <v>22626085</v>
      </c>
      <c r="C26" s="195">
        <f t="shared" ref="C26:F26" si="8">C27+C28+C29+C30+C31+C32+C33+C34+C35</f>
        <v>-105924</v>
      </c>
      <c r="D26" s="195">
        <f t="shared" si="8"/>
        <v>22520161</v>
      </c>
      <c r="E26" s="195">
        <f>E27+E28+E29+E30+E31+E32+E33+E34+E35</f>
        <v>3435199</v>
      </c>
      <c r="F26" s="195">
        <f t="shared" si="8"/>
        <v>3435199</v>
      </c>
      <c r="G26" s="195">
        <f>G27+G28+G29+G30+G31+G32+G33+G34+G35</f>
        <v>19084962</v>
      </c>
    </row>
    <row r="27" spans="1:7" ht="8.25" customHeight="1" x14ac:dyDescent="0.2">
      <c r="A27" s="134" t="s">
        <v>57</v>
      </c>
      <c r="B27" s="195">
        <v>3153744</v>
      </c>
      <c r="C27" s="195">
        <v>-319400</v>
      </c>
      <c r="D27" s="195">
        <f t="shared" ref="D27:D35" si="9">+B27+C27</f>
        <v>2834344</v>
      </c>
      <c r="E27" s="195">
        <v>3532</v>
      </c>
      <c r="F27" s="195">
        <v>3532</v>
      </c>
      <c r="G27" s="195">
        <f>D27-E27</f>
        <v>2830812</v>
      </c>
    </row>
    <row r="28" spans="1:7" ht="9.75" customHeight="1" x14ac:dyDescent="0.2">
      <c r="A28" s="134" t="s">
        <v>58</v>
      </c>
      <c r="B28" s="195">
        <v>2536870</v>
      </c>
      <c r="C28" s="195">
        <v>-266000</v>
      </c>
      <c r="D28" s="195">
        <f t="shared" si="9"/>
        <v>2270870</v>
      </c>
      <c r="E28" s="195">
        <v>239312</v>
      </c>
      <c r="F28" s="195">
        <v>239312</v>
      </c>
      <c r="G28" s="195">
        <f t="shared" ref="G28:G35" si="10">D28-E28</f>
        <v>2031558</v>
      </c>
    </row>
    <row r="29" spans="1:7" ht="8.25" customHeight="1" x14ac:dyDescent="0.2">
      <c r="A29" s="134" t="s">
        <v>59</v>
      </c>
      <c r="B29" s="195">
        <v>2033796</v>
      </c>
      <c r="C29" s="195">
        <v>109500</v>
      </c>
      <c r="D29" s="195">
        <f t="shared" si="9"/>
        <v>2143296</v>
      </c>
      <c r="E29" s="195">
        <v>731586</v>
      </c>
      <c r="F29" s="195">
        <v>731586</v>
      </c>
      <c r="G29" s="195">
        <f t="shared" si="10"/>
        <v>1411710</v>
      </c>
    </row>
    <row r="30" spans="1:7" ht="9.75" customHeight="1" x14ac:dyDescent="0.2">
      <c r="A30" s="134" t="s">
        <v>60</v>
      </c>
      <c r="B30" s="195">
        <v>40649</v>
      </c>
      <c r="C30" s="195">
        <v>502500</v>
      </c>
      <c r="D30" s="195">
        <f t="shared" si="9"/>
        <v>543149</v>
      </c>
      <c r="E30" s="195">
        <v>496359</v>
      </c>
      <c r="F30" s="195">
        <v>496359</v>
      </c>
      <c r="G30" s="195">
        <f t="shared" si="10"/>
        <v>46790</v>
      </c>
    </row>
    <row r="31" spans="1:7" ht="13.5" customHeight="1" x14ac:dyDescent="0.2">
      <c r="A31" s="134" t="s">
        <v>61</v>
      </c>
      <c r="B31" s="195">
        <v>11123789</v>
      </c>
      <c r="C31" s="195">
        <v>-456776</v>
      </c>
      <c r="D31" s="195">
        <f t="shared" si="9"/>
        <v>10667013</v>
      </c>
      <c r="E31" s="195">
        <v>1216380</v>
      </c>
      <c r="F31" s="195">
        <v>1216380</v>
      </c>
      <c r="G31" s="195">
        <f t="shared" si="10"/>
        <v>9450633</v>
      </c>
    </row>
    <row r="32" spans="1:7" ht="8.25" customHeight="1" x14ac:dyDescent="0.2">
      <c r="A32" s="134" t="s">
        <v>62</v>
      </c>
      <c r="B32" s="195">
        <v>592828</v>
      </c>
      <c r="C32" s="195">
        <v>20000</v>
      </c>
      <c r="D32" s="195">
        <f t="shared" si="9"/>
        <v>612828</v>
      </c>
      <c r="E32" s="195">
        <v>23517</v>
      </c>
      <c r="F32" s="195">
        <v>23517</v>
      </c>
      <c r="G32" s="195">
        <f t="shared" si="10"/>
        <v>589311</v>
      </c>
    </row>
    <row r="33" spans="1:7" ht="7.5" customHeight="1" x14ac:dyDescent="0.2">
      <c r="A33" s="134" t="s">
        <v>63</v>
      </c>
      <c r="B33" s="195">
        <v>1494016</v>
      </c>
      <c r="C33" s="195">
        <v>165752</v>
      </c>
      <c r="D33" s="195">
        <f t="shared" si="9"/>
        <v>1659768</v>
      </c>
      <c r="E33" s="195">
        <v>185035</v>
      </c>
      <c r="F33" s="195">
        <v>185035</v>
      </c>
      <c r="G33" s="195">
        <f t="shared" si="10"/>
        <v>1474733</v>
      </c>
    </row>
    <row r="34" spans="1:7" ht="10.5" customHeight="1" x14ac:dyDescent="0.2">
      <c r="A34" s="134" t="s">
        <v>64</v>
      </c>
      <c r="B34" s="195">
        <v>1650393</v>
      </c>
      <c r="C34" s="195">
        <v>2500</v>
      </c>
      <c r="D34" s="195">
        <f t="shared" si="9"/>
        <v>1652893</v>
      </c>
      <c r="E34" s="195">
        <v>403694</v>
      </c>
      <c r="F34" s="195">
        <v>403694</v>
      </c>
      <c r="G34" s="195">
        <f t="shared" si="10"/>
        <v>1249199</v>
      </c>
    </row>
    <row r="35" spans="1:7" ht="9" customHeight="1" x14ac:dyDescent="0.2">
      <c r="A35" s="134" t="s">
        <v>65</v>
      </c>
      <c r="B35" s="195">
        <v>0</v>
      </c>
      <c r="C35" s="195">
        <v>136000</v>
      </c>
      <c r="D35" s="195">
        <f t="shared" si="9"/>
        <v>136000</v>
      </c>
      <c r="E35" s="195">
        <v>135784</v>
      </c>
      <c r="F35" s="195">
        <v>135784</v>
      </c>
      <c r="G35" s="195">
        <f t="shared" si="10"/>
        <v>216</v>
      </c>
    </row>
    <row r="36" spans="1:7" ht="16.5" x14ac:dyDescent="0.2">
      <c r="A36" s="130" t="s">
        <v>66</v>
      </c>
      <c r="B36" s="195">
        <f>B37+B38+B39+B40+B41+B42+B43+B44+B45</f>
        <v>0</v>
      </c>
      <c r="C36" s="195">
        <f t="shared" ref="C36:F36" si="11">C37+C38+C39+C40+C41+C42+C43+C44+C45</f>
        <v>0</v>
      </c>
      <c r="D36" s="195">
        <f t="shared" si="11"/>
        <v>0</v>
      </c>
      <c r="E36" s="195">
        <f t="shared" si="11"/>
        <v>0</v>
      </c>
      <c r="F36" s="195">
        <f t="shared" si="11"/>
        <v>0</v>
      </c>
      <c r="G36" s="195">
        <f>G37+G38+G39+G40+G41+G42+G43+G44+G45</f>
        <v>0</v>
      </c>
    </row>
    <row r="37" spans="1:7" ht="9" customHeight="1" x14ac:dyDescent="0.2">
      <c r="A37" s="134" t="s">
        <v>67</v>
      </c>
      <c r="B37" s="195">
        <v>0</v>
      </c>
      <c r="C37" s="195">
        <v>0</v>
      </c>
      <c r="D37" s="195">
        <f t="shared" ref="D37:D45" si="12">+B37+C37</f>
        <v>0</v>
      </c>
      <c r="E37" s="195">
        <v>0</v>
      </c>
      <c r="F37" s="195">
        <v>0</v>
      </c>
      <c r="G37" s="195">
        <f>D37-E37</f>
        <v>0</v>
      </c>
    </row>
    <row r="38" spans="1:7" ht="9" customHeight="1" x14ac:dyDescent="0.2">
      <c r="A38" s="134" t="s">
        <v>68</v>
      </c>
      <c r="B38" s="195">
        <v>0</v>
      </c>
      <c r="C38" s="195">
        <v>0</v>
      </c>
      <c r="D38" s="195">
        <f t="shared" si="12"/>
        <v>0</v>
      </c>
      <c r="E38" s="195">
        <v>0</v>
      </c>
      <c r="F38" s="195">
        <v>0</v>
      </c>
      <c r="G38" s="195">
        <f t="shared" ref="G38:G45" si="13">D38-E38</f>
        <v>0</v>
      </c>
    </row>
    <row r="39" spans="1:7" ht="7.5" customHeight="1" x14ac:dyDescent="0.2">
      <c r="A39" s="134" t="s">
        <v>69</v>
      </c>
      <c r="B39" s="195">
        <v>0</v>
      </c>
      <c r="C39" s="195">
        <v>0</v>
      </c>
      <c r="D39" s="195">
        <f t="shared" si="12"/>
        <v>0</v>
      </c>
      <c r="E39" s="195">
        <v>0</v>
      </c>
      <c r="F39" s="195">
        <v>0</v>
      </c>
      <c r="G39" s="195">
        <f t="shared" si="13"/>
        <v>0</v>
      </c>
    </row>
    <row r="40" spans="1:7" ht="10.5" customHeight="1" x14ac:dyDescent="0.2">
      <c r="A40" s="134" t="s">
        <v>70</v>
      </c>
      <c r="B40" s="195">
        <v>0</v>
      </c>
      <c r="C40" s="195">
        <v>0</v>
      </c>
      <c r="D40" s="195">
        <f t="shared" si="12"/>
        <v>0</v>
      </c>
      <c r="E40" s="195">
        <v>0</v>
      </c>
      <c r="F40" s="195">
        <v>0</v>
      </c>
      <c r="G40" s="195">
        <f>D40-E40</f>
        <v>0</v>
      </c>
    </row>
    <row r="41" spans="1:7" ht="9" customHeight="1" x14ac:dyDescent="0.2">
      <c r="A41" s="134" t="s">
        <v>71</v>
      </c>
      <c r="B41" s="195">
        <v>0</v>
      </c>
      <c r="C41" s="195">
        <v>0</v>
      </c>
      <c r="D41" s="195">
        <f t="shared" si="12"/>
        <v>0</v>
      </c>
      <c r="E41" s="195">
        <v>0</v>
      </c>
      <c r="F41" s="195">
        <v>0</v>
      </c>
      <c r="G41" s="195">
        <f t="shared" si="13"/>
        <v>0</v>
      </c>
    </row>
    <row r="42" spans="1:7" ht="8.25" customHeight="1" x14ac:dyDescent="0.2">
      <c r="A42" s="134" t="s">
        <v>72</v>
      </c>
      <c r="B42" s="195">
        <v>0</v>
      </c>
      <c r="C42" s="195">
        <v>0</v>
      </c>
      <c r="D42" s="195">
        <f t="shared" si="12"/>
        <v>0</v>
      </c>
      <c r="E42" s="195">
        <v>0</v>
      </c>
      <c r="F42" s="195">
        <v>0</v>
      </c>
      <c r="G42" s="195">
        <f t="shared" si="13"/>
        <v>0</v>
      </c>
    </row>
    <row r="43" spans="1:7" ht="10.5" customHeight="1" x14ac:dyDescent="0.2">
      <c r="A43" s="134" t="s">
        <v>73</v>
      </c>
      <c r="B43" s="195">
        <v>0</v>
      </c>
      <c r="C43" s="195">
        <v>0</v>
      </c>
      <c r="D43" s="195">
        <f t="shared" si="12"/>
        <v>0</v>
      </c>
      <c r="E43" s="195">
        <v>0</v>
      </c>
      <c r="F43" s="195">
        <v>0</v>
      </c>
      <c r="G43" s="195">
        <f t="shared" si="13"/>
        <v>0</v>
      </c>
    </row>
    <row r="44" spans="1:7" ht="9" customHeight="1" x14ac:dyDescent="0.2">
      <c r="A44" s="134" t="s">
        <v>74</v>
      </c>
      <c r="B44" s="195">
        <v>0</v>
      </c>
      <c r="C44" s="195">
        <v>0</v>
      </c>
      <c r="D44" s="195">
        <f t="shared" si="12"/>
        <v>0</v>
      </c>
      <c r="E44" s="195">
        <v>0</v>
      </c>
      <c r="F44" s="195">
        <v>0</v>
      </c>
      <c r="G44" s="195">
        <f t="shared" si="13"/>
        <v>0</v>
      </c>
    </row>
    <row r="45" spans="1:7" ht="9.75" customHeight="1" x14ac:dyDescent="0.2">
      <c r="A45" s="134" t="s">
        <v>75</v>
      </c>
      <c r="B45" s="195">
        <v>0</v>
      </c>
      <c r="C45" s="195">
        <v>0</v>
      </c>
      <c r="D45" s="195">
        <f t="shared" si="12"/>
        <v>0</v>
      </c>
      <c r="E45" s="195">
        <v>0</v>
      </c>
      <c r="F45" s="195">
        <v>0</v>
      </c>
      <c r="G45" s="195">
        <f t="shared" si="13"/>
        <v>0</v>
      </c>
    </row>
    <row r="46" spans="1:7" ht="16.5" x14ac:dyDescent="0.2">
      <c r="A46" s="130" t="s">
        <v>76</v>
      </c>
      <c r="B46" s="195">
        <f>B47+B48+B49+B50+B51+B52+B53+B54+B55</f>
        <v>9111731</v>
      </c>
      <c r="C46" s="195">
        <f t="shared" ref="C46:F46" si="14">C47+C48+C49+C50+C51+C52+C53+C54+C55</f>
        <v>-2477600</v>
      </c>
      <c r="D46" s="195">
        <f t="shared" si="14"/>
        <v>6634131</v>
      </c>
      <c r="E46" s="195">
        <f t="shared" si="14"/>
        <v>648497</v>
      </c>
      <c r="F46" s="195">
        <f t="shared" si="14"/>
        <v>648497</v>
      </c>
      <c r="G46" s="195">
        <f>G47+G48+G49+G50+G51+G52+G53+G54+G55</f>
        <v>5985634</v>
      </c>
    </row>
    <row r="47" spans="1:7" ht="10.5" customHeight="1" x14ac:dyDescent="0.2">
      <c r="A47" s="134" t="s">
        <v>77</v>
      </c>
      <c r="B47" s="195">
        <v>4416232</v>
      </c>
      <c r="C47" s="195">
        <v>-742600</v>
      </c>
      <c r="D47" s="195">
        <f t="shared" ref="D47:D55" si="15">+B47+C47</f>
        <v>3673632</v>
      </c>
      <c r="E47" s="195">
        <v>354676</v>
      </c>
      <c r="F47" s="195">
        <v>354676</v>
      </c>
      <c r="G47" s="195">
        <f>D47-E47</f>
        <v>3318956</v>
      </c>
    </row>
    <row r="48" spans="1:7" ht="10.5" customHeight="1" x14ac:dyDescent="0.2">
      <c r="A48" s="134" t="s">
        <v>78</v>
      </c>
      <c r="B48" s="195">
        <v>2281992</v>
      </c>
      <c r="C48" s="195">
        <v>-1142400</v>
      </c>
      <c r="D48" s="195">
        <f t="shared" si="15"/>
        <v>1139592</v>
      </c>
      <c r="E48" s="195">
        <v>151470</v>
      </c>
      <c r="F48" s="195">
        <v>151470</v>
      </c>
      <c r="G48" s="195">
        <f t="shared" ref="G48:G55" si="16">D48-E48</f>
        <v>988122</v>
      </c>
    </row>
    <row r="49" spans="1:7" ht="9" customHeight="1" x14ac:dyDescent="0.2">
      <c r="A49" s="134" t="s">
        <v>79</v>
      </c>
      <c r="B49" s="195">
        <v>347814</v>
      </c>
      <c r="C49" s="195">
        <v>142400</v>
      </c>
      <c r="D49" s="195">
        <f t="shared" si="15"/>
        <v>490214</v>
      </c>
      <c r="E49" s="195">
        <v>142351</v>
      </c>
      <c r="F49" s="195">
        <v>142351</v>
      </c>
      <c r="G49" s="195">
        <f t="shared" si="16"/>
        <v>347863</v>
      </c>
    </row>
    <row r="50" spans="1:7" ht="9" customHeight="1" x14ac:dyDescent="0.2">
      <c r="A50" s="134" t="s">
        <v>80</v>
      </c>
      <c r="B50" s="195">
        <v>163900</v>
      </c>
      <c r="C50" s="195">
        <v>0</v>
      </c>
      <c r="D50" s="195">
        <f>+B50+C50</f>
        <v>163900</v>
      </c>
      <c r="E50" s="195">
        <v>0</v>
      </c>
      <c r="F50" s="195">
        <v>0</v>
      </c>
      <c r="G50" s="195">
        <f t="shared" si="16"/>
        <v>163900</v>
      </c>
    </row>
    <row r="51" spans="1:7" ht="9" customHeight="1" x14ac:dyDescent="0.2">
      <c r="A51" s="134" t="s">
        <v>81</v>
      </c>
      <c r="B51" s="195">
        <v>17098</v>
      </c>
      <c r="C51" s="195">
        <v>0</v>
      </c>
      <c r="D51" s="195">
        <f>+B51+C51</f>
        <v>17098</v>
      </c>
      <c r="E51" s="195">
        <v>0</v>
      </c>
      <c r="F51" s="195">
        <v>0</v>
      </c>
      <c r="G51" s="195">
        <f>D51-E51</f>
        <v>17098</v>
      </c>
    </row>
    <row r="52" spans="1:7" ht="8.25" customHeight="1" x14ac:dyDescent="0.2">
      <c r="A52" s="134" t="s">
        <v>82</v>
      </c>
      <c r="B52" s="195">
        <v>1557575</v>
      </c>
      <c r="C52" s="195">
        <v>-600000</v>
      </c>
      <c r="D52" s="195">
        <f>+B52+C52</f>
        <v>957575</v>
      </c>
      <c r="E52" s="195">
        <v>0</v>
      </c>
      <c r="F52" s="195">
        <v>0</v>
      </c>
      <c r="G52" s="195">
        <f t="shared" si="16"/>
        <v>957575</v>
      </c>
    </row>
    <row r="53" spans="1:7" ht="9.75" customHeight="1" x14ac:dyDescent="0.2">
      <c r="A53" s="134" t="s">
        <v>83</v>
      </c>
      <c r="B53" s="195">
        <v>0</v>
      </c>
      <c r="C53" s="195">
        <v>0</v>
      </c>
      <c r="D53" s="195">
        <f>+B53+C53</f>
        <v>0</v>
      </c>
      <c r="E53" s="195">
        <v>0</v>
      </c>
      <c r="F53" s="195">
        <v>0</v>
      </c>
      <c r="G53" s="195">
        <f t="shared" si="16"/>
        <v>0</v>
      </c>
    </row>
    <row r="54" spans="1:7" ht="9.75" customHeight="1" x14ac:dyDescent="0.2">
      <c r="A54" s="134" t="s">
        <v>84</v>
      </c>
      <c r="B54" s="195">
        <v>0</v>
      </c>
      <c r="C54" s="195">
        <v>0</v>
      </c>
      <c r="D54" s="195">
        <f t="shared" si="15"/>
        <v>0</v>
      </c>
      <c r="E54" s="195">
        <v>0</v>
      </c>
      <c r="F54" s="195">
        <v>0</v>
      </c>
      <c r="G54" s="195">
        <f t="shared" si="16"/>
        <v>0</v>
      </c>
    </row>
    <row r="55" spans="1:7" ht="9.75" customHeight="1" x14ac:dyDescent="0.2">
      <c r="A55" s="134" t="s">
        <v>85</v>
      </c>
      <c r="B55" s="195">
        <v>327120</v>
      </c>
      <c r="C55" s="195">
        <v>-135000</v>
      </c>
      <c r="D55" s="195">
        <f t="shared" si="15"/>
        <v>192120</v>
      </c>
      <c r="E55" s="195">
        <v>0</v>
      </c>
      <c r="F55" s="195">
        <v>0</v>
      </c>
      <c r="G55" s="195">
        <f t="shared" si="16"/>
        <v>192120</v>
      </c>
    </row>
    <row r="56" spans="1:7" ht="10.5" customHeight="1" x14ac:dyDescent="0.2">
      <c r="A56" s="130" t="s">
        <v>86</v>
      </c>
      <c r="B56" s="195">
        <f>B57+B58+B59</f>
        <v>0</v>
      </c>
      <c r="C56" s="195">
        <f t="shared" ref="C56:G56" si="17">C57+C58+C59</f>
        <v>5162393</v>
      </c>
      <c r="D56" s="195">
        <f t="shared" si="17"/>
        <v>5162393</v>
      </c>
      <c r="E56" s="195">
        <f t="shared" si="17"/>
        <v>5161622</v>
      </c>
      <c r="F56" s="195">
        <f t="shared" si="17"/>
        <v>5161622</v>
      </c>
      <c r="G56" s="195">
        <f t="shared" si="17"/>
        <v>771</v>
      </c>
    </row>
    <row r="57" spans="1:7" ht="9" customHeight="1" x14ac:dyDescent="0.2">
      <c r="A57" s="134" t="s">
        <v>87</v>
      </c>
      <c r="B57" s="195">
        <v>0</v>
      </c>
      <c r="C57" s="195">
        <v>0</v>
      </c>
      <c r="D57" s="195">
        <f t="shared" ref="D57" si="18">+B57+C57</f>
        <v>0</v>
      </c>
      <c r="E57" s="195">
        <v>0</v>
      </c>
      <c r="F57" s="195">
        <v>0</v>
      </c>
      <c r="G57" s="195">
        <f>D57-E57</f>
        <v>0</v>
      </c>
    </row>
    <row r="58" spans="1:7" ht="9" customHeight="1" x14ac:dyDescent="0.2">
      <c r="A58" s="134" t="s">
        <v>88</v>
      </c>
      <c r="B58" s="195">
        <v>0</v>
      </c>
      <c r="C58" s="195">
        <v>5162393</v>
      </c>
      <c r="D58" s="195">
        <f>+B58+C58</f>
        <v>5162393</v>
      </c>
      <c r="E58" s="195">
        <v>5161622</v>
      </c>
      <c r="F58" s="195">
        <v>5161622</v>
      </c>
      <c r="G58" s="195">
        <f>D58-E58</f>
        <v>771</v>
      </c>
    </row>
    <row r="59" spans="1:7" ht="10.5" customHeight="1" x14ac:dyDescent="0.2">
      <c r="A59" s="134" t="s">
        <v>89</v>
      </c>
      <c r="B59" s="195">
        <v>0</v>
      </c>
      <c r="C59" s="195">
        <v>0</v>
      </c>
      <c r="D59" s="195">
        <f>+B59+C59</f>
        <v>0</v>
      </c>
      <c r="E59" s="195">
        <v>0</v>
      </c>
      <c r="F59" s="195">
        <v>0</v>
      </c>
      <c r="G59" s="195">
        <f t="shared" ref="G59" si="19">+D59-E59</f>
        <v>0</v>
      </c>
    </row>
    <row r="60" spans="1:7" ht="13.5" customHeight="1" x14ac:dyDescent="0.2">
      <c r="A60" s="130" t="s">
        <v>439</v>
      </c>
      <c r="B60" s="195">
        <f>B61+B62+B63+B64+B65+B67+B68</f>
        <v>0</v>
      </c>
      <c r="C60" s="195">
        <f t="shared" ref="C60:G60" si="20">C61+C62+C63+C64+C65</f>
        <v>0</v>
      </c>
      <c r="D60" s="195">
        <f t="shared" si="20"/>
        <v>0</v>
      </c>
      <c r="E60" s="195">
        <f t="shared" si="20"/>
        <v>0</v>
      </c>
      <c r="F60" s="195">
        <f t="shared" si="20"/>
        <v>0</v>
      </c>
      <c r="G60" s="195">
        <f t="shared" si="20"/>
        <v>0</v>
      </c>
    </row>
    <row r="61" spans="1:7" ht="9.75" customHeight="1" x14ac:dyDescent="0.2">
      <c r="A61" s="134" t="s">
        <v>91</v>
      </c>
      <c r="B61" s="195">
        <v>0</v>
      </c>
      <c r="C61" s="195">
        <v>0</v>
      </c>
      <c r="D61" s="195">
        <f>+B61+C61</f>
        <v>0</v>
      </c>
      <c r="E61" s="195">
        <v>0</v>
      </c>
      <c r="F61" s="195">
        <v>0</v>
      </c>
      <c r="G61" s="195">
        <f t="shared" ref="G61:G67" si="21">+D61-E61</f>
        <v>0</v>
      </c>
    </row>
    <row r="62" spans="1:7" ht="9.75" customHeight="1" x14ac:dyDescent="0.2">
      <c r="A62" s="134" t="s">
        <v>92</v>
      </c>
      <c r="B62" s="195">
        <v>0</v>
      </c>
      <c r="C62" s="195">
        <v>0</v>
      </c>
      <c r="D62" s="195">
        <f>+B62+C62</f>
        <v>0</v>
      </c>
      <c r="E62" s="195">
        <v>0</v>
      </c>
      <c r="F62" s="195">
        <v>0</v>
      </c>
      <c r="G62" s="195">
        <f t="shared" si="21"/>
        <v>0</v>
      </c>
    </row>
    <row r="63" spans="1:7" ht="10.5" customHeight="1" x14ac:dyDescent="0.2">
      <c r="A63" s="134" t="s">
        <v>93</v>
      </c>
      <c r="B63" s="195">
        <v>0</v>
      </c>
      <c r="C63" s="195">
        <v>0</v>
      </c>
      <c r="D63" s="195">
        <f>+B63+C63</f>
        <v>0</v>
      </c>
      <c r="E63" s="195">
        <v>0</v>
      </c>
      <c r="F63" s="195">
        <v>0</v>
      </c>
      <c r="G63" s="195">
        <f t="shared" si="21"/>
        <v>0</v>
      </c>
    </row>
    <row r="64" spans="1:7" ht="10.5" customHeight="1" x14ac:dyDescent="0.2">
      <c r="A64" s="134" t="s">
        <v>94</v>
      </c>
      <c r="B64" s="195">
        <f>SUM(B65:B71)</f>
        <v>0</v>
      </c>
      <c r="C64" s="195">
        <f>SUM(C65:C71)</f>
        <v>0</v>
      </c>
      <c r="D64" s="195">
        <f>+B64+C64</f>
        <v>0</v>
      </c>
      <c r="E64" s="195">
        <f>SUM(E65:E71)</f>
        <v>0</v>
      </c>
      <c r="F64" s="195">
        <f>SUM(F65:F71)</f>
        <v>0</v>
      </c>
      <c r="G64" s="195">
        <f t="shared" si="21"/>
        <v>0</v>
      </c>
    </row>
    <row r="65" spans="1:8" ht="10.5" customHeight="1" x14ac:dyDescent="0.2">
      <c r="A65" s="134" t="s">
        <v>95</v>
      </c>
      <c r="B65" s="195">
        <v>0</v>
      </c>
      <c r="C65" s="195">
        <v>0</v>
      </c>
      <c r="D65" s="195">
        <f t="shared" ref="D65:D67" si="22">+B65+C65</f>
        <v>0</v>
      </c>
      <c r="E65" s="195">
        <v>0</v>
      </c>
      <c r="F65" s="195">
        <v>0</v>
      </c>
      <c r="G65" s="195">
        <f t="shared" si="21"/>
        <v>0</v>
      </c>
    </row>
    <row r="66" spans="1:8" ht="7.5" customHeight="1" x14ac:dyDescent="0.2">
      <c r="A66" s="134" t="s">
        <v>96</v>
      </c>
      <c r="B66" s="195">
        <v>0</v>
      </c>
      <c r="C66" s="195">
        <v>0</v>
      </c>
      <c r="D66" s="195">
        <f t="shared" si="22"/>
        <v>0</v>
      </c>
      <c r="E66" s="195">
        <v>0</v>
      </c>
      <c r="F66" s="195">
        <v>0</v>
      </c>
      <c r="G66" s="195">
        <f t="shared" si="21"/>
        <v>0</v>
      </c>
    </row>
    <row r="67" spans="1:8" ht="10.5" customHeight="1" x14ac:dyDescent="0.2">
      <c r="A67" s="134" t="s">
        <v>97</v>
      </c>
      <c r="B67" s="195">
        <v>0</v>
      </c>
      <c r="C67" s="195">
        <v>0</v>
      </c>
      <c r="D67" s="195">
        <f t="shared" si="22"/>
        <v>0</v>
      </c>
      <c r="E67" s="195">
        <v>0</v>
      </c>
      <c r="F67" s="195">
        <v>0</v>
      </c>
      <c r="G67" s="195">
        <f t="shared" si="21"/>
        <v>0</v>
      </c>
    </row>
    <row r="68" spans="1:8" ht="11.25" customHeight="1" x14ac:dyDescent="0.2">
      <c r="A68" s="134" t="s">
        <v>98</v>
      </c>
      <c r="B68" s="195">
        <v>0</v>
      </c>
      <c r="C68" s="195">
        <v>0</v>
      </c>
      <c r="D68" s="195">
        <f t="shared" ref="D68" si="23">+B68+C68</f>
        <v>0</v>
      </c>
      <c r="E68" s="195">
        <v>0</v>
      </c>
      <c r="F68" s="195">
        <v>0</v>
      </c>
      <c r="G68" s="195">
        <f t="shared" ref="G68" si="24">+D68-E68</f>
        <v>0</v>
      </c>
    </row>
    <row r="69" spans="1:8" ht="9.75" customHeight="1" x14ac:dyDescent="0.2">
      <c r="A69" s="130" t="s">
        <v>99</v>
      </c>
      <c r="B69" s="195">
        <f>B70+B71+B72</f>
        <v>0</v>
      </c>
      <c r="C69" s="195">
        <f t="shared" ref="C69:G69" si="25">C70+C71+C72</f>
        <v>0</v>
      </c>
      <c r="D69" s="195">
        <f t="shared" si="25"/>
        <v>0</v>
      </c>
      <c r="E69" s="195">
        <f t="shared" si="25"/>
        <v>0</v>
      </c>
      <c r="F69" s="195">
        <f t="shared" si="25"/>
        <v>0</v>
      </c>
      <c r="G69" s="195">
        <f t="shared" si="25"/>
        <v>0</v>
      </c>
      <c r="H69" s="188"/>
    </row>
    <row r="70" spans="1:8" ht="9.75" customHeight="1" x14ac:dyDescent="0.2">
      <c r="A70" s="134" t="s">
        <v>100</v>
      </c>
      <c r="B70" s="195">
        <v>0</v>
      </c>
      <c r="C70" s="195">
        <v>0</v>
      </c>
      <c r="D70" s="195">
        <f t="shared" ref="D70:D71" si="26">+B70+C70</f>
        <v>0</v>
      </c>
      <c r="E70" s="195">
        <v>0</v>
      </c>
      <c r="F70" s="195">
        <v>0</v>
      </c>
      <c r="G70" s="195">
        <f t="shared" ref="G70:G71" si="27">+D70-E70</f>
        <v>0</v>
      </c>
    </row>
    <row r="71" spans="1:8" ht="9.75" customHeight="1" x14ac:dyDescent="0.2">
      <c r="A71" s="134" t="s">
        <v>101</v>
      </c>
      <c r="B71" s="195">
        <v>0</v>
      </c>
      <c r="C71" s="195">
        <v>0</v>
      </c>
      <c r="D71" s="195">
        <f t="shared" si="26"/>
        <v>0</v>
      </c>
      <c r="E71" s="195">
        <v>0</v>
      </c>
      <c r="F71" s="195">
        <v>0</v>
      </c>
      <c r="G71" s="195">
        <f t="shared" si="27"/>
        <v>0</v>
      </c>
    </row>
    <row r="72" spans="1:8" ht="9.75" customHeight="1" x14ac:dyDescent="0.2">
      <c r="A72" s="134" t="s">
        <v>102</v>
      </c>
      <c r="B72" s="195">
        <v>0</v>
      </c>
      <c r="C72" s="195">
        <v>0</v>
      </c>
      <c r="D72" s="195">
        <f t="shared" ref="D72" si="28">+B72+C72</f>
        <v>0</v>
      </c>
      <c r="E72" s="195">
        <v>0</v>
      </c>
      <c r="F72" s="195">
        <v>0</v>
      </c>
      <c r="G72" s="195">
        <f t="shared" ref="G72" si="29">+D72-E72</f>
        <v>0</v>
      </c>
    </row>
    <row r="73" spans="1:8" ht="7.5" customHeight="1" x14ac:dyDescent="0.2">
      <c r="A73" s="130" t="s">
        <v>103</v>
      </c>
      <c r="B73" s="195">
        <f t="shared" ref="B73:G73" si="30">B74+B75+B76+B77+B78+B79+B80</f>
        <v>0</v>
      </c>
      <c r="C73" s="195">
        <f t="shared" si="30"/>
        <v>0</v>
      </c>
      <c r="D73" s="195">
        <f t="shared" si="30"/>
        <v>0</v>
      </c>
      <c r="E73" s="195">
        <f t="shared" si="30"/>
        <v>0</v>
      </c>
      <c r="F73" s="195">
        <f t="shared" si="30"/>
        <v>0</v>
      </c>
      <c r="G73" s="195">
        <f t="shared" si="30"/>
        <v>0</v>
      </c>
    </row>
    <row r="74" spans="1:8" ht="9.75" customHeight="1" x14ac:dyDescent="0.2">
      <c r="A74" s="134" t="s">
        <v>104</v>
      </c>
      <c r="B74" s="195">
        <v>0</v>
      </c>
      <c r="C74" s="195">
        <v>0</v>
      </c>
      <c r="D74" s="195">
        <f t="shared" ref="D74" si="31">+B74+C74</f>
        <v>0</v>
      </c>
      <c r="E74" s="195">
        <v>0</v>
      </c>
      <c r="F74" s="195">
        <v>0</v>
      </c>
      <c r="G74" s="195">
        <f t="shared" ref="G74" si="32">+D74-E74</f>
        <v>0</v>
      </c>
    </row>
    <row r="75" spans="1:8" ht="9.75" customHeight="1" x14ac:dyDescent="0.2">
      <c r="A75" s="134" t="s">
        <v>105</v>
      </c>
      <c r="B75" s="195">
        <v>0</v>
      </c>
      <c r="C75" s="195">
        <v>0</v>
      </c>
      <c r="D75" s="195">
        <f t="shared" ref="D75:D79" si="33">+B75+C75</f>
        <v>0</v>
      </c>
      <c r="E75" s="195">
        <v>0</v>
      </c>
      <c r="F75" s="195">
        <v>0</v>
      </c>
      <c r="G75" s="195">
        <f t="shared" ref="G75:G79" si="34">+D75-E75</f>
        <v>0</v>
      </c>
    </row>
    <row r="76" spans="1:8" ht="9.75" customHeight="1" x14ac:dyDescent="0.2">
      <c r="A76" s="134" t="s">
        <v>106</v>
      </c>
      <c r="B76" s="195">
        <v>0</v>
      </c>
      <c r="C76" s="195">
        <v>0</v>
      </c>
      <c r="D76" s="195">
        <f t="shared" si="33"/>
        <v>0</v>
      </c>
      <c r="E76" s="195">
        <v>0</v>
      </c>
      <c r="F76" s="195">
        <v>0</v>
      </c>
      <c r="G76" s="195">
        <f t="shared" si="34"/>
        <v>0</v>
      </c>
    </row>
    <row r="77" spans="1:8" ht="9.75" customHeight="1" x14ac:dyDescent="0.2">
      <c r="A77" s="134" t="s">
        <v>107</v>
      </c>
      <c r="B77" s="195">
        <v>0</v>
      </c>
      <c r="C77" s="195">
        <v>0</v>
      </c>
      <c r="D77" s="195">
        <f t="shared" si="33"/>
        <v>0</v>
      </c>
      <c r="E77" s="195">
        <v>0</v>
      </c>
      <c r="F77" s="195">
        <v>0</v>
      </c>
      <c r="G77" s="195">
        <f t="shared" si="34"/>
        <v>0</v>
      </c>
    </row>
    <row r="78" spans="1:8" ht="9.75" customHeight="1" x14ac:dyDescent="0.2">
      <c r="A78" s="134" t="s">
        <v>108</v>
      </c>
      <c r="B78" s="195">
        <v>0</v>
      </c>
      <c r="C78" s="195">
        <v>0</v>
      </c>
      <c r="D78" s="195">
        <f t="shared" si="33"/>
        <v>0</v>
      </c>
      <c r="E78" s="195">
        <v>0</v>
      </c>
      <c r="F78" s="195">
        <v>0</v>
      </c>
      <c r="G78" s="195">
        <f t="shared" si="34"/>
        <v>0</v>
      </c>
    </row>
    <row r="79" spans="1:8" ht="9.75" customHeight="1" x14ac:dyDescent="0.2">
      <c r="A79" s="134" t="s">
        <v>109</v>
      </c>
      <c r="B79" s="195">
        <v>0</v>
      </c>
      <c r="C79" s="195">
        <v>0</v>
      </c>
      <c r="D79" s="195">
        <f t="shared" si="33"/>
        <v>0</v>
      </c>
      <c r="E79" s="195">
        <v>0</v>
      </c>
      <c r="F79" s="195">
        <v>0</v>
      </c>
      <c r="G79" s="195">
        <f t="shared" si="34"/>
        <v>0</v>
      </c>
    </row>
    <row r="80" spans="1:8" ht="9.75" customHeight="1" x14ac:dyDescent="0.2">
      <c r="A80" s="135" t="s">
        <v>110</v>
      </c>
      <c r="B80" s="198">
        <v>0</v>
      </c>
      <c r="C80" s="198">
        <v>0</v>
      </c>
      <c r="D80" s="198">
        <f>+B80+C80</f>
        <v>0</v>
      </c>
      <c r="E80" s="198">
        <v>0</v>
      </c>
      <c r="F80" s="198">
        <v>0</v>
      </c>
      <c r="G80" s="198">
        <f>+D80-E80</f>
        <v>0</v>
      </c>
    </row>
    <row r="81" spans="1:7" x14ac:dyDescent="0.2">
      <c r="A81" s="75"/>
      <c r="B81" s="75"/>
      <c r="C81" s="75"/>
      <c r="D81" s="75"/>
      <c r="E81" s="75"/>
      <c r="F81" s="75"/>
      <c r="G81" s="75"/>
    </row>
    <row r="82" spans="1:7" ht="9.75" customHeight="1" x14ac:dyDescent="0.2">
      <c r="A82" s="136" t="s">
        <v>177</v>
      </c>
      <c r="B82" s="137">
        <f>B83+B91+B101+B111+B121+B131+B135+B144+B148</f>
        <v>713577324</v>
      </c>
      <c r="C82" s="137">
        <f>C83+C91+C101+C111+C121+C131+C135+C144+C148</f>
        <v>4791463</v>
      </c>
      <c r="D82" s="137">
        <f t="shared" ref="D82:G82" si="35">D83+D91+D101+D111+D121+D131+D135+D144+D148</f>
        <v>718368787</v>
      </c>
      <c r="E82" s="137">
        <f t="shared" si="35"/>
        <v>173905807</v>
      </c>
      <c r="F82" s="137">
        <f t="shared" si="35"/>
        <v>168447394</v>
      </c>
      <c r="G82" s="137">
        <f t="shared" si="35"/>
        <v>544462980</v>
      </c>
    </row>
    <row r="83" spans="1:7" ht="10.5" customHeight="1" x14ac:dyDescent="0.2">
      <c r="A83" s="130" t="s">
        <v>178</v>
      </c>
      <c r="B83" s="138">
        <f>B84+B85+B86+B87+B88+B89+B90</f>
        <v>579685450</v>
      </c>
      <c r="C83" s="131">
        <f>C84+C85+C86+C87+C88+C89+C90</f>
        <v>1469940</v>
      </c>
      <c r="D83" s="138">
        <f t="shared" ref="D83:F83" si="36">D84+D85+D86+D87+D88+D89+D90</f>
        <v>581155390</v>
      </c>
      <c r="E83" s="138">
        <f>E84+E85+E86+E87+E88+E89+E90</f>
        <v>140315236</v>
      </c>
      <c r="F83" s="138">
        <f t="shared" si="36"/>
        <v>135628455</v>
      </c>
      <c r="G83" s="138">
        <f>G84+G85+G86+G87+G88+G89+G90</f>
        <v>440840154</v>
      </c>
    </row>
    <row r="84" spans="1:7" ht="9" customHeight="1" x14ac:dyDescent="0.2">
      <c r="A84" s="134" t="s">
        <v>222</v>
      </c>
      <c r="B84" s="131">
        <v>236917642</v>
      </c>
      <c r="C84" s="131">
        <v>-2411207</v>
      </c>
      <c r="D84" s="131">
        <f>+B84+C84</f>
        <v>234506435</v>
      </c>
      <c r="E84" s="131">
        <v>67598385</v>
      </c>
      <c r="F84" s="131">
        <v>67598385</v>
      </c>
      <c r="G84" s="131">
        <f>+D84-E84</f>
        <v>166908050</v>
      </c>
    </row>
    <row r="85" spans="1:7" ht="9" customHeight="1" x14ac:dyDescent="0.2">
      <c r="A85" s="134" t="s">
        <v>223</v>
      </c>
      <c r="B85" s="131">
        <v>80056694</v>
      </c>
      <c r="C85" s="131">
        <v>2408462</v>
      </c>
      <c r="D85" s="131">
        <f t="shared" ref="D85:D89" si="37">+B85+C85</f>
        <v>82465156</v>
      </c>
      <c r="E85" s="131">
        <v>15500497</v>
      </c>
      <c r="F85" s="131">
        <v>15500497</v>
      </c>
      <c r="G85" s="131">
        <f t="shared" ref="G85:G89" si="38">+D85-E85</f>
        <v>66964659</v>
      </c>
    </row>
    <row r="86" spans="1:7" ht="9" customHeight="1" x14ac:dyDescent="0.2">
      <c r="A86" s="134" t="s">
        <v>224</v>
      </c>
      <c r="B86" s="131">
        <v>162885629</v>
      </c>
      <c r="C86" s="131">
        <v>0</v>
      </c>
      <c r="D86" s="131">
        <f t="shared" si="37"/>
        <v>162885629</v>
      </c>
      <c r="E86" s="131">
        <v>28674693</v>
      </c>
      <c r="F86" s="131">
        <v>28674693</v>
      </c>
      <c r="G86" s="131">
        <f t="shared" si="38"/>
        <v>134210936</v>
      </c>
    </row>
    <row r="87" spans="1:7" ht="9" customHeight="1" x14ac:dyDescent="0.2">
      <c r="A87" s="134" t="s">
        <v>179</v>
      </c>
      <c r="B87" s="131">
        <v>55331063</v>
      </c>
      <c r="C87" s="131">
        <v>1635811</v>
      </c>
      <c r="D87" s="131">
        <f t="shared" si="37"/>
        <v>56966874</v>
      </c>
      <c r="E87" s="131">
        <v>13271324</v>
      </c>
      <c r="F87" s="131">
        <v>8584543</v>
      </c>
      <c r="G87" s="131">
        <f t="shared" si="38"/>
        <v>43695550</v>
      </c>
    </row>
    <row r="88" spans="1:7" ht="9" customHeight="1" x14ac:dyDescent="0.2">
      <c r="A88" s="134" t="s">
        <v>225</v>
      </c>
      <c r="B88" s="131">
        <v>44494422</v>
      </c>
      <c r="C88" s="131">
        <v>-163126</v>
      </c>
      <c r="D88" s="131">
        <f t="shared" si="37"/>
        <v>44331296</v>
      </c>
      <c r="E88" s="131">
        <v>15270337</v>
      </c>
      <c r="F88" s="131">
        <v>15270337</v>
      </c>
      <c r="G88" s="131">
        <f t="shared" si="38"/>
        <v>29060959</v>
      </c>
    </row>
    <row r="89" spans="1:7" ht="9" customHeight="1" x14ac:dyDescent="0.2">
      <c r="A89" s="134" t="s">
        <v>226</v>
      </c>
      <c r="B89" s="131">
        <v>0</v>
      </c>
      <c r="C89" s="131">
        <v>0</v>
      </c>
      <c r="D89" s="131">
        <f t="shared" si="37"/>
        <v>0</v>
      </c>
      <c r="E89" s="131">
        <v>0</v>
      </c>
      <c r="F89" s="131">
        <v>0</v>
      </c>
      <c r="G89" s="131">
        <f t="shared" si="38"/>
        <v>0</v>
      </c>
    </row>
    <row r="90" spans="1:7" ht="9" customHeight="1" x14ac:dyDescent="0.2">
      <c r="A90" s="134" t="s">
        <v>180</v>
      </c>
      <c r="B90" s="131">
        <v>0</v>
      </c>
      <c r="C90" s="131">
        <v>0</v>
      </c>
      <c r="D90" s="131">
        <f t="shared" ref="D90" si="39">+B90+C90</f>
        <v>0</v>
      </c>
      <c r="E90" s="131">
        <v>0</v>
      </c>
      <c r="F90" s="131">
        <v>0</v>
      </c>
      <c r="G90" s="131">
        <f t="shared" ref="G90" si="40">+D90-E90</f>
        <v>0</v>
      </c>
    </row>
    <row r="91" spans="1:7" ht="10.5" customHeight="1" x14ac:dyDescent="0.2">
      <c r="A91" s="130" t="s">
        <v>46</v>
      </c>
      <c r="B91" s="131">
        <f>B92+B93+B94+B95+B96+B97+B98+B99+B100</f>
        <v>37455011</v>
      </c>
      <c r="C91" s="131">
        <f t="shared" ref="C91:G91" si="41">C92+C93+C94+C95+C96+C97+C98+C99+C100</f>
        <v>-159552</v>
      </c>
      <c r="D91" s="138">
        <f t="shared" si="41"/>
        <v>37295459</v>
      </c>
      <c r="E91" s="131">
        <f t="shared" si="41"/>
        <v>8527858</v>
      </c>
      <c r="F91" s="131">
        <f t="shared" si="41"/>
        <v>8527858</v>
      </c>
      <c r="G91" s="138">
        <f t="shared" si="41"/>
        <v>28767601</v>
      </c>
    </row>
    <row r="92" spans="1:7" ht="16.5" x14ac:dyDescent="0.15">
      <c r="A92" s="139" t="s">
        <v>47</v>
      </c>
      <c r="B92" s="131">
        <v>23600277</v>
      </c>
      <c r="C92" s="131">
        <v>380497</v>
      </c>
      <c r="D92" s="131">
        <f>+B92+C92</f>
        <v>23980774</v>
      </c>
      <c r="E92" s="131">
        <v>5331140</v>
      </c>
      <c r="F92" s="131">
        <v>5331140</v>
      </c>
      <c r="G92" s="131">
        <f t="shared" ref="G92:G93" si="42">+D92-E92</f>
        <v>18649634</v>
      </c>
    </row>
    <row r="93" spans="1:7" ht="9.75" customHeight="1" x14ac:dyDescent="0.2">
      <c r="A93" s="134" t="s">
        <v>48</v>
      </c>
      <c r="B93" s="131">
        <v>2548507</v>
      </c>
      <c r="C93" s="131">
        <v>1369</v>
      </c>
      <c r="D93" s="131">
        <f t="shared" ref="D93" si="43">+B93+C93</f>
        <v>2549876</v>
      </c>
      <c r="E93" s="131">
        <v>944389</v>
      </c>
      <c r="F93" s="131">
        <v>944389</v>
      </c>
      <c r="G93" s="131">
        <f t="shared" si="42"/>
        <v>1605487</v>
      </c>
    </row>
    <row r="94" spans="1:7" ht="9.75" customHeight="1" x14ac:dyDescent="0.2">
      <c r="A94" s="134" t="s">
        <v>49</v>
      </c>
      <c r="B94" s="131">
        <v>0</v>
      </c>
      <c r="C94" s="131">
        <v>1856</v>
      </c>
      <c r="D94" s="131">
        <f t="shared" ref="D94:D100" si="44">+B94+C94</f>
        <v>1856</v>
      </c>
      <c r="E94" s="131">
        <v>1856</v>
      </c>
      <c r="F94" s="131">
        <v>1856</v>
      </c>
      <c r="G94" s="131">
        <f t="shared" ref="G94:G100" si="45">+D94-E94</f>
        <v>0</v>
      </c>
    </row>
    <row r="95" spans="1:7" ht="9.75" customHeight="1" x14ac:dyDescent="0.2">
      <c r="A95" s="134" t="s">
        <v>50</v>
      </c>
      <c r="B95" s="131">
        <v>3566749</v>
      </c>
      <c r="C95" s="131">
        <v>-222141</v>
      </c>
      <c r="D95" s="131">
        <f t="shared" si="44"/>
        <v>3344608</v>
      </c>
      <c r="E95" s="131">
        <v>731776</v>
      </c>
      <c r="F95" s="131">
        <v>731776</v>
      </c>
      <c r="G95" s="131">
        <f t="shared" si="45"/>
        <v>2612832</v>
      </c>
    </row>
    <row r="96" spans="1:7" ht="10.5" customHeight="1" x14ac:dyDescent="0.2">
      <c r="A96" s="134" t="s">
        <v>51</v>
      </c>
      <c r="B96" s="131">
        <v>2246825</v>
      </c>
      <c r="C96" s="131">
        <v>-303825</v>
      </c>
      <c r="D96" s="131">
        <f t="shared" si="44"/>
        <v>1943000</v>
      </c>
      <c r="E96" s="131">
        <v>423510</v>
      </c>
      <c r="F96" s="131">
        <v>423510</v>
      </c>
      <c r="G96" s="131">
        <f t="shared" si="45"/>
        <v>1519490</v>
      </c>
    </row>
    <row r="97" spans="1:7" ht="9.75" customHeight="1" x14ac:dyDescent="0.2">
      <c r="A97" s="134" t="s">
        <v>52</v>
      </c>
      <c r="B97" s="131">
        <v>3241620</v>
      </c>
      <c r="C97" s="131">
        <v>-18637</v>
      </c>
      <c r="D97" s="131">
        <f t="shared" si="44"/>
        <v>3222983</v>
      </c>
      <c r="E97" s="131">
        <v>851369</v>
      </c>
      <c r="F97" s="131">
        <v>851369</v>
      </c>
      <c r="G97" s="131">
        <f t="shared" si="45"/>
        <v>2371614</v>
      </c>
    </row>
    <row r="98" spans="1:7" ht="16.5" x14ac:dyDescent="0.2">
      <c r="A98" s="134" t="s">
        <v>53</v>
      </c>
      <c r="B98" s="131">
        <v>1732479</v>
      </c>
      <c r="C98" s="131">
        <v>2900</v>
      </c>
      <c r="D98" s="131">
        <f t="shared" si="44"/>
        <v>1735379</v>
      </c>
      <c r="E98" s="131">
        <v>217936</v>
      </c>
      <c r="F98" s="131">
        <v>217936</v>
      </c>
      <c r="G98" s="131">
        <f t="shared" si="45"/>
        <v>1517443</v>
      </c>
    </row>
    <row r="99" spans="1:7" ht="8.25" customHeight="1" x14ac:dyDescent="0.2">
      <c r="A99" s="134" t="s">
        <v>54</v>
      </c>
      <c r="B99" s="131">
        <v>0</v>
      </c>
      <c r="C99" s="131">
        <v>0</v>
      </c>
      <c r="D99" s="131">
        <f t="shared" si="44"/>
        <v>0</v>
      </c>
      <c r="E99" s="131">
        <v>0</v>
      </c>
      <c r="F99" s="131">
        <v>0</v>
      </c>
      <c r="G99" s="131">
        <f t="shared" si="45"/>
        <v>0</v>
      </c>
    </row>
    <row r="100" spans="1:7" ht="9.75" customHeight="1" x14ac:dyDescent="0.2">
      <c r="A100" s="134" t="s">
        <v>55</v>
      </c>
      <c r="B100" s="131">
        <v>518554</v>
      </c>
      <c r="C100" s="131">
        <v>-1571</v>
      </c>
      <c r="D100" s="131">
        <f t="shared" si="44"/>
        <v>516983</v>
      </c>
      <c r="E100" s="131">
        <v>25882</v>
      </c>
      <c r="F100" s="131">
        <v>25882</v>
      </c>
      <c r="G100" s="131">
        <f t="shared" si="45"/>
        <v>491101</v>
      </c>
    </row>
    <row r="101" spans="1:7" ht="9.75" customHeight="1" x14ac:dyDescent="0.2">
      <c r="A101" s="130" t="s">
        <v>56</v>
      </c>
      <c r="B101" s="131">
        <f>B102+B103+B104+B105+B106+B107+B108+B109+B110</f>
        <v>78307989</v>
      </c>
      <c r="C101" s="131">
        <f>C102+C103+C104+C105+C106+C107+C108+C109+C110</f>
        <v>3498326</v>
      </c>
      <c r="D101" s="138">
        <f t="shared" ref="D101:G101" si="46">D102+D103+D104+D105+D106+D107+D108+D109+D110</f>
        <v>81806315</v>
      </c>
      <c r="E101" s="131">
        <f t="shared" si="46"/>
        <v>21068928</v>
      </c>
      <c r="F101" s="131">
        <f t="shared" si="46"/>
        <v>20297296</v>
      </c>
      <c r="G101" s="138">
        <f t="shared" si="46"/>
        <v>60737387</v>
      </c>
    </row>
    <row r="102" spans="1:7" ht="9" customHeight="1" x14ac:dyDescent="0.2">
      <c r="A102" s="134" t="s">
        <v>57</v>
      </c>
      <c r="B102" s="131">
        <v>11969844</v>
      </c>
      <c r="C102" s="131">
        <v>180</v>
      </c>
      <c r="D102" s="131">
        <f t="shared" ref="D102" si="47">+B102+C102</f>
        <v>11970024</v>
      </c>
      <c r="E102" s="131">
        <v>3477398</v>
      </c>
      <c r="F102" s="131">
        <v>3477398</v>
      </c>
      <c r="G102" s="131">
        <f t="shared" ref="G102" si="48">+D102-E102</f>
        <v>8492626</v>
      </c>
    </row>
    <row r="103" spans="1:7" ht="9" customHeight="1" x14ac:dyDescent="0.2">
      <c r="A103" s="134" t="s">
        <v>58</v>
      </c>
      <c r="B103" s="131">
        <v>1476563</v>
      </c>
      <c r="C103" s="131">
        <v>657865</v>
      </c>
      <c r="D103" s="131">
        <f t="shared" ref="D103:D110" si="49">+B103+C103</f>
        <v>2134428</v>
      </c>
      <c r="E103" s="131">
        <v>1034770</v>
      </c>
      <c r="F103" s="131">
        <v>1034770</v>
      </c>
      <c r="G103" s="131">
        <f t="shared" ref="G103:G110" si="50">+D103-E103</f>
        <v>1099658</v>
      </c>
    </row>
    <row r="104" spans="1:7" ht="9.75" customHeight="1" x14ac:dyDescent="0.2">
      <c r="A104" s="134" t="s">
        <v>59</v>
      </c>
      <c r="B104" s="131">
        <v>15898046</v>
      </c>
      <c r="C104" s="131">
        <v>4900663</v>
      </c>
      <c r="D104" s="131">
        <f t="shared" si="49"/>
        <v>20798709</v>
      </c>
      <c r="E104" s="131">
        <v>8346664</v>
      </c>
      <c r="F104" s="131">
        <v>8346664</v>
      </c>
      <c r="G104" s="131">
        <f t="shared" si="50"/>
        <v>12452045</v>
      </c>
    </row>
    <row r="105" spans="1:7" ht="11.25" customHeight="1" x14ac:dyDescent="0.2">
      <c r="A105" s="134" t="s">
        <v>60</v>
      </c>
      <c r="B105" s="131">
        <v>917765</v>
      </c>
      <c r="C105" s="131">
        <v>124825</v>
      </c>
      <c r="D105" s="131">
        <f t="shared" si="49"/>
        <v>1042590</v>
      </c>
      <c r="E105" s="131">
        <v>366245</v>
      </c>
      <c r="F105" s="131">
        <v>366245</v>
      </c>
      <c r="G105" s="131">
        <f t="shared" si="50"/>
        <v>676345</v>
      </c>
    </row>
    <row r="106" spans="1:7" ht="11.25" customHeight="1" x14ac:dyDescent="0.2">
      <c r="A106" s="134" t="s">
        <v>61</v>
      </c>
      <c r="B106" s="131">
        <v>9732712</v>
      </c>
      <c r="C106" s="131">
        <v>-487667</v>
      </c>
      <c r="D106" s="131">
        <f t="shared" si="49"/>
        <v>9245045</v>
      </c>
      <c r="E106" s="131">
        <v>482342</v>
      </c>
      <c r="F106" s="131">
        <v>482342</v>
      </c>
      <c r="G106" s="131">
        <f t="shared" si="50"/>
        <v>8762703</v>
      </c>
    </row>
    <row r="107" spans="1:7" ht="10.5" customHeight="1" x14ac:dyDescent="0.2">
      <c r="A107" s="134" t="s">
        <v>62</v>
      </c>
      <c r="B107" s="131">
        <v>4800389</v>
      </c>
      <c r="C107" s="131">
        <v>-8322</v>
      </c>
      <c r="D107" s="131">
        <f t="shared" si="49"/>
        <v>4792067</v>
      </c>
      <c r="E107" s="131">
        <v>1660383</v>
      </c>
      <c r="F107" s="131">
        <v>1660383</v>
      </c>
      <c r="G107" s="131">
        <f t="shared" si="50"/>
        <v>3131684</v>
      </c>
    </row>
    <row r="108" spans="1:7" ht="10.5" customHeight="1" x14ac:dyDescent="0.2">
      <c r="A108" s="134" t="s">
        <v>63</v>
      </c>
      <c r="B108" s="131">
        <v>10228684</v>
      </c>
      <c r="C108" s="131">
        <v>-463978</v>
      </c>
      <c r="D108" s="131">
        <f t="shared" si="49"/>
        <v>9764706</v>
      </c>
      <c r="E108" s="131">
        <v>690425</v>
      </c>
      <c r="F108" s="131">
        <v>690425</v>
      </c>
      <c r="G108" s="131">
        <f t="shared" si="50"/>
        <v>9074281</v>
      </c>
    </row>
    <row r="109" spans="1:7" ht="8.25" customHeight="1" x14ac:dyDescent="0.2">
      <c r="A109" s="134" t="s">
        <v>64</v>
      </c>
      <c r="B109" s="131">
        <v>14929873</v>
      </c>
      <c r="C109" s="131">
        <v>247445</v>
      </c>
      <c r="D109" s="131">
        <f t="shared" si="49"/>
        <v>15177318</v>
      </c>
      <c r="E109" s="131">
        <v>2695346</v>
      </c>
      <c r="F109" s="131">
        <v>2695346</v>
      </c>
      <c r="G109" s="131">
        <f t="shared" si="50"/>
        <v>12481972</v>
      </c>
    </row>
    <row r="110" spans="1:7" ht="10.5" customHeight="1" x14ac:dyDescent="0.2">
      <c r="A110" s="134" t="s">
        <v>65</v>
      </c>
      <c r="B110" s="131">
        <v>8354113</v>
      </c>
      <c r="C110" s="131">
        <v>-1472685</v>
      </c>
      <c r="D110" s="131">
        <f t="shared" si="49"/>
        <v>6881428</v>
      </c>
      <c r="E110" s="131">
        <v>2315355</v>
      </c>
      <c r="F110" s="131">
        <v>1543723</v>
      </c>
      <c r="G110" s="131">
        <f t="shared" si="50"/>
        <v>4566073</v>
      </c>
    </row>
    <row r="111" spans="1:7" ht="16.5" x14ac:dyDescent="0.2">
      <c r="A111" s="130" t="s">
        <v>66</v>
      </c>
      <c r="B111" s="131">
        <f>B112+B113+B114+B115+B116+B117+B118+B119+B120</f>
        <v>9426715</v>
      </c>
      <c r="C111" s="131">
        <f>C112+C113+C114+C115+C116+C117+C118+C119+C120</f>
        <v>43931</v>
      </c>
      <c r="D111" s="138">
        <f>D112+D113+D114+D115+D116+D117+D118+D119+D120</f>
        <v>9470646</v>
      </c>
      <c r="E111" s="131">
        <f t="shared" ref="E111:G111" si="51">E112+E113+E114+E115+E116+E117+E118+E119+E120</f>
        <v>925023</v>
      </c>
      <c r="F111" s="131">
        <f t="shared" si="51"/>
        <v>925023</v>
      </c>
      <c r="G111" s="138">
        <f t="shared" si="51"/>
        <v>8545623</v>
      </c>
    </row>
    <row r="112" spans="1:7" ht="9.75" customHeight="1" x14ac:dyDescent="0.2">
      <c r="A112" s="134" t="s">
        <v>67</v>
      </c>
      <c r="B112" s="131">
        <v>0</v>
      </c>
      <c r="C112" s="131">
        <v>0</v>
      </c>
      <c r="D112" s="131">
        <f t="shared" ref="D112" si="52">+B112+C112</f>
        <v>0</v>
      </c>
      <c r="E112" s="131">
        <v>0</v>
      </c>
      <c r="F112" s="131">
        <v>0</v>
      </c>
      <c r="G112" s="131">
        <f t="shared" ref="G112" si="53">+D112-E112</f>
        <v>0</v>
      </c>
    </row>
    <row r="113" spans="1:7" ht="9.75" customHeight="1" x14ac:dyDescent="0.2">
      <c r="A113" s="134" t="s">
        <v>68</v>
      </c>
      <c r="B113" s="131">
        <v>0</v>
      </c>
      <c r="C113" s="131">
        <v>0</v>
      </c>
      <c r="D113" s="131">
        <f t="shared" ref="D113:D120" si="54">+B113+C113</f>
        <v>0</v>
      </c>
      <c r="E113" s="131">
        <v>0</v>
      </c>
      <c r="F113" s="131">
        <v>0</v>
      </c>
      <c r="G113" s="131">
        <f t="shared" ref="G113:G120" si="55">+D113-E113</f>
        <v>0</v>
      </c>
    </row>
    <row r="114" spans="1:7" ht="9.75" customHeight="1" x14ac:dyDescent="0.2">
      <c r="A114" s="134" t="s">
        <v>69</v>
      </c>
      <c r="B114" s="131">
        <v>9426715</v>
      </c>
      <c r="C114" s="131">
        <v>43931</v>
      </c>
      <c r="D114" s="131">
        <f t="shared" si="54"/>
        <v>9470646</v>
      </c>
      <c r="E114" s="131">
        <v>925023</v>
      </c>
      <c r="F114" s="131">
        <v>925023</v>
      </c>
      <c r="G114" s="131">
        <f t="shared" si="55"/>
        <v>8545623</v>
      </c>
    </row>
    <row r="115" spans="1:7" ht="9.75" customHeight="1" x14ac:dyDescent="0.2">
      <c r="A115" s="134" t="s">
        <v>70</v>
      </c>
      <c r="B115" s="131">
        <v>0</v>
      </c>
      <c r="C115" s="131">
        <v>0</v>
      </c>
      <c r="D115" s="131">
        <f t="shared" si="54"/>
        <v>0</v>
      </c>
      <c r="E115" s="131">
        <v>0</v>
      </c>
      <c r="F115" s="131">
        <v>0</v>
      </c>
      <c r="G115" s="131">
        <f t="shared" si="55"/>
        <v>0</v>
      </c>
    </row>
    <row r="116" spans="1:7" ht="9.75" customHeight="1" x14ac:dyDescent="0.2">
      <c r="A116" s="134" t="s">
        <v>71</v>
      </c>
      <c r="B116" s="131">
        <v>0</v>
      </c>
      <c r="C116" s="131">
        <v>0</v>
      </c>
      <c r="D116" s="131">
        <f t="shared" si="54"/>
        <v>0</v>
      </c>
      <c r="E116" s="131">
        <v>0</v>
      </c>
      <c r="F116" s="131">
        <v>0</v>
      </c>
      <c r="G116" s="131">
        <f t="shared" si="55"/>
        <v>0</v>
      </c>
    </row>
    <row r="117" spans="1:7" ht="9.75" customHeight="1" x14ac:dyDescent="0.2">
      <c r="A117" s="134" t="s">
        <v>72</v>
      </c>
      <c r="B117" s="131">
        <v>0</v>
      </c>
      <c r="C117" s="131">
        <v>0</v>
      </c>
      <c r="D117" s="131">
        <f t="shared" si="54"/>
        <v>0</v>
      </c>
      <c r="E117" s="131">
        <v>0</v>
      </c>
      <c r="F117" s="131">
        <v>0</v>
      </c>
      <c r="G117" s="131">
        <f t="shared" si="55"/>
        <v>0</v>
      </c>
    </row>
    <row r="118" spans="1:7" ht="9.75" customHeight="1" x14ac:dyDescent="0.2">
      <c r="A118" s="134" t="s">
        <v>73</v>
      </c>
      <c r="B118" s="131">
        <v>0</v>
      </c>
      <c r="C118" s="131">
        <v>0</v>
      </c>
      <c r="D118" s="131">
        <f t="shared" si="54"/>
        <v>0</v>
      </c>
      <c r="E118" s="131">
        <v>0</v>
      </c>
      <c r="F118" s="131">
        <v>0</v>
      </c>
      <c r="G118" s="131">
        <f t="shared" si="55"/>
        <v>0</v>
      </c>
    </row>
    <row r="119" spans="1:7" ht="9.75" customHeight="1" x14ac:dyDescent="0.2">
      <c r="A119" s="134" t="s">
        <v>74</v>
      </c>
      <c r="B119" s="131">
        <v>0</v>
      </c>
      <c r="C119" s="131">
        <v>0</v>
      </c>
      <c r="D119" s="131">
        <f t="shared" si="54"/>
        <v>0</v>
      </c>
      <c r="E119" s="131">
        <v>0</v>
      </c>
      <c r="F119" s="131">
        <v>0</v>
      </c>
      <c r="G119" s="131">
        <f t="shared" si="55"/>
        <v>0</v>
      </c>
    </row>
    <row r="120" spans="1:7" ht="9.75" customHeight="1" x14ac:dyDescent="0.2">
      <c r="A120" s="134" t="s">
        <v>75</v>
      </c>
      <c r="B120" s="131">
        <v>0</v>
      </c>
      <c r="C120" s="131">
        <v>0</v>
      </c>
      <c r="D120" s="131">
        <f t="shared" si="54"/>
        <v>0</v>
      </c>
      <c r="E120" s="131">
        <v>0</v>
      </c>
      <c r="F120" s="131">
        <v>0</v>
      </c>
      <c r="G120" s="131">
        <f t="shared" si="55"/>
        <v>0</v>
      </c>
    </row>
    <row r="121" spans="1:7" ht="15" customHeight="1" x14ac:dyDescent="0.2">
      <c r="A121" s="130" t="s">
        <v>76</v>
      </c>
      <c r="B121" s="131">
        <f>B122+B123+B124+B125+B126+B127+B128+B129+B130</f>
        <v>8377015</v>
      </c>
      <c r="C121" s="131">
        <f>C122+C123+C124+C125+C126+C127+C128+C129+C130</f>
        <v>-60937</v>
      </c>
      <c r="D121" s="138">
        <f t="shared" ref="D121:G121" si="56">D122+D123+D124+D125+D126+D127+D128+D129+D130</f>
        <v>8316078</v>
      </c>
      <c r="E121" s="131">
        <f t="shared" si="56"/>
        <v>2885762</v>
      </c>
      <c r="F121" s="131">
        <f t="shared" si="56"/>
        <v>2885762</v>
      </c>
      <c r="G121" s="138">
        <f t="shared" si="56"/>
        <v>5430316</v>
      </c>
    </row>
    <row r="122" spans="1:7" ht="9" customHeight="1" x14ac:dyDescent="0.2">
      <c r="A122" s="134" t="s">
        <v>77</v>
      </c>
      <c r="B122" s="131">
        <v>90393</v>
      </c>
      <c r="C122" s="131">
        <v>2337489</v>
      </c>
      <c r="D122" s="131">
        <f t="shared" ref="D122" si="57">+B122+C122</f>
        <v>2427882</v>
      </c>
      <c r="E122" s="131">
        <v>2418934</v>
      </c>
      <c r="F122" s="131">
        <v>2418934</v>
      </c>
      <c r="G122" s="131">
        <f t="shared" ref="G122" si="58">+D122-E122</f>
        <v>8948</v>
      </c>
    </row>
    <row r="123" spans="1:7" ht="9" customHeight="1" x14ac:dyDescent="0.2">
      <c r="A123" s="134" t="s">
        <v>78</v>
      </c>
      <c r="B123" s="131">
        <v>30000</v>
      </c>
      <c r="C123" s="131">
        <v>161299</v>
      </c>
      <c r="D123" s="131">
        <f t="shared" ref="D123:D130" si="59">+B123+C123</f>
        <v>191299</v>
      </c>
      <c r="E123" s="131">
        <v>191299</v>
      </c>
      <c r="F123" s="131">
        <v>191299</v>
      </c>
      <c r="G123" s="131">
        <f t="shared" ref="G123:G130" si="60">+D123-E123</f>
        <v>0</v>
      </c>
    </row>
    <row r="124" spans="1:7" ht="9" customHeight="1" x14ac:dyDescent="0.2">
      <c r="A124" s="134" t="s">
        <v>79</v>
      </c>
      <c r="B124" s="131">
        <v>8137622</v>
      </c>
      <c r="C124" s="131">
        <v>-2519725</v>
      </c>
      <c r="D124" s="131">
        <f t="shared" si="59"/>
        <v>5617897</v>
      </c>
      <c r="E124" s="131">
        <v>275529</v>
      </c>
      <c r="F124" s="131">
        <v>275529</v>
      </c>
      <c r="G124" s="131">
        <f t="shared" si="60"/>
        <v>5342368</v>
      </c>
    </row>
    <row r="125" spans="1:7" ht="9" customHeight="1" x14ac:dyDescent="0.2">
      <c r="A125" s="134" t="s">
        <v>80</v>
      </c>
      <c r="B125" s="131">
        <v>0</v>
      </c>
      <c r="C125" s="131">
        <v>0</v>
      </c>
      <c r="D125" s="131">
        <f t="shared" si="59"/>
        <v>0</v>
      </c>
      <c r="E125" s="131">
        <v>0</v>
      </c>
      <c r="F125" s="131">
        <v>0</v>
      </c>
      <c r="G125" s="131">
        <f t="shared" si="60"/>
        <v>0</v>
      </c>
    </row>
    <row r="126" spans="1:7" ht="9" customHeight="1" x14ac:dyDescent="0.2">
      <c r="A126" s="134" t="s">
        <v>81</v>
      </c>
      <c r="B126" s="131">
        <v>0</v>
      </c>
      <c r="C126" s="131">
        <v>0</v>
      </c>
      <c r="D126" s="131">
        <f t="shared" si="59"/>
        <v>0</v>
      </c>
      <c r="E126" s="131">
        <v>0</v>
      </c>
      <c r="F126" s="131">
        <v>0</v>
      </c>
      <c r="G126" s="131">
        <f t="shared" si="60"/>
        <v>0</v>
      </c>
    </row>
    <row r="127" spans="1:7" ht="9" customHeight="1" x14ac:dyDescent="0.2">
      <c r="A127" s="134" t="s">
        <v>82</v>
      </c>
      <c r="B127" s="131">
        <v>0</v>
      </c>
      <c r="C127" s="131">
        <v>0</v>
      </c>
      <c r="D127" s="131">
        <f t="shared" si="59"/>
        <v>0</v>
      </c>
      <c r="E127" s="131">
        <v>0</v>
      </c>
      <c r="F127" s="131">
        <v>0</v>
      </c>
      <c r="G127" s="131">
        <f t="shared" si="60"/>
        <v>0</v>
      </c>
    </row>
    <row r="128" spans="1:7" ht="9" customHeight="1" x14ac:dyDescent="0.2">
      <c r="A128" s="134" t="s">
        <v>83</v>
      </c>
      <c r="B128" s="131">
        <v>69000</v>
      </c>
      <c r="C128" s="131">
        <v>0</v>
      </c>
      <c r="D128" s="131">
        <f t="shared" si="59"/>
        <v>69000</v>
      </c>
      <c r="E128" s="131">
        <v>0</v>
      </c>
      <c r="F128" s="131">
        <v>0</v>
      </c>
      <c r="G128" s="131">
        <f t="shared" si="60"/>
        <v>69000</v>
      </c>
    </row>
    <row r="129" spans="1:7" ht="9" customHeight="1" x14ac:dyDescent="0.2">
      <c r="A129" s="134" t="s">
        <v>84</v>
      </c>
      <c r="B129" s="131">
        <v>0</v>
      </c>
      <c r="C129" s="131">
        <v>0</v>
      </c>
      <c r="D129" s="131">
        <f t="shared" si="59"/>
        <v>0</v>
      </c>
      <c r="E129" s="131">
        <v>0</v>
      </c>
      <c r="F129" s="131">
        <v>0</v>
      </c>
      <c r="G129" s="131">
        <f t="shared" si="60"/>
        <v>0</v>
      </c>
    </row>
    <row r="130" spans="1:7" ht="9" customHeight="1" x14ac:dyDescent="0.2">
      <c r="A130" s="134" t="s">
        <v>85</v>
      </c>
      <c r="B130" s="131">
        <v>50000</v>
      </c>
      <c r="C130" s="131">
        <v>-40000</v>
      </c>
      <c r="D130" s="131">
        <f t="shared" si="59"/>
        <v>10000</v>
      </c>
      <c r="E130" s="131">
        <v>0</v>
      </c>
      <c r="F130" s="131">
        <v>0</v>
      </c>
      <c r="G130" s="131">
        <f t="shared" si="60"/>
        <v>10000</v>
      </c>
    </row>
    <row r="131" spans="1:7" ht="8.25" customHeight="1" x14ac:dyDescent="0.2">
      <c r="A131" s="130" t="s">
        <v>86</v>
      </c>
      <c r="B131" s="131">
        <f>B132+B133+B134</f>
        <v>325144</v>
      </c>
      <c r="C131" s="131">
        <f t="shared" ref="C131:F131" si="61">C132+C133+C134</f>
        <v>-245</v>
      </c>
      <c r="D131" s="138">
        <f t="shared" si="61"/>
        <v>324899</v>
      </c>
      <c r="E131" s="131">
        <f t="shared" si="61"/>
        <v>183000</v>
      </c>
      <c r="F131" s="131">
        <f t="shared" si="61"/>
        <v>183000</v>
      </c>
      <c r="G131" s="138">
        <f>G132+G133+G134</f>
        <v>141899</v>
      </c>
    </row>
    <row r="132" spans="1:7" ht="9.75" customHeight="1" x14ac:dyDescent="0.2">
      <c r="A132" s="134" t="s">
        <v>87</v>
      </c>
      <c r="B132" s="131">
        <v>0</v>
      </c>
      <c r="C132" s="131">
        <v>0</v>
      </c>
      <c r="D132" s="131">
        <f t="shared" ref="D132" si="62">+B132+C132</f>
        <v>0</v>
      </c>
      <c r="E132" s="131">
        <v>0</v>
      </c>
      <c r="F132" s="131">
        <v>0</v>
      </c>
      <c r="G132" s="131">
        <f t="shared" ref="G132" si="63">+D132-E132</f>
        <v>0</v>
      </c>
    </row>
    <row r="133" spans="1:7" ht="9.75" customHeight="1" x14ac:dyDescent="0.2">
      <c r="A133" s="134" t="s">
        <v>88</v>
      </c>
      <c r="B133" s="131">
        <v>325144</v>
      </c>
      <c r="C133" s="131">
        <v>-245</v>
      </c>
      <c r="D133" s="131">
        <f t="shared" ref="D133:D134" si="64">+B133+C133</f>
        <v>324899</v>
      </c>
      <c r="E133" s="131">
        <v>183000</v>
      </c>
      <c r="F133" s="131">
        <v>183000</v>
      </c>
      <c r="G133" s="131">
        <f>+D133-E133</f>
        <v>141899</v>
      </c>
    </row>
    <row r="134" spans="1:7" ht="9.75" customHeight="1" x14ac:dyDescent="0.15">
      <c r="A134" s="134" t="s">
        <v>89</v>
      </c>
      <c r="B134" s="194">
        <v>0</v>
      </c>
      <c r="C134" s="131">
        <v>0</v>
      </c>
      <c r="D134" s="131">
        <f t="shared" si="64"/>
        <v>0</v>
      </c>
      <c r="E134" s="131">
        <v>0</v>
      </c>
      <c r="F134" s="131">
        <v>0</v>
      </c>
      <c r="G134" s="131">
        <f t="shared" ref="G134" si="65">+D134-E134</f>
        <v>0</v>
      </c>
    </row>
    <row r="135" spans="1:7" ht="13.5" customHeight="1" x14ac:dyDescent="0.2">
      <c r="A135" s="130" t="s">
        <v>90</v>
      </c>
      <c r="B135" s="138">
        <f>B136+B137+B138+B139+B140+B142+B143</f>
        <v>0</v>
      </c>
      <c r="C135" s="138">
        <f t="shared" ref="C135:G135" si="66">C136+C137+C138+C139+C140+C142+C143</f>
        <v>0</v>
      </c>
      <c r="D135" s="138">
        <f t="shared" si="66"/>
        <v>0</v>
      </c>
      <c r="E135" s="138">
        <f t="shared" si="66"/>
        <v>0</v>
      </c>
      <c r="F135" s="138">
        <f t="shared" si="66"/>
        <v>0</v>
      </c>
      <c r="G135" s="138">
        <f t="shared" si="66"/>
        <v>0</v>
      </c>
    </row>
    <row r="136" spans="1:7" ht="9.75" customHeight="1" x14ac:dyDescent="0.2">
      <c r="A136" s="134" t="s">
        <v>91</v>
      </c>
      <c r="B136" s="131">
        <v>0</v>
      </c>
      <c r="C136" s="131">
        <v>0</v>
      </c>
      <c r="D136" s="131">
        <f t="shared" ref="D136:D138" si="67">+B136+C136</f>
        <v>0</v>
      </c>
      <c r="E136" s="131">
        <v>0</v>
      </c>
      <c r="F136" s="131">
        <v>0</v>
      </c>
      <c r="G136" s="131">
        <f t="shared" ref="G136:G138" si="68">+D136-E136</f>
        <v>0</v>
      </c>
    </row>
    <row r="137" spans="1:7" ht="9.75" customHeight="1" x14ac:dyDescent="0.2">
      <c r="A137" s="134" t="s">
        <v>92</v>
      </c>
      <c r="B137" s="131">
        <v>0</v>
      </c>
      <c r="C137" s="131">
        <v>0</v>
      </c>
      <c r="D137" s="131">
        <f t="shared" si="67"/>
        <v>0</v>
      </c>
      <c r="E137" s="131">
        <v>0</v>
      </c>
      <c r="F137" s="131">
        <v>0</v>
      </c>
      <c r="G137" s="131">
        <f t="shared" si="68"/>
        <v>0</v>
      </c>
    </row>
    <row r="138" spans="1:7" ht="9.75" customHeight="1" x14ac:dyDescent="0.2">
      <c r="A138" s="134" t="s">
        <v>93</v>
      </c>
      <c r="B138" s="131">
        <v>0</v>
      </c>
      <c r="C138" s="131">
        <v>0</v>
      </c>
      <c r="D138" s="131">
        <f t="shared" si="67"/>
        <v>0</v>
      </c>
      <c r="E138" s="131">
        <v>0</v>
      </c>
      <c r="F138" s="131">
        <v>0</v>
      </c>
      <c r="G138" s="131">
        <f t="shared" si="68"/>
        <v>0</v>
      </c>
    </row>
    <row r="139" spans="1:7" ht="9.75" customHeight="1" x14ac:dyDescent="0.2">
      <c r="A139" s="134" t="s">
        <v>94</v>
      </c>
      <c r="B139" s="131">
        <v>0</v>
      </c>
      <c r="C139" s="131">
        <v>0</v>
      </c>
      <c r="D139" s="131">
        <f t="shared" ref="D139:D143" si="69">+B139+C139</f>
        <v>0</v>
      </c>
      <c r="E139" s="131">
        <v>0</v>
      </c>
      <c r="F139" s="131">
        <v>0</v>
      </c>
      <c r="G139" s="131">
        <f t="shared" ref="G139:G143" si="70">+D139-E139</f>
        <v>0</v>
      </c>
    </row>
    <row r="140" spans="1:7" ht="9.75" customHeight="1" x14ac:dyDescent="0.2">
      <c r="A140" s="134" t="s">
        <v>95</v>
      </c>
      <c r="B140" s="131">
        <v>0</v>
      </c>
      <c r="C140" s="131">
        <v>0</v>
      </c>
      <c r="D140" s="131">
        <f t="shared" si="69"/>
        <v>0</v>
      </c>
      <c r="E140" s="131">
        <v>0</v>
      </c>
      <c r="F140" s="131">
        <v>0</v>
      </c>
      <c r="G140" s="131">
        <f t="shared" si="70"/>
        <v>0</v>
      </c>
    </row>
    <row r="141" spans="1:7" ht="9.75" customHeight="1" x14ac:dyDescent="0.2">
      <c r="A141" s="134" t="s">
        <v>96</v>
      </c>
      <c r="B141" s="131">
        <v>0</v>
      </c>
      <c r="C141" s="131">
        <v>0</v>
      </c>
      <c r="D141" s="131">
        <f t="shared" si="69"/>
        <v>0</v>
      </c>
      <c r="E141" s="131">
        <v>0</v>
      </c>
      <c r="F141" s="131">
        <v>0</v>
      </c>
      <c r="G141" s="131">
        <f t="shared" si="70"/>
        <v>0</v>
      </c>
    </row>
    <row r="142" spans="1:7" ht="9.75" customHeight="1" x14ac:dyDescent="0.2">
      <c r="A142" s="134" t="s">
        <v>97</v>
      </c>
      <c r="B142" s="131">
        <v>0</v>
      </c>
      <c r="C142" s="131">
        <v>0</v>
      </c>
      <c r="D142" s="131">
        <f t="shared" si="69"/>
        <v>0</v>
      </c>
      <c r="E142" s="131">
        <v>0</v>
      </c>
      <c r="F142" s="131">
        <v>0</v>
      </c>
      <c r="G142" s="131">
        <f t="shared" si="70"/>
        <v>0</v>
      </c>
    </row>
    <row r="143" spans="1:7" ht="12" customHeight="1" x14ac:dyDescent="0.2">
      <c r="A143" s="134" t="s">
        <v>98</v>
      </c>
      <c r="B143" s="131">
        <v>0</v>
      </c>
      <c r="C143" s="131">
        <v>0</v>
      </c>
      <c r="D143" s="131">
        <f t="shared" si="69"/>
        <v>0</v>
      </c>
      <c r="E143" s="131">
        <v>0</v>
      </c>
      <c r="F143" s="131">
        <v>0</v>
      </c>
      <c r="G143" s="131">
        <f t="shared" si="70"/>
        <v>0</v>
      </c>
    </row>
    <row r="144" spans="1:7" ht="9.75" customHeight="1" x14ac:dyDescent="0.2">
      <c r="A144" s="130" t="s">
        <v>99</v>
      </c>
      <c r="B144" s="138">
        <f>B145+B146+B147</f>
        <v>0</v>
      </c>
      <c r="C144" s="138">
        <f t="shared" ref="C144:G144" si="71">C145+C146+C147</f>
        <v>0</v>
      </c>
      <c r="D144" s="138">
        <f t="shared" si="71"/>
        <v>0</v>
      </c>
      <c r="E144" s="138">
        <f t="shared" si="71"/>
        <v>0</v>
      </c>
      <c r="F144" s="138">
        <f t="shared" si="71"/>
        <v>0</v>
      </c>
      <c r="G144" s="138">
        <f t="shared" si="71"/>
        <v>0</v>
      </c>
    </row>
    <row r="145" spans="1:7" ht="8.25" customHeight="1" x14ac:dyDescent="0.2">
      <c r="A145" s="134" t="s">
        <v>100</v>
      </c>
      <c r="B145" s="131">
        <v>0</v>
      </c>
      <c r="C145" s="131">
        <v>0</v>
      </c>
      <c r="D145" s="131">
        <f t="shared" ref="D145" si="72">+B145+C145</f>
        <v>0</v>
      </c>
      <c r="E145" s="131">
        <v>0</v>
      </c>
      <c r="F145" s="131">
        <v>0</v>
      </c>
      <c r="G145" s="131">
        <f t="shared" ref="G145" si="73">+D145-E145</f>
        <v>0</v>
      </c>
    </row>
    <row r="146" spans="1:7" ht="8.25" customHeight="1" x14ac:dyDescent="0.2">
      <c r="A146" s="134" t="s">
        <v>101</v>
      </c>
      <c r="B146" s="131">
        <v>0</v>
      </c>
      <c r="C146" s="131">
        <v>0</v>
      </c>
      <c r="D146" s="131">
        <f t="shared" ref="D146:D147" si="74">+B146+C146</f>
        <v>0</v>
      </c>
      <c r="E146" s="131">
        <v>0</v>
      </c>
      <c r="F146" s="131">
        <v>0</v>
      </c>
      <c r="G146" s="131">
        <f t="shared" ref="G146:G147" si="75">+D146-E146</f>
        <v>0</v>
      </c>
    </row>
    <row r="147" spans="1:7" ht="8.25" customHeight="1" x14ac:dyDescent="0.2">
      <c r="A147" s="134" t="s">
        <v>102</v>
      </c>
      <c r="B147" s="131">
        <v>0</v>
      </c>
      <c r="C147" s="131">
        <v>0</v>
      </c>
      <c r="D147" s="131">
        <f t="shared" si="74"/>
        <v>0</v>
      </c>
      <c r="E147" s="131">
        <v>0</v>
      </c>
      <c r="F147" s="131">
        <v>0</v>
      </c>
      <c r="G147" s="131">
        <f t="shared" si="75"/>
        <v>0</v>
      </c>
    </row>
    <row r="148" spans="1:7" ht="9.75" customHeight="1" x14ac:dyDescent="0.2">
      <c r="A148" s="130" t="s">
        <v>103</v>
      </c>
      <c r="B148" s="138">
        <f>B149+B150+B151+B152+B153+B154+B155</f>
        <v>0</v>
      </c>
      <c r="C148" s="138">
        <f t="shared" ref="C148:G148" si="76">C149+C150+C151+C152+C153+C154+C155</f>
        <v>0</v>
      </c>
      <c r="D148" s="138">
        <f t="shared" si="76"/>
        <v>0</v>
      </c>
      <c r="E148" s="138">
        <f t="shared" si="76"/>
        <v>0</v>
      </c>
      <c r="F148" s="138">
        <f t="shared" si="76"/>
        <v>0</v>
      </c>
      <c r="G148" s="138">
        <f t="shared" si="76"/>
        <v>0</v>
      </c>
    </row>
    <row r="149" spans="1:7" ht="9" customHeight="1" x14ac:dyDescent="0.2">
      <c r="A149" s="134" t="s">
        <v>104</v>
      </c>
      <c r="B149" s="131">
        <v>0</v>
      </c>
      <c r="C149" s="131">
        <v>0</v>
      </c>
      <c r="D149" s="131">
        <f t="shared" ref="D149:D151" si="77">+B149+C149</f>
        <v>0</v>
      </c>
      <c r="E149" s="131">
        <v>0</v>
      </c>
      <c r="F149" s="131">
        <v>0</v>
      </c>
      <c r="G149" s="131">
        <f t="shared" ref="G149:G151" si="78">+D149-E149</f>
        <v>0</v>
      </c>
    </row>
    <row r="150" spans="1:7" ht="9" customHeight="1" x14ac:dyDescent="0.2">
      <c r="A150" s="134" t="s">
        <v>105</v>
      </c>
      <c r="B150" s="131">
        <v>0</v>
      </c>
      <c r="C150" s="131">
        <v>0</v>
      </c>
      <c r="D150" s="131">
        <f t="shared" si="77"/>
        <v>0</v>
      </c>
      <c r="E150" s="131">
        <v>0</v>
      </c>
      <c r="F150" s="131">
        <v>0</v>
      </c>
      <c r="G150" s="131">
        <f t="shared" si="78"/>
        <v>0</v>
      </c>
    </row>
    <row r="151" spans="1:7" ht="9" customHeight="1" x14ac:dyDescent="0.2">
      <c r="A151" s="134" t="s">
        <v>106</v>
      </c>
      <c r="B151" s="131">
        <v>0</v>
      </c>
      <c r="C151" s="131">
        <v>0</v>
      </c>
      <c r="D151" s="131">
        <f t="shared" si="77"/>
        <v>0</v>
      </c>
      <c r="E151" s="131">
        <v>0</v>
      </c>
      <c r="F151" s="131">
        <v>0</v>
      </c>
      <c r="G151" s="131">
        <f t="shared" si="78"/>
        <v>0</v>
      </c>
    </row>
    <row r="152" spans="1:7" ht="9" customHeight="1" x14ac:dyDescent="0.2">
      <c r="A152" s="134" t="s">
        <v>107</v>
      </c>
      <c r="B152" s="131">
        <v>0</v>
      </c>
      <c r="C152" s="131">
        <v>0</v>
      </c>
      <c r="D152" s="131">
        <f t="shared" ref="D152:D155" si="79">+B152+C152</f>
        <v>0</v>
      </c>
      <c r="E152" s="131">
        <v>0</v>
      </c>
      <c r="F152" s="131">
        <v>0</v>
      </c>
      <c r="G152" s="131">
        <f t="shared" ref="G152:G155" si="80">+D152-E152</f>
        <v>0</v>
      </c>
    </row>
    <row r="153" spans="1:7" ht="9" customHeight="1" x14ac:dyDescent="0.2">
      <c r="A153" s="134" t="s">
        <v>108</v>
      </c>
      <c r="B153" s="131">
        <v>0</v>
      </c>
      <c r="C153" s="131">
        <v>0</v>
      </c>
      <c r="D153" s="131">
        <f t="shared" si="79"/>
        <v>0</v>
      </c>
      <c r="E153" s="131">
        <v>0</v>
      </c>
      <c r="F153" s="131">
        <v>0</v>
      </c>
      <c r="G153" s="131">
        <f t="shared" si="80"/>
        <v>0</v>
      </c>
    </row>
    <row r="154" spans="1:7" ht="9" customHeight="1" x14ac:dyDescent="0.2">
      <c r="A154" s="134" t="s">
        <v>109</v>
      </c>
      <c r="B154" s="131">
        <v>0</v>
      </c>
      <c r="C154" s="131">
        <v>0</v>
      </c>
      <c r="D154" s="131">
        <f t="shared" si="79"/>
        <v>0</v>
      </c>
      <c r="E154" s="131">
        <v>0</v>
      </c>
      <c r="F154" s="131">
        <v>0</v>
      </c>
      <c r="G154" s="131">
        <f t="shared" si="80"/>
        <v>0</v>
      </c>
    </row>
    <row r="155" spans="1:7" ht="9.75" customHeight="1" x14ac:dyDescent="0.2">
      <c r="A155" s="134" t="s">
        <v>110</v>
      </c>
      <c r="B155" s="131">
        <v>0</v>
      </c>
      <c r="C155" s="131">
        <v>0</v>
      </c>
      <c r="D155" s="131">
        <f t="shared" si="79"/>
        <v>0</v>
      </c>
      <c r="E155" s="131">
        <v>0</v>
      </c>
      <c r="F155" s="131">
        <v>0</v>
      </c>
      <c r="G155" s="131">
        <f t="shared" si="80"/>
        <v>0</v>
      </c>
    </row>
    <row r="156" spans="1:7" ht="10.5" customHeight="1" x14ac:dyDescent="0.2">
      <c r="A156" s="140" t="s">
        <v>111</v>
      </c>
      <c r="B156" s="141">
        <f>B7+B82</f>
        <v>793577324</v>
      </c>
      <c r="C156" s="141">
        <f t="shared" ref="C156:G156" si="81">C7+C82</f>
        <v>5310803</v>
      </c>
      <c r="D156" s="141">
        <f t="shared" si="81"/>
        <v>798888127</v>
      </c>
      <c r="E156" s="141">
        <f t="shared" si="81"/>
        <v>190149328</v>
      </c>
      <c r="F156" s="141">
        <f>F7+F82</f>
        <v>184690915</v>
      </c>
      <c r="G156" s="141">
        <f t="shared" si="81"/>
        <v>608738799</v>
      </c>
    </row>
    <row r="157" spans="1:7" ht="8.25" customHeight="1" x14ac:dyDescent="0.2">
      <c r="A157" s="75"/>
      <c r="B157" s="75"/>
      <c r="C157" s="75"/>
      <c r="D157" s="75"/>
      <c r="E157" s="75"/>
      <c r="F157" s="75"/>
      <c r="G157" s="75"/>
    </row>
    <row r="158" spans="1:7" x14ac:dyDescent="0.2">
      <c r="A158" s="75"/>
      <c r="B158" s="75"/>
      <c r="C158" s="75"/>
      <c r="D158" s="75"/>
      <c r="E158" s="75"/>
      <c r="F158" s="75"/>
      <c r="G158" s="75"/>
    </row>
    <row r="159" spans="1:7" x14ac:dyDescent="0.2">
      <c r="A159" s="75"/>
      <c r="B159" s="75"/>
      <c r="C159" s="75"/>
      <c r="D159" s="75"/>
      <c r="E159" s="75"/>
      <c r="F159" s="75"/>
      <c r="G159" s="75"/>
    </row>
    <row r="160" spans="1:7" x14ac:dyDescent="0.2">
      <c r="A160" s="75"/>
      <c r="B160" s="142"/>
      <c r="C160" s="142"/>
      <c r="D160" s="142"/>
      <c r="E160" s="142"/>
      <c r="F160" s="142"/>
      <c r="G160" s="142"/>
    </row>
    <row r="161" spans="1:7" x14ac:dyDescent="0.2">
      <c r="A161" s="75"/>
      <c r="B161" s="75"/>
      <c r="C161" s="75"/>
      <c r="D161" s="75"/>
      <c r="E161" s="75"/>
      <c r="F161" s="75"/>
      <c r="G161" s="75"/>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150" zoomScaleNormal="150" workbookViewId="0">
      <selection activeCell="G32" sqref="A1:G32"/>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28" t="s">
        <v>228</v>
      </c>
      <c r="B1" s="329"/>
      <c r="C1" s="329"/>
      <c r="D1" s="329"/>
      <c r="E1" s="329"/>
      <c r="F1" s="329"/>
      <c r="G1" s="330"/>
    </row>
    <row r="2" spans="1:7" ht="9.75" customHeight="1" x14ac:dyDescent="0.2">
      <c r="A2" s="331" t="s">
        <v>246</v>
      </c>
      <c r="B2" s="332"/>
      <c r="C2" s="332"/>
      <c r="D2" s="332"/>
      <c r="E2" s="332"/>
      <c r="F2" s="332"/>
      <c r="G2" s="333"/>
    </row>
    <row r="3" spans="1:7" ht="9" customHeight="1" x14ac:dyDescent="0.2">
      <c r="A3" s="334" t="s">
        <v>440</v>
      </c>
      <c r="B3" s="309"/>
      <c r="C3" s="309"/>
      <c r="D3" s="309"/>
      <c r="E3" s="309"/>
      <c r="F3" s="309"/>
      <c r="G3" s="335"/>
    </row>
    <row r="4" spans="1:7" ht="9.75" customHeight="1" x14ac:dyDescent="0.2">
      <c r="A4" s="334" t="s">
        <v>462</v>
      </c>
      <c r="B4" s="309"/>
      <c r="C4" s="309"/>
      <c r="D4" s="309"/>
      <c r="E4" s="309"/>
      <c r="F4" s="309"/>
      <c r="G4" s="335"/>
    </row>
    <row r="5" spans="1:7" ht="9.75" customHeight="1" x14ac:dyDescent="0.2">
      <c r="A5" s="334" t="s">
        <v>264</v>
      </c>
      <c r="B5" s="309"/>
      <c r="C5" s="309"/>
      <c r="D5" s="309"/>
      <c r="E5" s="309"/>
      <c r="F5" s="309"/>
      <c r="G5" s="335"/>
    </row>
    <row r="6" spans="1:7" ht="9" customHeight="1" x14ac:dyDescent="0.2">
      <c r="A6" s="325" t="s">
        <v>1</v>
      </c>
      <c r="B6" s="327" t="s">
        <v>34</v>
      </c>
      <c r="C6" s="327"/>
      <c r="D6" s="327"/>
      <c r="E6" s="327"/>
      <c r="F6" s="327"/>
      <c r="G6" s="315" t="s">
        <v>112</v>
      </c>
    </row>
    <row r="7" spans="1:7" ht="16.149999999999999" customHeight="1" x14ac:dyDescent="0.2">
      <c r="A7" s="326"/>
      <c r="B7" s="4" t="s">
        <v>36</v>
      </c>
      <c r="C7" s="9" t="s">
        <v>227</v>
      </c>
      <c r="D7" s="8" t="s">
        <v>18</v>
      </c>
      <c r="E7" s="8" t="s">
        <v>13</v>
      </c>
      <c r="F7" s="8" t="s">
        <v>14</v>
      </c>
      <c r="G7" s="324"/>
    </row>
    <row r="8" spans="1:7" ht="16.899999999999999" customHeight="1" x14ac:dyDescent="0.2">
      <c r="A8" s="143" t="s">
        <v>248</v>
      </c>
      <c r="B8" s="144">
        <f>B9+B10+B11+B12+B13+B14+B15+B16</f>
        <v>80000000</v>
      </c>
      <c r="C8" s="144">
        <f>C9+C10+C11+C12+C13+C14+C15+C16</f>
        <v>519340</v>
      </c>
      <c r="D8" s="144">
        <f t="shared" ref="D8:G8" si="0">D9+D10+D11+D12+D13+D14+D15+D16</f>
        <v>80519340</v>
      </c>
      <c r="E8" s="144">
        <f t="shared" si="0"/>
        <v>16243522</v>
      </c>
      <c r="F8" s="144">
        <f t="shared" si="0"/>
        <v>16243522</v>
      </c>
      <c r="G8" s="144">
        <f t="shared" si="0"/>
        <v>64275818</v>
      </c>
    </row>
    <row r="9" spans="1:7" x14ac:dyDescent="0.15">
      <c r="A9" s="197" t="s">
        <v>228</v>
      </c>
      <c r="B9" s="202">
        <v>80000000</v>
      </c>
      <c r="C9" s="196">
        <v>519340</v>
      </c>
      <c r="D9" s="190">
        <f>B9+C9</f>
        <v>80519340</v>
      </c>
      <c r="E9" s="190">
        <v>16243522</v>
      </c>
      <c r="F9" s="190">
        <v>16243522</v>
      </c>
      <c r="G9" s="200">
        <f>D9-E9</f>
        <v>64275818</v>
      </c>
    </row>
    <row r="10" spans="1:7" x14ac:dyDescent="0.15">
      <c r="A10" s="197" t="s">
        <v>249</v>
      </c>
      <c r="B10" s="200">
        <v>0</v>
      </c>
      <c r="C10" s="200">
        <v>0</v>
      </c>
      <c r="D10" s="200">
        <v>0</v>
      </c>
      <c r="E10" s="200">
        <v>0</v>
      </c>
      <c r="F10" s="200">
        <v>0</v>
      </c>
      <c r="G10" s="200">
        <v>0</v>
      </c>
    </row>
    <row r="11" spans="1:7" x14ac:dyDescent="0.15">
      <c r="A11" s="197" t="s">
        <v>250</v>
      </c>
      <c r="B11" s="200">
        <v>0</v>
      </c>
      <c r="C11" s="200">
        <v>0</v>
      </c>
      <c r="D11" s="200">
        <v>0</v>
      </c>
      <c r="E11" s="200">
        <v>0</v>
      </c>
      <c r="F11" s="200">
        <v>0</v>
      </c>
      <c r="G11" s="200">
        <v>0</v>
      </c>
    </row>
    <row r="12" spans="1:7" x14ac:dyDescent="0.15">
      <c r="A12" s="197" t="s">
        <v>251</v>
      </c>
      <c r="B12" s="200">
        <v>0</v>
      </c>
      <c r="C12" s="200">
        <v>0</v>
      </c>
      <c r="D12" s="200">
        <v>0</v>
      </c>
      <c r="E12" s="200">
        <v>0</v>
      </c>
      <c r="F12" s="200">
        <v>0</v>
      </c>
      <c r="G12" s="200">
        <v>0</v>
      </c>
    </row>
    <row r="13" spans="1:7" x14ac:dyDescent="0.15">
      <c r="A13" s="197" t="s">
        <v>252</v>
      </c>
      <c r="B13" s="200">
        <v>0</v>
      </c>
      <c r="C13" s="200">
        <v>0</v>
      </c>
      <c r="D13" s="200">
        <v>0</v>
      </c>
      <c r="E13" s="200">
        <v>0</v>
      </c>
      <c r="F13" s="200">
        <v>0</v>
      </c>
      <c r="G13" s="200">
        <v>0</v>
      </c>
    </row>
    <row r="14" spans="1:7" x14ac:dyDescent="0.15">
      <c r="A14" s="197" t="s">
        <v>253</v>
      </c>
      <c r="B14" s="200">
        <v>0</v>
      </c>
      <c r="C14" s="200">
        <v>0</v>
      </c>
      <c r="D14" s="200">
        <v>0</v>
      </c>
      <c r="E14" s="200">
        <v>0</v>
      </c>
      <c r="F14" s="200">
        <v>0</v>
      </c>
      <c r="G14" s="200">
        <v>0</v>
      </c>
    </row>
    <row r="15" spans="1:7" x14ac:dyDescent="0.15">
      <c r="A15" s="197" t="s">
        <v>254</v>
      </c>
      <c r="B15" s="200">
        <v>0</v>
      </c>
      <c r="C15" s="200">
        <v>0</v>
      </c>
      <c r="D15" s="200">
        <v>0</v>
      </c>
      <c r="E15" s="200">
        <v>0</v>
      </c>
      <c r="F15" s="200">
        <v>0</v>
      </c>
      <c r="G15" s="200">
        <v>0</v>
      </c>
    </row>
    <row r="16" spans="1:7" x14ac:dyDescent="0.15">
      <c r="A16" s="197" t="s">
        <v>255</v>
      </c>
      <c r="B16" s="200">
        <v>0</v>
      </c>
      <c r="C16" s="200">
        <v>0</v>
      </c>
      <c r="D16" s="200">
        <v>0</v>
      </c>
      <c r="E16" s="200">
        <v>0</v>
      </c>
      <c r="F16" s="200">
        <v>0</v>
      </c>
      <c r="G16" s="200">
        <v>0</v>
      </c>
    </row>
    <row r="17" spans="1:7" ht="16.5" x14ac:dyDescent="0.2">
      <c r="A17" s="145" t="s">
        <v>256</v>
      </c>
      <c r="B17" s="146">
        <f>B18+B19+B20+B21+B22+B23+B24+B25</f>
        <v>713577324</v>
      </c>
      <c r="C17" s="146">
        <f t="shared" ref="C17:G17" si="1">C18+C19+C20+C21+C22+C23+C24+C25</f>
        <v>4791463</v>
      </c>
      <c r="D17" s="146">
        <f t="shared" si="1"/>
        <v>718368787</v>
      </c>
      <c r="E17" s="146">
        <f t="shared" si="1"/>
        <v>173905806</v>
      </c>
      <c r="F17" s="146">
        <f t="shared" si="1"/>
        <v>168447393</v>
      </c>
      <c r="G17" s="146">
        <f t="shared" si="1"/>
        <v>544462981</v>
      </c>
    </row>
    <row r="18" spans="1:7" x14ac:dyDescent="0.2">
      <c r="A18" s="199" t="s">
        <v>228</v>
      </c>
      <c r="B18" s="147">
        <v>713577324</v>
      </c>
      <c r="C18" s="148">
        <v>4791463</v>
      </c>
      <c r="D18" s="149">
        <f>B18+C18</f>
        <v>718368787</v>
      </c>
      <c r="E18" s="149">
        <v>173905806</v>
      </c>
      <c r="F18" s="149">
        <v>168447393</v>
      </c>
      <c r="G18" s="147">
        <f>D18-E18</f>
        <v>544462981</v>
      </c>
    </row>
    <row r="19" spans="1:7" x14ac:dyDescent="0.2">
      <c r="A19" s="199" t="s">
        <v>249</v>
      </c>
      <c r="B19" s="147">
        <v>0</v>
      </c>
      <c r="C19" s="147">
        <v>0</v>
      </c>
      <c r="D19" s="147">
        <v>0</v>
      </c>
      <c r="E19" s="147">
        <v>0</v>
      </c>
      <c r="F19" s="147">
        <v>0</v>
      </c>
      <c r="G19" s="147">
        <v>0</v>
      </c>
    </row>
    <row r="20" spans="1:7" x14ac:dyDescent="0.2">
      <c r="A20" s="199" t="s">
        <v>250</v>
      </c>
      <c r="B20" s="147">
        <v>0</v>
      </c>
      <c r="C20" s="147">
        <v>0</v>
      </c>
      <c r="D20" s="147">
        <v>0</v>
      </c>
      <c r="E20" s="147">
        <v>0</v>
      </c>
      <c r="F20" s="147">
        <v>0</v>
      </c>
      <c r="G20" s="147">
        <v>0</v>
      </c>
    </row>
    <row r="21" spans="1:7" x14ac:dyDescent="0.2">
      <c r="A21" s="199" t="s">
        <v>251</v>
      </c>
      <c r="B21" s="147">
        <v>0</v>
      </c>
      <c r="C21" s="147">
        <v>0</v>
      </c>
      <c r="D21" s="147">
        <v>0</v>
      </c>
      <c r="E21" s="147">
        <v>0</v>
      </c>
      <c r="F21" s="147">
        <v>0</v>
      </c>
      <c r="G21" s="147">
        <v>0</v>
      </c>
    </row>
    <row r="22" spans="1:7" x14ac:dyDescent="0.2">
      <c r="A22" s="199" t="s">
        <v>252</v>
      </c>
      <c r="B22" s="147">
        <v>0</v>
      </c>
      <c r="C22" s="147">
        <v>0</v>
      </c>
      <c r="D22" s="147">
        <v>0</v>
      </c>
      <c r="E22" s="147">
        <v>0</v>
      </c>
      <c r="F22" s="147">
        <v>0</v>
      </c>
      <c r="G22" s="147">
        <v>0</v>
      </c>
    </row>
    <row r="23" spans="1:7" x14ac:dyDescent="0.2">
      <c r="A23" s="199" t="s">
        <v>253</v>
      </c>
      <c r="B23" s="147">
        <v>0</v>
      </c>
      <c r="C23" s="147">
        <v>0</v>
      </c>
      <c r="D23" s="147">
        <v>0</v>
      </c>
      <c r="E23" s="147">
        <v>0</v>
      </c>
      <c r="F23" s="147">
        <v>0</v>
      </c>
      <c r="G23" s="147">
        <v>0</v>
      </c>
    </row>
    <row r="24" spans="1:7" x14ac:dyDescent="0.2">
      <c r="A24" s="199" t="s">
        <v>254</v>
      </c>
      <c r="B24" s="147">
        <v>0</v>
      </c>
      <c r="C24" s="147">
        <v>0</v>
      </c>
      <c r="D24" s="147">
        <v>0</v>
      </c>
      <c r="E24" s="147">
        <v>0</v>
      </c>
      <c r="F24" s="147">
        <v>0</v>
      </c>
      <c r="G24" s="147">
        <v>0</v>
      </c>
    </row>
    <row r="25" spans="1:7" x14ac:dyDescent="0.2">
      <c r="A25" s="199" t="s">
        <v>255</v>
      </c>
      <c r="B25" s="147">
        <v>0</v>
      </c>
      <c r="C25" s="147">
        <v>0</v>
      </c>
      <c r="D25" s="147">
        <v>0</v>
      </c>
      <c r="E25" s="147">
        <v>0</v>
      </c>
      <c r="F25" s="147">
        <v>0</v>
      </c>
      <c r="G25" s="147">
        <v>0</v>
      </c>
    </row>
    <row r="26" spans="1:7" x14ac:dyDescent="0.2">
      <c r="A26" s="150" t="s">
        <v>257</v>
      </c>
      <c r="B26" s="151">
        <f>B8+B17</f>
        <v>793577324</v>
      </c>
      <c r="C26" s="151">
        <f t="shared" ref="C26:F26" si="2">C8+C17</f>
        <v>5310803</v>
      </c>
      <c r="D26" s="151">
        <f t="shared" si="2"/>
        <v>798888127</v>
      </c>
      <c r="E26" s="151">
        <f t="shared" si="2"/>
        <v>190149328</v>
      </c>
      <c r="F26" s="151">
        <f t="shared" si="2"/>
        <v>184690915</v>
      </c>
      <c r="G26" s="152">
        <f>G8+G17</f>
        <v>608738799</v>
      </c>
    </row>
    <row r="27" spans="1:7" x14ac:dyDescent="0.2">
      <c r="A27" s="75"/>
      <c r="B27" s="75"/>
      <c r="C27" s="75"/>
      <c r="D27" s="75"/>
      <c r="E27" s="75"/>
      <c r="F27" s="75"/>
      <c r="G27" s="75"/>
    </row>
    <row r="28" spans="1:7" x14ac:dyDescent="0.2">
      <c r="A28" s="75"/>
      <c r="B28" s="75"/>
      <c r="C28" s="75"/>
      <c r="D28" s="75"/>
      <c r="E28" s="75"/>
      <c r="F28" s="75"/>
      <c r="G28" s="75"/>
    </row>
    <row r="29" spans="1:7" x14ac:dyDescent="0.2">
      <c r="A29" s="75"/>
      <c r="B29" s="75"/>
      <c r="C29" s="75"/>
      <c r="D29" s="75"/>
      <c r="E29" s="75"/>
      <c r="F29" s="75"/>
      <c r="G29" s="75"/>
    </row>
    <row r="30" spans="1:7" x14ac:dyDescent="0.2">
      <c r="A30" s="75"/>
      <c r="B30" s="75"/>
      <c r="C30" s="75"/>
      <c r="D30" s="75"/>
      <c r="E30" s="75"/>
      <c r="F30" s="75"/>
      <c r="G30" s="75"/>
    </row>
    <row r="31" spans="1:7" x14ac:dyDescent="0.2">
      <c r="A31" s="75"/>
      <c r="B31" s="75"/>
      <c r="C31" s="75"/>
      <c r="D31" s="75"/>
      <c r="E31" s="75"/>
      <c r="F31" s="75"/>
      <c r="G31" s="75"/>
    </row>
    <row r="32" spans="1:7" x14ac:dyDescent="0.2">
      <c r="A32" s="75"/>
      <c r="B32" s="75"/>
      <c r="C32" s="75"/>
      <c r="D32" s="75"/>
      <c r="E32" s="75"/>
      <c r="F32" s="75"/>
      <c r="G32" s="75"/>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8"/>
  <sheetViews>
    <sheetView topLeftCell="A37" zoomScale="150" zoomScaleNormal="150" workbookViewId="0">
      <selection activeCell="J25" sqref="J25"/>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339" t="s">
        <v>228</v>
      </c>
      <c r="B1" s="340"/>
      <c r="C1" s="340"/>
      <c r="D1" s="340"/>
      <c r="E1" s="340"/>
      <c r="F1" s="340"/>
      <c r="G1" s="341"/>
    </row>
    <row r="2" spans="1:7" ht="10.15" customHeight="1" x14ac:dyDescent="0.2">
      <c r="A2" s="342" t="s">
        <v>246</v>
      </c>
      <c r="B2" s="343"/>
      <c r="C2" s="343"/>
      <c r="D2" s="343"/>
      <c r="E2" s="343"/>
      <c r="F2" s="343"/>
      <c r="G2" s="344"/>
    </row>
    <row r="3" spans="1:7" ht="10.15" customHeight="1" x14ac:dyDescent="0.2">
      <c r="A3" s="342" t="s">
        <v>458</v>
      </c>
      <c r="B3" s="343"/>
      <c r="C3" s="343"/>
      <c r="D3" s="343"/>
      <c r="E3" s="343"/>
      <c r="F3" s="343"/>
      <c r="G3" s="344"/>
    </row>
    <row r="4" spans="1:7" ht="10.15" customHeight="1" x14ac:dyDescent="0.2">
      <c r="A4" s="342" t="s">
        <v>462</v>
      </c>
      <c r="B4" s="343"/>
      <c r="C4" s="343"/>
      <c r="D4" s="343"/>
      <c r="E4" s="343"/>
      <c r="F4" s="343"/>
      <c r="G4" s="344"/>
    </row>
    <row r="5" spans="1:7" ht="10.15" customHeight="1" x14ac:dyDescent="0.2">
      <c r="A5" s="342" t="s">
        <v>0</v>
      </c>
      <c r="B5" s="345"/>
      <c r="C5" s="345"/>
      <c r="D5" s="345"/>
      <c r="E5" s="345"/>
      <c r="F5" s="345"/>
      <c r="G5" s="344"/>
    </row>
    <row r="6" spans="1:7" ht="10.15" customHeight="1" x14ac:dyDescent="0.2">
      <c r="A6" s="315" t="s">
        <v>1</v>
      </c>
      <c r="B6" s="327" t="s">
        <v>34</v>
      </c>
      <c r="C6" s="327"/>
      <c r="D6" s="327"/>
      <c r="E6" s="327"/>
      <c r="F6" s="327"/>
      <c r="G6" s="337" t="s">
        <v>112</v>
      </c>
    </row>
    <row r="7" spans="1:7" ht="16.899999999999999" customHeight="1" x14ac:dyDescent="0.2">
      <c r="A7" s="336"/>
      <c r="B7" s="9" t="s">
        <v>36</v>
      </c>
      <c r="C7" s="9" t="s">
        <v>17</v>
      </c>
      <c r="D7" s="9" t="s">
        <v>18</v>
      </c>
      <c r="E7" s="9" t="s">
        <v>13</v>
      </c>
      <c r="F7" s="10" t="s">
        <v>14</v>
      </c>
      <c r="G7" s="338"/>
    </row>
    <row r="8" spans="1:7" ht="10.5" customHeight="1" x14ac:dyDescent="0.2">
      <c r="A8" s="153" t="s">
        <v>113</v>
      </c>
      <c r="B8" s="154">
        <f>B9+B18+B26+B33</f>
        <v>80000000</v>
      </c>
      <c r="C8" s="154">
        <f t="shared" ref="C8:G8" si="0">C9+C18+C26+C33</f>
        <v>519340</v>
      </c>
      <c r="D8" s="154">
        <f>D9+D18+D26+D33</f>
        <v>80519340</v>
      </c>
      <c r="E8" s="154">
        <f t="shared" si="0"/>
        <v>16243522</v>
      </c>
      <c r="F8" s="154">
        <f t="shared" si="0"/>
        <v>16243522</v>
      </c>
      <c r="G8" s="155">
        <f t="shared" si="0"/>
        <v>64275818</v>
      </c>
    </row>
    <row r="9" spans="1:7" ht="9.75" customHeight="1" x14ac:dyDescent="0.2">
      <c r="A9" s="69" t="s">
        <v>114</v>
      </c>
      <c r="B9" s="154">
        <f>B10+B11+B12+B13+B14+B15+B16+B17</f>
        <v>0</v>
      </c>
      <c r="C9" s="154">
        <f t="shared" ref="C9:G9" si="1">C10+C11+C12+C13+C14+C15+C16+C17</f>
        <v>0</v>
      </c>
      <c r="D9" s="154">
        <f t="shared" si="1"/>
        <v>0</v>
      </c>
      <c r="E9" s="154">
        <f t="shared" si="1"/>
        <v>0</v>
      </c>
      <c r="F9" s="154">
        <f t="shared" si="1"/>
        <v>0</v>
      </c>
      <c r="G9" s="156">
        <f t="shared" si="1"/>
        <v>0</v>
      </c>
    </row>
    <row r="10" spans="1:7" ht="10.15" customHeight="1" x14ac:dyDescent="0.2">
      <c r="A10" s="48" t="s">
        <v>115</v>
      </c>
      <c r="B10" s="157">
        <v>0</v>
      </c>
      <c r="C10" s="157">
        <v>0</v>
      </c>
      <c r="D10" s="157">
        <f>B10+C10</f>
        <v>0</v>
      </c>
      <c r="E10" s="157">
        <v>0</v>
      </c>
      <c r="F10" s="157">
        <v>0</v>
      </c>
      <c r="G10" s="158">
        <f>D10-E10</f>
        <v>0</v>
      </c>
    </row>
    <row r="11" spans="1:7" ht="9" customHeight="1" x14ac:dyDescent="0.2">
      <c r="A11" s="48" t="s">
        <v>116</v>
      </c>
      <c r="B11" s="157">
        <v>0</v>
      </c>
      <c r="C11" s="157">
        <v>0</v>
      </c>
      <c r="D11" s="157">
        <f t="shared" ref="D11:D37" si="2">B11+C11</f>
        <v>0</v>
      </c>
      <c r="E11" s="157">
        <v>0</v>
      </c>
      <c r="F11" s="157">
        <v>0</v>
      </c>
      <c r="G11" s="158">
        <f t="shared" ref="G11:G32" si="3">D11-E11</f>
        <v>0</v>
      </c>
    </row>
    <row r="12" spans="1:7" ht="9" customHeight="1" x14ac:dyDescent="0.2">
      <c r="A12" s="48" t="s">
        <v>117</v>
      </c>
      <c r="B12" s="157">
        <v>0</v>
      </c>
      <c r="C12" s="157">
        <v>0</v>
      </c>
      <c r="D12" s="157">
        <f t="shared" si="2"/>
        <v>0</v>
      </c>
      <c r="E12" s="157">
        <v>0</v>
      </c>
      <c r="F12" s="157">
        <v>0</v>
      </c>
      <c r="G12" s="158">
        <f t="shared" si="3"/>
        <v>0</v>
      </c>
    </row>
    <row r="13" spans="1:7" ht="9" customHeight="1" x14ac:dyDescent="0.2">
      <c r="A13" s="48" t="s">
        <v>118</v>
      </c>
      <c r="B13" s="157">
        <v>0</v>
      </c>
      <c r="C13" s="157">
        <v>0</v>
      </c>
      <c r="D13" s="157">
        <f t="shared" si="2"/>
        <v>0</v>
      </c>
      <c r="E13" s="157">
        <v>0</v>
      </c>
      <c r="F13" s="157">
        <v>0</v>
      </c>
      <c r="G13" s="158">
        <f t="shared" si="3"/>
        <v>0</v>
      </c>
    </row>
    <row r="14" spans="1:7" ht="10.15" customHeight="1" x14ac:dyDescent="0.2">
      <c r="A14" s="48" t="s">
        <v>119</v>
      </c>
      <c r="B14" s="157">
        <v>0</v>
      </c>
      <c r="C14" s="157">
        <v>0</v>
      </c>
      <c r="D14" s="157">
        <f t="shared" si="2"/>
        <v>0</v>
      </c>
      <c r="E14" s="157">
        <v>0</v>
      </c>
      <c r="F14" s="157">
        <v>0</v>
      </c>
      <c r="G14" s="158">
        <f t="shared" si="3"/>
        <v>0</v>
      </c>
    </row>
    <row r="15" spans="1:7" ht="10.15" customHeight="1" x14ac:dyDescent="0.2">
      <c r="A15" s="48" t="s">
        <v>120</v>
      </c>
      <c r="B15" s="157">
        <v>0</v>
      </c>
      <c r="C15" s="157">
        <v>0</v>
      </c>
      <c r="D15" s="157">
        <f t="shared" si="2"/>
        <v>0</v>
      </c>
      <c r="E15" s="157">
        <v>0</v>
      </c>
      <c r="F15" s="157">
        <v>0</v>
      </c>
      <c r="G15" s="158">
        <f t="shared" si="3"/>
        <v>0</v>
      </c>
    </row>
    <row r="16" spans="1:7" ht="9" customHeight="1" x14ac:dyDescent="0.2">
      <c r="A16" s="48" t="s">
        <v>121</v>
      </c>
      <c r="B16" s="157">
        <v>0</v>
      </c>
      <c r="C16" s="157">
        <v>0</v>
      </c>
      <c r="D16" s="157">
        <f t="shared" si="2"/>
        <v>0</v>
      </c>
      <c r="E16" s="157">
        <v>0</v>
      </c>
      <c r="F16" s="157">
        <v>0</v>
      </c>
      <c r="G16" s="158">
        <f t="shared" si="3"/>
        <v>0</v>
      </c>
    </row>
    <row r="17" spans="1:7" ht="9" customHeight="1" x14ac:dyDescent="0.2">
      <c r="A17" s="48" t="s">
        <v>122</v>
      </c>
      <c r="B17" s="157">
        <v>0</v>
      </c>
      <c r="C17" s="157">
        <v>0</v>
      </c>
      <c r="D17" s="157">
        <f t="shared" si="2"/>
        <v>0</v>
      </c>
      <c r="E17" s="157">
        <v>0</v>
      </c>
      <c r="F17" s="157">
        <v>0</v>
      </c>
      <c r="G17" s="158">
        <f t="shared" si="3"/>
        <v>0</v>
      </c>
    </row>
    <row r="18" spans="1:7" ht="9" customHeight="1" x14ac:dyDescent="0.2">
      <c r="A18" s="69" t="s">
        <v>123</v>
      </c>
      <c r="B18" s="159">
        <f>B19+B20+B21+B22+B23+B24+B25</f>
        <v>80000000</v>
      </c>
      <c r="C18" s="159">
        <f t="shared" ref="C18:G18" si="4">C19+C20+C21+C22+C23+C24+C25</f>
        <v>519340</v>
      </c>
      <c r="D18" s="159">
        <f t="shared" si="4"/>
        <v>80519340</v>
      </c>
      <c r="E18" s="159">
        <f t="shared" si="4"/>
        <v>16243522</v>
      </c>
      <c r="F18" s="159">
        <f t="shared" si="4"/>
        <v>16243522</v>
      </c>
      <c r="G18" s="160">
        <f t="shared" si="4"/>
        <v>64275818</v>
      </c>
    </row>
    <row r="19" spans="1:7" ht="9.75" customHeight="1" x14ac:dyDescent="0.2">
      <c r="A19" s="48" t="s">
        <v>124</v>
      </c>
      <c r="B19" s="157">
        <v>0</v>
      </c>
      <c r="C19" s="157">
        <v>0</v>
      </c>
      <c r="D19" s="157">
        <f t="shared" si="2"/>
        <v>0</v>
      </c>
      <c r="E19" s="157">
        <v>0</v>
      </c>
      <c r="F19" s="157">
        <v>0</v>
      </c>
      <c r="G19" s="158">
        <f t="shared" si="3"/>
        <v>0</v>
      </c>
    </row>
    <row r="20" spans="1:7" ht="9.75" customHeight="1" x14ac:dyDescent="0.2">
      <c r="A20" s="48" t="s">
        <v>125</v>
      </c>
      <c r="B20" s="157">
        <v>0</v>
      </c>
      <c r="C20" s="157">
        <v>0</v>
      </c>
      <c r="D20" s="157">
        <f t="shared" si="2"/>
        <v>0</v>
      </c>
      <c r="E20" s="157">
        <v>0</v>
      </c>
      <c r="F20" s="157">
        <v>0</v>
      </c>
      <c r="G20" s="158">
        <f t="shared" si="3"/>
        <v>0</v>
      </c>
    </row>
    <row r="21" spans="1:7" ht="9.75" customHeight="1" x14ac:dyDescent="0.2">
      <c r="A21" s="48" t="s">
        <v>126</v>
      </c>
      <c r="B21" s="157">
        <v>0</v>
      </c>
      <c r="C21" s="157">
        <v>0</v>
      </c>
      <c r="D21" s="157">
        <f t="shared" si="2"/>
        <v>0</v>
      </c>
      <c r="E21" s="157">
        <v>0</v>
      </c>
      <c r="F21" s="157">
        <v>0</v>
      </c>
      <c r="G21" s="158">
        <f t="shared" si="3"/>
        <v>0</v>
      </c>
    </row>
    <row r="22" spans="1:7" ht="8.25" customHeight="1" x14ac:dyDescent="0.2">
      <c r="A22" s="48" t="s">
        <v>127</v>
      </c>
      <c r="B22" s="157">
        <v>0</v>
      </c>
      <c r="C22" s="157">
        <v>0</v>
      </c>
      <c r="D22" s="157">
        <f t="shared" si="2"/>
        <v>0</v>
      </c>
      <c r="E22" s="157">
        <v>0</v>
      </c>
      <c r="F22" s="157">
        <v>0</v>
      </c>
      <c r="G22" s="158">
        <f t="shared" si="3"/>
        <v>0</v>
      </c>
    </row>
    <row r="23" spans="1:7" ht="9.75" customHeight="1" x14ac:dyDescent="0.2">
      <c r="A23" s="48" t="s">
        <v>128</v>
      </c>
      <c r="B23" s="157">
        <v>80000000</v>
      </c>
      <c r="C23" s="157">
        <v>519340</v>
      </c>
      <c r="D23" s="157">
        <f>B23+C23</f>
        <v>80519340</v>
      </c>
      <c r="E23" s="157">
        <v>16243522</v>
      </c>
      <c r="F23" s="157">
        <v>16243522</v>
      </c>
      <c r="G23" s="158">
        <f>D23-E23</f>
        <v>64275818</v>
      </c>
    </row>
    <row r="24" spans="1:7" ht="9.75" customHeight="1" x14ac:dyDescent="0.2">
      <c r="A24" s="48" t="s">
        <v>129</v>
      </c>
      <c r="B24" s="157">
        <v>0</v>
      </c>
      <c r="C24" s="157">
        <v>0</v>
      </c>
      <c r="D24" s="157">
        <f t="shared" si="2"/>
        <v>0</v>
      </c>
      <c r="E24" s="157">
        <v>0</v>
      </c>
      <c r="F24" s="157">
        <v>0</v>
      </c>
      <c r="G24" s="158">
        <f>D24-E24</f>
        <v>0</v>
      </c>
    </row>
    <row r="25" spans="1:7" ht="9.75" customHeight="1" x14ac:dyDescent="0.2">
      <c r="A25" s="48" t="s">
        <v>130</v>
      </c>
      <c r="B25" s="157">
        <v>0</v>
      </c>
      <c r="C25" s="157">
        <v>0</v>
      </c>
      <c r="D25" s="157">
        <f t="shared" si="2"/>
        <v>0</v>
      </c>
      <c r="E25" s="157">
        <v>0</v>
      </c>
      <c r="F25" s="157">
        <v>0</v>
      </c>
      <c r="G25" s="158">
        <f>D25-E25</f>
        <v>0</v>
      </c>
    </row>
    <row r="26" spans="1:7" ht="10.5" customHeight="1" x14ac:dyDescent="0.2">
      <c r="A26" s="69" t="s">
        <v>181</v>
      </c>
      <c r="B26" s="161">
        <f>B27+B28+B29+B30+B31+B32</f>
        <v>0</v>
      </c>
      <c r="C26" s="161">
        <f t="shared" ref="C26:F26" si="5">C27+C28+C29+C30+C31+C32</f>
        <v>0</v>
      </c>
      <c r="D26" s="161">
        <f t="shared" si="5"/>
        <v>0</v>
      </c>
      <c r="E26" s="161">
        <f t="shared" si="5"/>
        <v>0</v>
      </c>
      <c r="F26" s="161">
        <f t="shared" si="5"/>
        <v>0</v>
      </c>
      <c r="G26" s="162">
        <f>G27+G28+G29+G30+G31+G32</f>
        <v>0</v>
      </c>
    </row>
    <row r="27" spans="1:7" ht="10.5" customHeight="1" x14ac:dyDescent="0.2">
      <c r="A27" s="48" t="s">
        <v>182</v>
      </c>
      <c r="B27" s="157">
        <v>0</v>
      </c>
      <c r="C27" s="157">
        <v>0</v>
      </c>
      <c r="D27" s="157">
        <f t="shared" si="2"/>
        <v>0</v>
      </c>
      <c r="E27" s="157">
        <v>0</v>
      </c>
      <c r="F27" s="157">
        <v>0</v>
      </c>
      <c r="G27" s="158">
        <f t="shared" si="3"/>
        <v>0</v>
      </c>
    </row>
    <row r="28" spans="1:7" ht="10.5" customHeight="1" x14ac:dyDescent="0.2">
      <c r="A28" s="48" t="s">
        <v>183</v>
      </c>
      <c r="B28" s="157">
        <v>0</v>
      </c>
      <c r="C28" s="157">
        <v>0</v>
      </c>
      <c r="D28" s="157">
        <f t="shared" si="2"/>
        <v>0</v>
      </c>
      <c r="E28" s="157">
        <v>0</v>
      </c>
      <c r="F28" s="157">
        <v>0</v>
      </c>
      <c r="G28" s="158">
        <f t="shared" si="3"/>
        <v>0</v>
      </c>
    </row>
    <row r="29" spans="1:7" ht="10.5" customHeight="1" x14ac:dyDescent="0.2">
      <c r="A29" s="48" t="s">
        <v>184</v>
      </c>
      <c r="B29" s="157">
        <v>0</v>
      </c>
      <c r="C29" s="157">
        <v>0</v>
      </c>
      <c r="D29" s="157">
        <f t="shared" si="2"/>
        <v>0</v>
      </c>
      <c r="E29" s="157">
        <v>0</v>
      </c>
      <c r="F29" s="157">
        <v>0</v>
      </c>
      <c r="G29" s="158">
        <f t="shared" si="3"/>
        <v>0</v>
      </c>
    </row>
    <row r="30" spans="1:7" ht="10.5" customHeight="1" x14ac:dyDescent="0.2">
      <c r="A30" s="48" t="s">
        <v>185</v>
      </c>
      <c r="B30" s="157">
        <v>0</v>
      </c>
      <c r="C30" s="157">
        <v>0</v>
      </c>
      <c r="D30" s="157">
        <f t="shared" si="2"/>
        <v>0</v>
      </c>
      <c r="E30" s="157">
        <v>0</v>
      </c>
      <c r="F30" s="157">
        <v>0</v>
      </c>
      <c r="G30" s="158">
        <f t="shared" si="3"/>
        <v>0</v>
      </c>
    </row>
    <row r="31" spans="1:7" ht="10.5" customHeight="1" x14ac:dyDescent="0.2">
      <c r="A31" s="48" t="s">
        <v>186</v>
      </c>
      <c r="B31" s="157">
        <v>0</v>
      </c>
      <c r="C31" s="157">
        <v>0</v>
      </c>
      <c r="D31" s="157">
        <f t="shared" si="2"/>
        <v>0</v>
      </c>
      <c r="E31" s="157">
        <v>0</v>
      </c>
      <c r="F31" s="157">
        <v>0</v>
      </c>
      <c r="G31" s="158">
        <f t="shared" si="3"/>
        <v>0</v>
      </c>
    </row>
    <row r="32" spans="1:7" ht="10.5" customHeight="1" x14ac:dyDescent="0.2">
      <c r="A32" s="48" t="s">
        <v>187</v>
      </c>
      <c r="B32" s="157">
        <v>0</v>
      </c>
      <c r="C32" s="157">
        <v>0</v>
      </c>
      <c r="D32" s="157">
        <f t="shared" si="2"/>
        <v>0</v>
      </c>
      <c r="E32" s="157">
        <v>0</v>
      </c>
      <c r="F32" s="157">
        <v>0</v>
      </c>
      <c r="G32" s="158">
        <f t="shared" si="3"/>
        <v>0</v>
      </c>
    </row>
    <row r="33" spans="1:7" ht="16.5" x14ac:dyDescent="0.2">
      <c r="A33" s="69" t="s">
        <v>131</v>
      </c>
      <c r="B33" s="161">
        <f>B34+B35+B36+B37</f>
        <v>0</v>
      </c>
      <c r="C33" s="161">
        <f t="shared" ref="C33:G33" si="6">C34+C35+C36+C37</f>
        <v>0</v>
      </c>
      <c r="D33" s="161">
        <f t="shared" si="6"/>
        <v>0</v>
      </c>
      <c r="E33" s="161">
        <f t="shared" si="6"/>
        <v>0</v>
      </c>
      <c r="F33" s="161">
        <f t="shared" si="6"/>
        <v>0</v>
      </c>
      <c r="G33" s="162">
        <f t="shared" si="6"/>
        <v>0</v>
      </c>
    </row>
    <row r="34" spans="1:7" ht="13.5" customHeight="1" x14ac:dyDescent="0.2">
      <c r="A34" s="48" t="s">
        <v>132</v>
      </c>
      <c r="B34" s="157">
        <v>0</v>
      </c>
      <c r="C34" s="157">
        <v>0</v>
      </c>
      <c r="D34" s="157">
        <f t="shared" si="2"/>
        <v>0</v>
      </c>
      <c r="E34" s="157">
        <v>0</v>
      </c>
      <c r="F34" s="157">
        <v>0</v>
      </c>
      <c r="G34" s="158">
        <f>D34-E34</f>
        <v>0</v>
      </c>
    </row>
    <row r="35" spans="1:7" ht="15" customHeight="1" x14ac:dyDescent="0.2">
      <c r="A35" s="48" t="s">
        <v>133</v>
      </c>
      <c r="B35" s="157">
        <v>0</v>
      </c>
      <c r="C35" s="157">
        <v>0</v>
      </c>
      <c r="D35" s="157">
        <f t="shared" si="2"/>
        <v>0</v>
      </c>
      <c r="E35" s="157">
        <v>0</v>
      </c>
      <c r="F35" s="157">
        <v>0</v>
      </c>
      <c r="G35" s="158">
        <f t="shared" ref="G35:G37" si="7">D35-E35</f>
        <v>0</v>
      </c>
    </row>
    <row r="36" spans="1:7" ht="12" customHeight="1" x14ac:dyDescent="0.2">
      <c r="A36" s="48" t="s">
        <v>134</v>
      </c>
      <c r="B36" s="157">
        <v>0</v>
      </c>
      <c r="C36" s="157">
        <v>0</v>
      </c>
      <c r="D36" s="157">
        <f t="shared" si="2"/>
        <v>0</v>
      </c>
      <c r="E36" s="157">
        <v>0</v>
      </c>
      <c r="F36" s="157">
        <v>0</v>
      </c>
      <c r="G36" s="158">
        <f t="shared" si="7"/>
        <v>0</v>
      </c>
    </row>
    <row r="37" spans="1:7" ht="9" customHeight="1" x14ac:dyDescent="0.2">
      <c r="A37" s="48" t="s">
        <v>135</v>
      </c>
      <c r="B37" s="157">
        <v>0</v>
      </c>
      <c r="C37" s="157">
        <v>0</v>
      </c>
      <c r="D37" s="157">
        <f t="shared" si="2"/>
        <v>0</v>
      </c>
      <c r="E37" s="157">
        <v>0</v>
      </c>
      <c r="F37" s="157">
        <v>0</v>
      </c>
      <c r="G37" s="158">
        <f t="shared" si="7"/>
        <v>0</v>
      </c>
    </row>
    <row r="38" spans="1:7" ht="9" customHeight="1" x14ac:dyDescent="0.2">
      <c r="A38" s="69" t="s">
        <v>136</v>
      </c>
      <c r="B38" s="161">
        <f>B39+B48+B56+B66</f>
        <v>713577324</v>
      </c>
      <c r="C38" s="161">
        <f t="shared" ref="C38:G38" si="8">C39+C48+C56+C66</f>
        <v>4791463</v>
      </c>
      <c r="D38" s="161">
        <f t="shared" si="8"/>
        <v>718368787</v>
      </c>
      <c r="E38" s="161">
        <f t="shared" si="8"/>
        <v>173905806</v>
      </c>
      <c r="F38" s="161">
        <f t="shared" si="8"/>
        <v>168447393</v>
      </c>
      <c r="G38" s="162">
        <f t="shared" si="8"/>
        <v>544462981</v>
      </c>
    </row>
    <row r="39" spans="1:7" ht="9" customHeight="1" x14ac:dyDescent="0.2">
      <c r="A39" s="163" t="s">
        <v>114</v>
      </c>
      <c r="B39" s="161">
        <f>B40+B41+B42+B43+B44+B45+B46+B47</f>
        <v>0</v>
      </c>
      <c r="C39" s="161">
        <f t="shared" ref="C39:E39" si="9">C40+C41+C42+C43+C44+C45+C46+C47</f>
        <v>0</v>
      </c>
      <c r="D39" s="161">
        <f t="shared" si="9"/>
        <v>0</v>
      </c>
      <c r="E39" s="161">
        <f t="shared" si="9"/>
        <v>0</v>
      </c>
      <c r="F39" s="161">
        <f>F40+F41+F42+F43+F44+F45+F46+F47</f>
        <v>0</v>
      </c>
      <c r="G39" s="162">
        <f>G40+G41+G42+G43+G44+G45+G46+G47</f>
        <v>0</v>
      </c>
    </row>
    <row r="40" spans="1:7" ht="9.75" customHeight="1" x14ac:dyDescent="0.2">
      <c r="A40" s="48" t="s">
        <v>115</v>
      </c>
      <c r="B40" s="157">
        <v>0</v>
      </c>
      <c r="C40" s="157">
        <v>0</v>
      </c>
      <c r="D40" s="157">
        <f t="shared" ref="D40:D64" si="10">B40+C40</f>
        <v>0</v>
      </c>
      <c r="E40" s="157">
        <v>0</v>
      </c>
      <c r="F40" s="157">
        <v>0</v>
      </c>
      <c r="G40" s="158">
        <f>D40-E40</f>
        <v>0</v>
      </c>
    </row>
    <row r="41" spans="1:7" ht="9.75" customHeight="1" x14ac:dyDescent="0.2">
      <c r="A41" s="48" t="s">
        <v>116</v>
      </c>
      <c r="B41" s="157">
        <v>0</v>
      </c>
      <c r="C41" s="157">
        <v>0</v>
      </c>
      <c r="D41" s="157">
        <f t="shared" si="10"/>
        <v>0</v>
      </c>
      <c r="E41" s="157">
        <v>0</v>
      </c>
      <c r="F41" s="157">
        <v>0</v>
      </c>
      <c r="G41" s="158">
        <f t="shared" ref="G41:G70" si="11">D41-E41</f>
        <v>0</v>
      </c>
    </row>
    <row r="42" spans="1:7" ht="9.75" customHeight="1" x14ac:dyDescent="0.2">
      <c r="A42" s="48" t="s">
        <v>117</v>
      </c>
      <c r="B42" s="157">
        <v>0</v>
      </c>
      <c r="C42" s="157">
        <v>0</v>
      </c>
      <c r="D42" s="157">
        <f t="shared" si="10"/>
        <v>0</v>
      </c>
      <c r="E42" s="157">
        <v>0</v>
      </c>
      <c r="F42" s="157">
        <v>0</v>
      </c>
      <c r="G42" s="158">
        <f t="shared" si="11"/>
        <v>0</v>
      </c>
    </row>
    <row r="43" spans="1:7" ht="9.75" customHeight="1" x14ac:dyDescent="0.2">
      <c r="A43" s="164" t="s">
        <v>118</v>
      </c>
      <c r="B43" s="157">
        <v>0</v>
      </c>
      <c r="C43" s="157">
        <v>0</v>
      </c>
      <c r="D43" s="157">
        <f t="shared" si="10"/>
        <v>0</v>
      </c>
      <c r="E43" s="157">
        <v>0</v>
      </c>
      <c r="F43" s="157">
        <v>0</v>
      </c>
      <c r="G43" s="158">
        <f t="shared" si="11"/>
        <v>0</v>
      </c>
    </row>
    <row r="44" spans="1:7" ht="9.75" customHeight="1" x14ac:dyDescent="0.2">
      <c r="A44" s="48" t="s">
        <v>119</v>
      </c>
      <c r="B44" s="157">
        <v>0</v>
      </c>
      <c r="C44" s="157">
        <v>0</v>
      </c>
      <c r="D44" s="157">
        <f t="shared" si="10"/>
        <v>0</v>
      </c>
      <c r="E44" s="157">
        <v>0</v>
      </c>
      <c r="F44" s="157">
        <v>0</v>
      </c>
      <c r="G44" s="158">
        <f>D44-E44</f>
        <v>0</v>
      </c>
    </row>
    <row r="45" spans="1:7" ht="9.75" customHeight="1" x14ac:dyDescent="0.2">
      <c r="A45" s="48" t="s">
        <v>120</v>
      </c>
      <c r="B45" s="157">
        <v>0</v>
      </c>
      <c r="C45" s="157">
        <v>0</v>
      </c>
      <c r="D45" s="157">
        <f t="shared" si="10"/>
        <v>0</v>
      </c>
      <c r="E45" s="157">
        <v>0</v>
      </c>
      <c r="F45" s="157">
        <v>0</v>
      </c>
      <c r="G45" s="158">
        <f t="shared" si="11"/>
        <v>0</v>
      </c>
    </row>
    <row r="46" spans="1:7" ht="9.75" customHeight="1" x14ac:dyDescent="0.2">
      <c r="A46" s="48" t="s">
        <v>121</v>
      </c>
      <c r="B46" s="157">
        <v>0</v>
      </c>
      <c r="C46" s="157">
        <v>0</v>
      </c>
      <c r="D46" s="157">
        <f t="shared" si="10"/>
        <v>0</v>
      </c>
      <c r="E46" s="157">
        <v>0</v>
      </c>
      <c r="F46" s="157">
        <v>0</v>
      </c>
      <c r="G46" s="158">
        <f t="shared" si="11"/>
        <v>0</v>
      </c>
    </row>
    <row r="47" spans="1:7" ht="9.75" customHeight="1" x14ac:dyDescent="0.2">
      <c r="A47" s="48" t="s">
        <v>122</v>
      </c>
      <c r="B47" s="157">
        <v>0</v>
      </c>
      <c r="C47" s="157">
        <v>0</v>
      </c>
      <c r="D47" s="157">
        <f t="shared" si="10"/>
        <v>0</v>
      </c>
      <c r="E47" s="157">
        <v>0</v>
      </c>
      <c r="F47" s="157">
        <v>0</v>
      </c>
      <c r="G47" s="158">
        <f t="shared" si="11"/>
        <v>0</v>
      </c>
    </row>
    <row r="48" spans="1:7" ht="8.25" customHeight="1" x14ac:dyDescent="0.2">
      <c r="A48" s="69" t="s">
        <v>123</v>
      </c>
      <c r="B48" s="161">
        <f>B49+B50+B51+B52+B53+B54+B55</f>
        <v>713577324</v>
      </c>
      <c r="C48" s="161">
        <f t="shared" ref="C48:G48" si="12">C49+C50+C51+C52+C53+C54+C55</f>
        <v>4791463</v>
      </c>
      <c r="D48" s="161">
        <f t="shared" si="12"/>
        <v>718368787</v>
      </c>
      <c r="E48" s="161">
        <f t="shared" si="12"/>
        <v>173905806</v>
      </c>
      <c r="F48" s="161">
        <f t="shared" si="12"/>
        <v>168447393</v>
      </c>
      <c r="G48" s="162">
        <f t="shared" si="12"/>
        <v>544462981</v>
      </c>
    </row>
    <row r="49" spans="1:9" ht="9.75" customHeight="1" x14ac:dyDescent="0.2">
      <c r="A49" s="48" t="s">
        <v>124</v>
      </c>
      <c r="B49" s="157">
        <v>0</v>
      </c>
      <c r="C49" s="157">
        <v>0</v>
      </c>
      <c r="D49" s="157">
        <f t="shared" si="10"/>
        <v>0</v>
      </c>
      <c r="E49" s="157">
        <v>0</v>
      </c>
      <c r="F49" s="157">
        <v>0</v>
      </c>
      <c r="G49" s="158">
        <f t="shared" si="11"/>
        <v>0</v>
      </c>
    </row>
    <row r="50" spans="1:9" ht="9.75" customHeight="1" x14ac:dyDescent="0.2">
      <c r="A50" s="48" t="s">
        <v>125</v>
      </c>
      <c r="B50" s="157">
        <v>0</v>
      </c>
      <c r="C50" s="157">
        <v>0</v>
      </c>
      <c r="D50" s="157">
        <f t="shared" si="10"/>
        <v>0</v>
      </c>
      <c r="E50" s="157">
        <v>0</v>
      </c>
      <c r="F50" s="157">
        <v>0</v>
      </c>
      <c r="G50" s="158">
        <f t="shared" si="11"/>
        <v>0</v>
      </c>
    </row>
    <row r="51" spans="1:9" ht="9.75" customHeight="1" x14ac:dyDescent="0.2">
      <c r="A51" s="48" t="s">
        <v>126</v>
      </c>
      <c r="B51" s="157">
        <v>0</v>
      </c>
      <c r="C51" s="157">
        <v>0</v>
      </c>
      <c r="D51" s="157">
        <f t="shared" si="10"/>
        <v>0</v>
      </c>
      <c r="E51" s="157">
        <v>0</v>
      </c>
      <c r="F51" s="157">
        <v>0</v>
      </c>
      <c r="G51" s="158">
        <f t="shared" si="11"/>
        <v>0</v>
      </c>
    </row>
    <row r="52" spans="1:9" ht="9.75" customHeight="1" x14ac:dyDescent="0.2">
      <c r="A52" s="48" t="s">
        <v>127</v>
      </c>
      <c r="B52" s="157">
        <v>0</v>
      </c>
      <c r="C52" s="157">
        <v>0</v>
      </c>
      <c r="D52" s="157">
        <f t="shared" si="10"/>
        <v>0</v>
      </c>
      <c r="E52" s="157">
        <v>0</v>
      </c>
      <c r="F52" s="157">
        <v>0</v>
      </c>
      <c r="G52" s="158">
        <f t="shared" si="11"/>
        <v>0</v>
      </c>
    </row>
    <row r="53" spans="1:9" ht="9.75" customHeight="1" x14ac:dyDescent="0.2">
      <c r="A53" s="164" t="s">
        <v>128</v>
      </c>
      <c r="B53" s="157">
        <v>713577324</v>
      </c>
      <c r="C53" s="157">
        <v>4791463</v>
      </c>
      <c r="D53" s="157">
        <f t="shared" si="10"/>
        <v>718368787</v>
      </c>
      <c r="E53" s="157">
        <v>173905806</v>
      </c>
      <c r="F53" s="157">
        <v>168447393</v>
      </c>
      <c r="G53" s="158">
        <f t="shared" si="11"/>
        <v>544462981</v>
      </c>
      <c r="I53" s="7"/>
    </row>
    <row r="54" spans="1:9" ht="9.75" customHeight="1" x14ac:dyDescent="0.2">
      <c r="A54" s="48" t="s">
        <v>129</v>
      </c>
      <c r="B54" s="157">
        <v>0</v>
      </c>
      <c r="C54" s="157">
        <v>0</v>
      </c>
      <c r="D54" s="157">
        <f t="shared" si="10"/>
        <v>0</v>
      </c>
      <c r="E54" s="157">
        <v>0</v>
      </c>
      <c r="F54" s="157">
        <v>0</v>
      </c>
      <c r="G54" s="158">
        <f t="shared" si="11"/>
        <v>0</v>
      </c>
    </row>
    <row r="55" spans="1:9" ht="9.75" customHeight="1" x14ac:dyDescent="0.2">
      <c r="A55" s="48" t="s">
        <v>130</v>
      </c>
      <c r="B55" s="157">
        <v>0</v>
      </c>
      <c r="C55" s="157">
        <v>0</v>
      </c>
      <c r="D55" s="157">
        <f t="shared" si="10"/>
        <v>0</v>
      </c>
      <c r="E55" s="157">
        <v>0</v>
      </c>
      <c r="F55" s="157">
        <v>0</v>
      </c>
      <c r="G55" s="158">
        <f t="shared" si="11"/>
        <v>0</v>
      </c>
    </row>
    <row r="56" spans="1:9" ht="11.25" customHeight="1" x14ac:dyDescent="0.2">
      <c r="A56" s="163" t="s">
        <v>137</v>
      </c>
      <c r="B56" s="161">
        <f>B57+B58+B59+B60+B61+B62+B63+B64+B65</f>
        <v>0</v>
      </c>
      <c r="C56" s="161">
        <f t="shared" ref="C56:G56" si="13">C57+C58+C59+C60+C61+C62+C63+C64+C65</f>
        <v>0</v>
      </c>
      <c r="D56" s="161">
        <f t="shared" si="13"/>
        <v>0</v>
      </c>
      <c r="E56" s="161">
        <f t="shared" si="13"/>
        <v>0</v>
      </c>
      <c r="F56" s="161">
        <f t="shared" si="13"/>
        <v>0</v>
      </c>
      <c r="G56" s="162">
        <f t="shared" si="13"/>
        <v>0</v>
      </c>
    </row>
    <row r="57" spans="1:9" ht="10.5" customHeight="1" x14ac:dyDescent="0.2">
      <c r="A57" s="48" t="s">
        <v>138</v>
      </c>
      <c r="B57" s="157">
        <v>0</v>
      </c>
      <c r="C57" s="157">
        <v>0</v>
      </c>
      <c r="D57" s="157">
        <f t="shared" si="10"/>
        <v>0</v>
      </c>
      <c r="E57" s="157">
        <v>0</v>
      </c>
      <c r="F57" s="157">
        <v>0</v>
      </c>
      <c r="G57" s="158">
        <f t="shared" si="11"/>
        <v>0</v>
      </c>
    </row>
    <row r="58" spans="1:9" ht="10.5" customHeight="1" x14ac:dyDescent="0.2">
      <c r="A58" s="164" t="s">
        <v>139</v>
      </c>
      <c r="B58" s="157">
        <v>0</v>
      </c>
      <c r="C58" s="157">
        <v>0</v>
      </c>
      <c r="D58" s="157">
        <f t="shared" si="10"/>
        <v>0</v>
      </c>
      <c r="E58" s="157">
        <v>0</v>
      </c>
      <c r="F58" s="157">
        <v>0</v>
      </c>
      <c r="G58" s="158">
        <f t="shared" si="11"/>
        <v>0</v>
      </c>
    </row>
    <row r="59" spans="1:9" ht="10.5" customHeight="1" x14ac:dyDescent="0.2">
      <c r="A59" s="48" t="s">
        <v>140</v>
      </c>
      <c r="B59" s="157">
        <v>0</v>
      </c>
      <c r="C59" s="157">
        <v>0</v>
      </c>
      <c r="D59" s="157">
        <f t="shared" si="10"/>
        <v>0</v>
      </c>
      <c r="E59" s="157">
        <v>0</v>
      </c>
      <c r="F59" s="157">
        <v>0</v>
      </c>
      <c r="G59" s="158">
        <f t="shared" si="11"/>
        <v>0</v>
      </c>
    </row>
    <row r="60" spans="1:9" ht="10.5" customHeight="1" x14ac:dyDescent="0.2">
      <c r="A60" s="48" t="s">
        <v>141</v>
      </c>
      <c r="B60" s="157">
        <v>0</v>
      </c>
      <c r="C60" s="157">
        <v>0</v>
      </c>
      <c r="D60" s="157">
        <f t="shared" si="10"/>
        <v>0</v>
      </c>
      <c r="E60" s="157">
        <v>0</v>
      </c>
      <c r="F60" s="157">
        <v>0</v>
      </c>
      <c r="G60" s="158">
        <f t="shared" si="11"/>
        <v>0</v>
      </c>
    </row>
    <row r="61" spans="1:9" ht="10.5" customHeight="1" x14ac:dyDescent="0.2">
      <c r="A61" s="48" t="s">
        <v>142</v>
      </c>
      <c r="B61" s="157">
        <v>0</v>
      </c>
      <c r="C61" s="157">
        <v>0</v>
      </c>
      <c r="D61" s="157">
        <f t="shared" si="10"/>
        <v>0</v>
      </c>
      <c r="E61" s="157">
        <v>0</v>
      </c>
      <c r="F61" s="157">
        <v>0</v>
      </c>
      <c r="G61" s="158">
        <f t="shared" si="11"/>
        <v>0</v>
      </c>
    </row>
    <row r="62" spans="1:9" ht="10.5" customHeight="1" x14ac:dyDescent="0.2">
      <c r="A62" s="48" t="s">
        <v>143</v>
      </c>
      <c r="B62" s="157">
        <v>0</v>
      </c>
      <c r="C62" s="157">
        <v>0</v>
      </c>
      <c r="D62" s="157">
        <f t="shared" si="10"/>
        <v>0</v>
      </c>
      <c r="E62" s="157">
        <v>0</v>
      </c>
      <c r="F62" s="157">
        <v>0</v>
      </c>
      <c r="G62" s="158">
        <f t="shared" si="11"/>
        <v>0</v>
      </c>
    </row>
    <row r="63" spans="1:9" ht="10.5" customHeight="1" x14ac:dyDescent="0.2">
      <c r="A63" s="164" t="s">
        <v>144</v>
      </c>
      <c r="B63" s="157">
        <v>0</v>
      </c>
      <c r="C63" s="157">
        <v>0</v>
      </c>
      <c r="D63" s="157">
        <f t="shared" si="10"/>
        <v>0</v>
      </c>
      <c r="E63" s="157">
        <v>0</v>
      </c>
      <c r="F63" s="157">
        <v>0</v>
      </c>
      <c r="G63" s="158">
        <f t="shared" si="11"/>
        <v>0</v>
      </c>
    </row>
    <row r="64" spans="1:9" ht="10.5" customHeight="1" x14ac:dyDescent="0.2">
      <c r="A64" s="48" t="s">
        <v>145</v>
      </c>
      <c r="B64" s="157">
        <v>0</v>
      </c>
      <c r="C64" s="157">
        <v>0</v>
      </c>
      <c r="D64" s="157">
        <f t="shared" si="10"/>
        <v>0</v>
      </c>
      <c r="E64" s="157">
        <v>0</v>
      </c>
      <c r="F64" s="157">
        <v>0</v>
      </c>
      <c r="G64" s="158">
        <f t="shared" si="11"/>
        <v>0</v>
      </c>
    </row>
    <row r="65" spans="1:8" ht="10.5" customHeight="1" x14ac:dyDescent="0.2">
      <c r="A65" s="48" t="s">
        <v>146</v>
      </c>
      <c r="B65" s="157">
        <v>0</v>
      </c>
      <c r="C65" s="157">
        <v>0</v>
      </c>
      <c r="D65" s="157">
        <f>B65+C65</f>
        <v>0</v>
      </c>
      <c r="E65" s="157">
        <v>0</v>
      </c>
      <c r="F65" s="157">
        <v>0</v>
      </c>
      <c r="G65" s="158">
        <f t="shared" si="11"/>
        <v>0</v>
      </c>
    </row>
    <row r="66" spans="1:8" ht="16.5" x14ac:dyDescent="0.2">
      <c r="A66" s="163" t="s">
        <v>131</v>
      </c>
      <c r="B66" s="161">
        <f>B67+B68+B69+B70</f>
        <v>0</v>
      </c>
      <c r="C66" s="161">
        <f t="shared" ref="C66:G66" si="14">C67+C68+C69+C70</f>
        <v>0</v>
      </c>
      <c r="D66" s="161">
        <f t="shared" si="14"/>
        <v>0</v>
      </c>
      <c r="E66" s="161">
        <f t="shared" si="14"/>
        <v>0</v>
      </c>
      <c r="F66" s="161">
        <f t="shared" si="14"/>
        <v>0</v>
      </c>
      <c r="G66" s="162">
        <f t="shared" si="14"/>
        <v>0</v>
      </c>
    </row>
    <row r="67" spans="1:8" ht="16.5" x14ac:dyDescent="0.2">
      <c r="A67" s="48" t="s">
        <v>132</v>
      </c>
      <c r="B67" s="157">
        <v>0</v>
      </c>
      <c r="C67" s="157">
        <v>0</v>
      </c>
      <c r="D67" s="157">
        <f>B67+C67</f>
        <v>0</v>
      </c>
      <c r="E67" s="157">
        <v>0</v>
      </c>
      <c r="F67" s="157">
        <v>0</v>
      </c>
      <c r="G67" s="158">
        <f t="shared" si="11"/>
        <v>0</v>
      </c>
    </row>
    <row r="68" spans="1:8" ht="16.5" x14ac:dyDescent="0.2">
      <c r="A68" s="164" t="s">
        <v>133</v>
      </c>
      <c r="B68" s="157">
        <v>0</v>
      </c>
      <c r="C68" s="157">
        <v>0</v>
      </c>
      <c r="D68" s="157">
        <f t="shared" ref="D68:D70" si="15">B68+C68</f>
        <v>0</v>
      </c>
      <c r="E68" s="157">
        <v>0</v>
      </c>
      <c r="F68" s="157">
        <v>0</v>
      </c>
      <c r="G68" s="158">
        <f t="shared" si="11"/>
        <v>0</v>
      </c>
    </row>
    <row r="69" spans="1:8" ht="11.25" customHeight="1" x14ac:dyDescent="0.2">
      <c r="A69" s="48" t="s">
        <v>134</v>
      </c>
      <c r="B69" s="157">
        <v>0</v>
      </c>
      <c r="C69" s="157">
        <v>0</v>
      </c>
      <c r="D69" s="157">
        <f t="shared" si="15"/>
        <v>0</v>
      </c>
      <c r="E69" s="157">
        <v>0</v>
      </c>
      <c r="F69" s="157">
        <v>0</v>
      </c>
      <c r="G69" s="158">
        <f t="shared" si="11"/>
        <v>0</v>
      </c>
    </row>
    <row r="70" spans="1:8" ht="10.5" customHeight="1" x14ac:dyDescent="0.2">
      <c r="A70" s="48" t="s">
        <v>135</v>
      </c>
      <c r="B70" s="157">
        <v>0</v>
      </c>
      <c r="C70" s="157">
        <v>0</v>
      </c>
      <c r="D70" s="157">
        <f t="shared" si="15"/>
        <v>0</v>
      </c>
      <c r="E70" s="157">
        <v>0</v>
      </c>
      <c r="F70" s="157">
        <v>0</v>
      </c>
      <c r="G70" s="158">
        <f t="shared" si="11"/>
        <v>0</v>
      </c>
    </row>
    <row r="71" spans="1:8" ht="10.5" customHeight="1" x14ac:dyDescent="0.2">
      <c r="A71" s="165" t="s">
        <v>111</v>
      </c>
      <c r="B71" s="166">
        <f>B8+B38</f>
        <v>793577324</v>
      </c>
      <c r="C71" s="166">
        <f t="shared" ref="C71:G71" si="16">C8+C38</f>
        <v>5310803</v>
      </c>
      <c r="D71" s="166">
        <f t="shared" si="16"/>
        <v>798888127</v>
      </c>
      <c r="E71" s="166">
        <f t="shared" si="16"/>
        <v>190149328</v>
      </c>
      <c r="F71" s="166">
        <f t="shared" si="16"/>
        <v>184690915</v>
      </c>
      <c r="G71" s="167">
        <f t="shared" si="16"/>
        <v>608738799</v>
      </c>
    </row>
    <row r="72" spans="1:8" x14ac:dyDescent="0.2">
      <c r="A72" s="75"/>
      <c r="B72" s="75"/>
      <c r="C72" s="75"/>
      <c r="D72" s="75"/>
      <c r="E72" s="75"/>
      <c r="F72" s="75"/>
      <c r="G72" s="75"/>
    </row>
    <row r="73" spans="1:8" x14ac:dyDescent="0.2">
      <c r="A73" s="75"/>
      <c r="B73" s="75"/>
      <c r="C73" s="75"/>
      <c r="D73" s="75"/>
      <c r="E73" s="75"/>
      <c r="F73" s="75"/>
      <c r="G73" s="75"/>
    </row>
    <row r="74" spans="1:8" x14ac:dyDescent="0.2">
      <c r="A74" s="75"/>
      <c r="B74" s="75"/>
      <c r="C74" s="75"/>
      <c r="D74" s="75"/>
      <c r="E74" s="75"/>
      <c r="F74" s="75"/>
      <c r="G74" s="75"/>
    </row>
    <row r="75" spans="1:8" x14ac:dyDescent="0.2">
      <c r="A75" s="75"/>
      <c r="B75" s="75"/>
      <c r="C75" s="75"/>
      <c r="D75" s="75"/>
      <c r="E75" s="75"/>
      <c r="F75" s="75"/>
      <c r="G75" s="75"/>
    </row>
    <row r="76" spans="1:8" x14ac:dyDescent="0.2">
      <c r="A76" s="75"/>
      <c r="B76" s="168"/>
      <c r="C76" s="168"/>
      <c r="D76" s="168"/>
      <c r="E76" s="168"/>
      <c r="F76" s="168"/>
      <c r="G76" s="168"/>
      <c r="H76" s="14"/>
    </row>
    <row r="77" spans="1:8" x14ac:dyDescent="0.2">
      <c r="B77" s="14"/>
      <c r="C77" s="14"/>
      <c r="D77" s="14"/>
      <c r="E77" s="14"/>
      <c r="F77" s="14"/>
      <c r="G77" s="14"/>
      <c r="H77" s="14"/>
    </row>
    <row r="78" spans="1:8" x14ac:dyDescent="0.2">
      <c r="B78" s="14"/>
      <c r="C78" s="14"/>
      <c r="D78" s="14"/>
      <c r="E78" s="14"/>
      <c r="F78" s="14"/>
      <c r="G78" s="14"/>
      <c r="H78" s="14"/>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55118110236220474" bottom="0.35433070866141736" header="0.31496062992125984" footer="0.31496062992125984"/>
  <pageSetup paperSize="9" scale="94" orientation="portrait" r:id="rId1"/>
  <ignoredErrors>
    <ignoredError sqref="D66:G66 D56:G56 D48:G48 C33:G33 D26:G26 D18:G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4"/>
  <sheetViews>
    <sheetView tabSelected="1" zoomScale="170" zoomScaleNormal="170" workbookViewId="0">
      <selection activeCell="I3" sqref="I3"/>
    </sheetView>
  </sheetViews>
  <sheetFormatPr baseColWidth="10" defaultColWidth="8.83203125" defaultRowHeight="12.75" x14ac:dyDescent="0.2"/>
  <cols>
    <col min="1" max="1" width="31.5" customWidth="1"/>
    <col min="2" max="7" width="14.33203125" customWidth="1"/>
  </cols>
  <sheetData>
    <row r="1" spans="1:8" ht="15" customHeight="1" x14ac:dyDescent="0.2">
      <c r="A1" s="339" t="s">
        <v>228</v>
      </c>
      <c r="B1" s="340"/>
      <c r="C1" s="340"/>
      <c r="D1" s="340"/>
      <c r="E1" s="340"/>
      <c r="F1" s="340"/>
      <c r="G1" s="341"/>
    </row>
    <row r="2" spans="1:8" ht="13.9" customHeight="1" x14ac:dyDescent="0.2">
      <c r="A2" s="308" t="s">
        <v>246</v>
      </c>
      <c r="B2" s="309"/>
      <c r="C2" s="309"/>
      <c r="D2" s="309"/>
      <c r="E2" s="309"/>
      <c r="F2" s="309"/>
      <c r="G2" s="310"/>
    </row>
    <row r="3" spans="1:8" ht="13.15" customHeight="1" x14ac:dyDescent="0.2">
      <c r="A3" s="308" t="s">
        <v>275</v>
      </c>
      <c r="B3" s="309"/>
      <c r="C3" s="309"/>
      <c r="D3" s="309"/>
      <c r="E3" s="309"/>
      <c r="F3" s="309"/>
      <c r="G3" s="310"/>
    </row>
    <row r="4" spans="1:8" ht="13.15" customHeight="1" x14ac:dyDescent="0.2">
      <c r="A4" s="308" t="s">
        <v>463</v>
      </c>
      <c r="B4" s="309"/>
      <c r="C4" s="309"/>
      <c r="D4" s="309"/>
      <c r="E4" s="309"/>
      <c r="F4" s="309"/>
      <c r="G4" s="310"/>
    </row>
    <row r="5" spans="1:8" ht="10.5" customHeight="1" x14ac:dyDescent="0.2">
      <c r="A5" s="350" t="s">
        <v>264</v>
      </c>
      <c r="B5" s="351"/>
      <c r="C5" s="351"/>
      <c r="D5" s="351"/>
      <c r="E5" s="351"/>
      <c r="F5" s="351"/>
      <c r="G5" s="352"/>
    </row>
    <row r="6" spans="1:8" ht="13.9" customHeight="1" x14ac:dyDescent="0.2">
      <c r="A6" s="346" t="s">
        <v>148</v>
      </c>
      <c r="B6" s="348" t="s">
        <v>454</v>
      </c>
      <c r="C6" s="349"/>
      <c r="D6" s="349"/>
      <c r="E6" s="349"/>
      <c r="F6" s="349"/>
      <c r="G6" s="27"/>
    </row>
    <row r="7" spans="1:8" ht="25.9" customHeight="1" x14ac:dyDescent="0.2">
      <c r="A7" s="347"/>
      <c r="B7" s="28" t="s">
        <v>455</v>
      </c>
      <c r="C7" s="28" t="s">
        <v>227</v>
      </c>
      <c r="D7" s="28" t="s">
        <v>456</v>
      </c>
      <c r="E7" s="28" t="s">
        <v>204</v>
      </c>
      <c r="F7" s="28" t="s">
        <v>206</v>
      </c>
      <c r="G7" s="21" t="s">
        <v>457</v>
      </c>
    </row>
    <row r="8" spans="1:8" ht="17.25" customHeight="1" x14ac:dyDescent="0.2">
      <c r="A8" s="169" t="s">
        <v>441</v>
      </c>
      <c r="B8" s="182">
        <f>B9+B10+B11+B14+B15+B18</f>
        <v>35667508</v>
      </c>
      <c r="C8" s="182">
        <f t="shared" ref="C8:F8" si="0">C9+C10+C11+C14+C15+C18</f>
        <v>30602</v>
      </c>
      <c r="D8" s="182">
        <f>D9+D10+D11+D14+D15+D18</f>
        <v>35698110</v>
      </c>
      <c r="E8" s="182">
        <f>E9+E10+E11+E14+E15+E18</f>
        <v>6533429</v>
      </c>
      <c r="F8" s="182">
        <f t="shared" si="0"/>
        <v>6533429</v>
      </c>
      <c r="G8" s="182">
        <f>G9+G10+G11+G14+G15+G18</f>
        <v>29164681</v>
      </c>
      <c r="H8" s="11"/>
    </row>
    <row r="9" spans="1:8" ht="19.5" customHeight="1" x14ac:dyDescent="0.2">
      <c r="A9" s="170" t="s">
        <v>442</v>
      </c>
      <c r="B9" s="171">
        <v>18794078</v>
      </c>
      <c r="C9" s="171">
        <v>30602</v>
      </c>
      <c r="D9" s="171">
        <f>B9+C9</f>
        <v>18824680</v>
      </c>
      <c r="E9" s="171">
        <v>4805359</v>
      </c>
      <c r="F9" s="171">
        <v>4805359</v>
      </c>
      <c r="G9" s="172">
        <f>D9-E9</f>
        <v>14019321</v>
      </c>
    </row>
    <row r="10" spans="1:8" ht="15.75" customHeight="1" x14ac:dyDescent="0.2">
      <c r="A10" s="173" t="s">
        <v>443</v>
      </c>
      <c r="B10" s="171">
        <v>16873430</v>
      </c>
      <c r="C10" s="171">
        <v>0</v>
      </c>
      <c r="D10" s="171">
        <f>B10+C10</f>
        <v>16873430</v>
      </c>
      <c r="E10" s="171">
        <v>1728070</v>
      </c>
      <c r="F10" s="171">
        <v>1728070</v>
      </c>
      <c r="G10" s="172">
        <f>D10-E10</f>
        <v>15145360</v>
      </c>
    </row>
    <row r="11" spans="1:8" ht="13.5" customHeight="1" x14ac:dyDescent="0.2">
      <c r="A11" s="173" t="s">
        <v>444</v>
      </c>
      <c r="B11" s="171">
        <f>B12+B13</f>
        <v>0</v>
      </c>
      <c r="C11" s="171">
        <f t="shared" ref="C11:F11" si="1">C12+C13</f>
        <v>0</v>
      </c>
      <c r="D11" s="171">
        <f>SUM(D12:D13)</f>
        <v>0</v>
      </c>
      <c r="E11" s="171">
        <f t="shared" si="1"/>
        <v>0</v>
      </c>
      <c r="F11" s="171">
        <f t="shared" si="1"/>
        <v>0</v>
      </c>
      <c r="G11" s="172">
        <f>G12+G13</f>
        <v>0</v>
      </c>
    </row>
    <row r="12" spans="1:8" x14ac:dyDescent="0.2">
      <c r="A12" s="174" t="s">
        <v>445</v>
      </c>
      <c r="B12" s="171">
        <v>0</v>
      </c>
      <c r="C12" s="171">
        <v>0</v>
      </c>
      <c r="D12" s="171">
        <f>B12+C12</f>
        <v>0</v>
      </c>
      <c r="E12" s="171">
        <v>0</v>
      </c>
      <c r="F12" s="172">
        <v>0</v>
      </c>
      <c r="G12" s="172">
        <f>D12-E12</f>
        <v>0</v>
      </c>
    </row>
    <row r="13" spans="1:8" ht="18" x14ac:dyDescent="0.2">
      <c r="A13" s="174" t="s">
        <v>446</v>
      </c>
      <c r="B13" s="171">
        <v>0</v>
      </c>
      <c r="C13" s="171">
        <v>0</v>
      </c>
      <c r="D13" s="171">
        <f>B13+C13</f>
        <v>0</v>
      </c>
      <c r="E13" s="171">
        <v>0</v>
      </c>
      <c r="F13" s="172">
        <v>0</v>
      </c>
      <c r="G13" s="172">
        <f>D13-E13</f>
        <v>0</v>
      </c>
    </row>
    <row r="14" spans="1:8" ht="15.75" customHeight="1" x14ac:dyDescent="0.2">
      <c r="A14" s="173" t="s">
        <v>447</v>
      </c>
      <c r="B14" s="171">
        <v>0</v>
      </c>
      <c r="C14" s="171">
        <v>0</v>
      </c>
      <c r="D14" s="171">
        <f>B14+C14</f>
        <v>0</v>
      </c>
      <c r="E14" s="171">
        <v>0</v>
      </c>
      <c r="F14" s="172">
        <v>0</v>
      </c>
      <c r="G14" s="172">
        <f>D14-E14</f>
        <v>0</v>
      </c>
    </row>
    <row r="15" spans="1:8" ht="27" x14ac:dyDescent="0.2">
      <c r="A15" s="173" t="s">
        <v>448</v>
      </c>
      <c r="B15" s="171">
        <f>B16+B17</f>
        <v>0</v>
      </c>
      <c r="C15" s="171">
        <f t="shared" ref="C15:G15" si="2">C16+C17</f>
        <v>0</v>
      </c>
      <c r="D15" s="171">
        <f>SUM(D16:D17)</f>
        <v>0</v>
      </c>
      <c r="E15" s="171">
        <f t="shared" si="2"/>
        <v>0</v>
      </c>
      <c r="F15" s="171">
        <f t="shared" si="2"/>
        <v>0</v>
      </c>
      <c r="G15" s="172">
        <f t="shared" si="2"/>
        <v>0</v>
      </c>
    </row>
    <row r="16" spans="1:8" ht="14.25" customHeight="1" x14ac:dyDescent="0.2">
      <c r="A16" s="174" t="s">
        <v>449</v>
      </c>
      <c r="B16" s="171">
        <v>0</v>
      </c>
      <c r="C16" s="171">
        <v>0</v>
      </c>
      <c r="D16" s="171">
        <f>B16+C16</f>
        <v>0</v>
      </c>
      <c r="E16" s="171">
        <v>0</v>
      </c>
      <c r="F16" s="171">
        <v>0</v>
      </c>
      <c r="G16" s="172">
        <f>D16-E16</f>
        <v>0</v>
      </c>
    </row>
    <row r="17" spans="1:7" ht="14.25" customHeight="1" x14ac:dyDescent="0.2">
      <c r="A17" s="174" t="s">
        <v>450</v>
      </c>
      <c r="B17" s="171">
        <v>0</v>
      </c>
      <c r="C17" s="171">
        <v>0</v>
      </c>
      <c r="D17" s="171">
        <f>B17+C17</f>
        <v>0</v>
      </c>
      <c r="E17" s="171">
        <v>0</v>
      </c>
      <c r="F17" s="171">
        <v>0</v>
      </c>
      <c r="G17" s="172">
        <f>D17-E17</f>
        <v>0</v>
      </c>
    </row>
    <row r="18" spans="1:7" x14ac:dyDescent="0.2">
      <c r="A18" s="173" t="s">
        <v>451</v>
      </c>
      <c r="B18" s="171">
        <v>0</v>
      </c>
      <c r="C18" s="171">
        <v>0</v>
      </c>
      <c r="D18" s="171">
        <f>B18+C18</f>
        <v>0</v>
      </c>
      <c r="E18" s="171">
        <v>0</v>
      </c>
      <c r="F18" s="171">
        <v>0</v>
      </c>
      <c r="G18" s="172">
        <f>D18-E18</f>
        <v>0</v>
      </c>
    </row>
    <row r="19" spans="1:7" ht="18" x14ac:dyDescent="0.2">
      <c r="A19" s="175" t="s">
        <v>452</v>
      </c>
      <c r="B19" s="176">
        <f>B20+B21+B22+B25+B26+B29</f>
        <v>579685450</v>
      </c>
      <c r="C19" s="176">
        <f>C20+C21+C22+C25+C26+C29</f>
        <v>1469940</v>
      </c>
      <c r="D19" s="176">
        <f t="shared" ref="D19:E19" si="3">D20+D21+D22+D25+D26+D29</f>
        <v>581155390</v>
      </c>
      <c r="E19" s="176">
        <f t="shared" si="3"/>
        <v>140315236</v>
      </c>
      <c r="F19" s="176">
        <f>F20+F21+F22+F25+F26+F29</f>
        <v>135628455</v>
      </c>
      <c r="G19" s="177">
        <f>G20+G21+G22+G25+G26+G29</f>
        <v>440840154</v>
      </c>
    </row>
    <row r="20" spans="1:7" ht="18" customHeight="1" x14ac:dyDescent="0.2">
      <c r="A20" s="173" t="s">
        <v>442</v>
      </c>
      <c r="B20" s="171">
        <v>179332924</v>
      </c>
      <c r="C20" s="171">
        <v>-935777</v>
      </c>
      <c r="D20" s="171">
        <f>B20+C20</f>
        <v>178397147</v>
      </c>
      <c r="E20" s="171">
        <v>48599620</v>
      </c>
      <c r="F20" s="172">
        <v>45644766</v>
      </c>
      <c r="G20" s="172">
        <f>D20-E20</f>
        <v>129797527</v>
      </c>
    </row>
    <row r="21" spans="1:7" ht="18" customHeight="1" x14ac:dyDescent="0.2">
      <c r="A21" s="173" t="s">
        <v>443</v>
      </c>
      <c r="B21" s="171">
        <v>400352526</v>
      </c>
      <c r="C21" s="171">
        <v>2405717</v>
      </c>
      <c r="D21" s="171">
        <f>B21+C21</f>
        <v>402758243</v>
      </c>
      <c r="E21" s="171">
        <v>91715616</v>
      </c>
      <c r="F21" s="172">
        <v>89983689</v>
      </c>
      <c r="G21" s="172">
        <f>D21-E21</f>
        <v>311042627</v>
      </c>
    </row>
    <row r="22" spans="1:7" ht="18" customHeight="1" x14ac:dyDescent="0.2">
      <c r="A22" s="173" t="s">
        <v>444</v>
      </c>
      <c r="B22" s="171">
        <f>B23+B24</f>
        <v>0</v>
      </c>
      <c r="C22" s="171">
        <f t="shared" ref="C22:F22" si="4">C23+C24</f>
        <v>0</v>
      </c>
      <c r="D22" s="171">
        <f>D23+D24</f>
        <v>0</v>
      </c>
      <c r="E22" s="171">
        <f t="shared" si="4"/>
        <v>0</v>
      </c>
      <c r="F22" s="171">
        <f t="shared" si="4"/>
        <v>0</v>
      </c>
      <c r="G22" s="172">
        <f>G23+G24</f>
        <v>0</v>
      </c>
    </row>
    <row r="23" spans="1:7" ht="15.75" customHeight="1" x14ac:dyDescent="0.2">
      <c r="A23" s="174" t="s">
        <v>445</v>
      </c>
      <c r="B23" s="171">
        <v>0</v>
      </c>
      <c r="C23" s="171">
        <v>0</v>
      </c>
      <c r="D23" s="171">
        <f>B23+C23</f>
        <v>0</v>
      </c>
      <c r="E23" s="171">
        <v>0</v>
      </c>
      <c r="F23" s="171">
        <v>0</v>
      </c>
      <c r="G23" s="172">
        <f>D23-E23</f>
        <v>0</v>
      </c>
    </row>
    <row r="24" spans="1:7" ht="15.75" customHeight="1" x14ac:dyDescent="0.2">
      <c r="A24" s="174" t="s">
        <v>446</v>
      </c>
      <c r="B24" s="171">
        <v>0</v>
      </c>
      <c r="C24" s="171">
        <v>0</v>
      </c>
      <c r="D24" s="171">
        <f>B24+C24</f>
        <v>0</v>
      </c>
      <c r="E24" s="171">
        <v>0</v>
      </c>
      <c r="F24" s="171">
        <v>0</v>
      </c>
      <c r="G24" s="172">
        <f>D24-E24</f>
        <v>0</v>
      </c>
    </row>
    <row r="25" spans="1:7" ht="17.25" customHeight="1" x14ac:dyDescent="0.2">
      <c r="A25" s="173" t="s">
        <v>447</v>
      </c>
      <c r="B25" s="171">
        <v>0</v>
      </c>
      <c r="C25" s="171">
        <v>0</v>
      </c>
      <c r="D25" s="171">
        <f>B25+C25</f>
        <v>0</v>
      </c>
      <c r="E25" s="171">
        <v>0</v>
      </c>
      <c r="F25" s="171">
        <v>0</v>
      </c>
      <c r="G25" s="172">
        <f>D25-E25</f>
        <v>0</v>
      </c>
    </row>
    <row r="26" spans="1:7" ht="27.75" customHeight="1" x14ac:dyDescent="0.2">
      <c r="A26" s="173" t="s">
        <v>448</v>
      </c>
      <c r="B26" s="171">
        <f>B27+B28</f>
        <v>0</v>
      </c>
      <c r="C26" s="171">
        <f t="shared" ref="C26:F26" si="5">C27+C28</f>
        <v>0</v>
      </c>
      <c r="D26" s="171">
        <f>D27+D28</f>
        <v>0</v>
      </c>
      <c r="E26" s="171">
        <f t="shared" si="5"/>
        <v>0</v>
      </c>
      <c r="F26" s="171">
        <f t="shared" si="5"/>
        <v>0</v>
      </c>
      <c r="G26" s="172">
        <f>G27+G28</f>
        <v>0</v>
      </c>
    </row>
    <row r="27" spans="1:7" ht="15" customHeight="1" x14ac:dyDescent="0.2">
      <c r="A27" s="174" t="s">
        <v>449</v>
      </c>
      <c r="B27" s="171">
        <v>0</v>
      </c>
      <c r="C27" s="171">
        <v>0</v>
      </c>
      <c r="D27" s="171">
        <f>B27+C27</f>
        <v>0</v>
      </c>
      <c r="E27" s="171">
        <v>0</v>
      </c>
      <c r="F27" s="171">
        <v>0</v>
      </c>
      <c r="G27" s="172">
        <f>D27-E27</f>
        <v>0</v>
      </c>
    </row>
    <row r="28" spans="1:7" ht="15" customHeight="1" x14ac:dyDescent="0.2">
      <c r="A28" s="174" t="s">
        <v>450</v>
      </c>
      <c r="B28" s="171">
        <v>0</v>
      </c>
      <c r="C28" s="171">
        <v>0</v>
      </c>
      <c r="D28" s="171">
        <f>B28+C28</f>
        <v>0</v>
      </c>
      <c r="E28" s="171">
        <v>0</v>
      </c>
      <c r="F28" s="171">
        <v>0</v>
      </c>
      <c r="G28" s="172">
        <f>D28-E28</f>
        <v>0</v>
      </c>
    </row>
    <row r="29" spans="1:7" ht="16.5" customHeight="1" x14ac:dyDescent="0.2">
      <c r="A29" s="173" t="s">
        <v>451</v>
      </c>
      <c r="B29" s="171">
        <v>0</v>
      </c>
      <c r="C29" s="171">
        <v>0</v>
      </c>
      <c r="D29" s="171">
        <f>B29+C29</f>
        <v>0</v>
      </c>
      <c r="E29" s="171">
        <v>0</v>
      </c>
      <c r="F29" s="171">
        <v>0</v>
      </c>
      <c r="G29" s="172">
        <f>D29-E29</f>
        <v>0</v>
      </c>
    </row>
    <row r="30" spans="1:7" ht="18" x14ac:dyDescent="0.2">
      <c r="A30" s="178" t="s">
        <v>453</v>
      </c>
      <c r="B30" s="179">
        <f>B8+B19</f>
        <v>615352958</v>
      </c>
      <c r="C30" s="179">
        <f>C8+C19</f>
        <v>1500542</v>
      </c>
      <c r="D30" s="179">
        <f>D8+D19</f>
        <v>616853500</v>
      </c>
      <c r="E30" s="179">
        <f t="shared" ref="E30:G30" si="6">E8+E19</f>
        <v>146848665</v>
      </c>
      <c r="F30" s="179">
        <f t="shared" si="6"/>
        <v>142161884</v>
      </c>
      <c r="G30" s="180">
        <f t="shared" si="6"/>
        <v>470004835</v>
      </c>
    </row>
    <row r="31" spans="1:7" x14ac:dyDescent="0.2">
      <c r="A31" s="201"/>
      <c r="B31" s="193"/>
      <c r="C31" s="193"/>
      <c r="D31" s="193"/>
      <c r="E31" s="193"/>
      <c r="F31" s="193"/>
      <c r="G31" s="193"/>
    </row>
    <row r="32" spans="1:7" x14ac:dyDescent="0.2">
      <c r="A32" s="201"/>
      <c r="B32" s="193"/>
      <c r="C32" s="193"/>
      <c r="D32" s="193"/>
      <c r="E32" s="193"/>
      <c r="F32" s="193"/>
      <c r="G32" s="193"/>
    </row>
    <row r="33" spans="1:7" x14ac:dyDescent="0.2">
      <c r="A33" s="201"/>
      <c r="B33" s="193"/>
      <c r="C33" s="193"/>
      <c r="D33" s="193"/>
      <c r="E33" s="193"/>
      <c r="F33" s="193"/>
      <c r="G33" s="193"/>
    </row>
    <row r="34" spans="1:7" x14ac:dyDescent="0.2">
      <c r="A34" s="201"/>
      <c r="B34" s="193"/>
      <c r="C34" s="193"/>
      <c r="D34" s="193"/>
      <c r="E34" s="193"/>
      <c r="F34" s="193"/>
      <c r="G34" s="193"/>
    </row>
    <row r="35" spans="1:7" x14ac:dyDescent="0.2">
      <c r="A35" s="201"/>
      <c r="B35" s="193"/>
      <c r="C35" s="193"/>
      <c r="D35" s="193"/>
      <c r="E35" s="193"/>
      <c r="F35" s="193"/>
      <c r="G35" s="193"/>
    </row>
    <row r="36" spans="1:7" x14ac:dyDescent="0.2">
      <c r="A36" s="75"/>
      <c r="B36" s="75"/>
      <c r="C36" s="75"/>
      <c r="D36" s="75"/>
      <c r="E36" s="75"/>
      <c r="F36" s="75"/>
      <c r="G36" s="75"/>
    </row>
    <row r="37" spans="1:7" x14ac:dyDescent="0.2">
      <c r="A37" s="75"/>
      <c r="B37" s="75"/>
      <c r="C37" s="75"/>
      <c r="D37" s="75"/>
      <c r="E37" s="75"/>
      <c r="F37" s="75"/>
      <c r="G37" s="75"/>
    </row>
    <row r="38" spans="1:7" x14ac:dyDescent="0.2">
      <c r="A38" s="75"/>
      <c r="B38" s="75"/>
      <c r="C38" s="75"/>
      <c r="D38" s="75"/>
      <c r="E38" s="75"/>
      <c r="F38" s="75"/>
      <c r="G38" s="75"/>
    </row>
    <row r="39" spans="1:7" x14ac:dyDescent="0.2">
      <c r="A39" s="75"/>
      <c r="B39" s="75"/>
      <c r="C39" s="75"/>
      <c r="D39" s="75"/>
      <c r="E39" s="75"/>
      <c r="F39" s="75"/>
      <c r="G39" s="75"/>
    </row>
    <row r="40" spans="1:7" x14ac:dyDescent="0.2">
      <c r="A40" s="75"/>
      <c r="B40" s="75"/>
      <c r="C40" s="75"/>
      <c r="D40" s="75"/>
      <c r="E40" s="75"/>
      <c r="F40" s="75"/>
      <c r="G40" s="75"/>
    </row>
    <row r="44" spans="1:7" x14ac:dyDescent="0.2">
      <c r="B44" s="181"/>
      <c r="C44" s="181"/>
      <c r="D44" s="181"/>
      <c r="E44" s="181"/>
      <c r="F44" s="181"/>
      <c r="G44" s="181"/>
    </row>
  </sheetData>
  <mergeCells count="7">
    <mergeCell ref="A1:G1"/>
    <mergeCell ref="A2:G2"/>
    <mergeCell ref="A3:G3"/>
    <mergeCell ref="A4:G4"/>
    <mergeCell ref="A6:A7"/>
    <mergeCell ref="B6:F6"/>
    <mergeCell ref="A5:G5"/>
  </mergeCells>
  <printOptions horizontalCentered="1"/>
  <pageMargins left="0.70866141732283472" right="0.70866141732283472" top="0.74803149606299213" bottom="0.74803149606299213" header="0.31496062992125984" footer="0.31496062992125984"/>
  <pageSetup paperSize="9" scale="82" orientation="portrait" r:id="rId1"/>
  <ignoredErrors>
    <ignoredError sqref="G19 G26 D26 D22 D19 G22 G11 G15 D15 D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Uatx-Admin</cp:lastModifiedBy>
  <cp:lastPrinted>2017-04-12T00:20:11Z</cp:lastPrinted>
  <dcterms:created xsi:type="dcterms:W3CDTF">2016-11-15T19:19:05Z</dcterms:created>
  <dcterms:modified xsi:type="dcterms:W3CDTF">2017-04-12T00:20:35Z</dcterms:modified>
</cp:coreProperties>
</file>