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J\CUENTA PUBLICA\CUENTA PUBLICA 2017\2 TRIMESTRE 2017 ARMONIZADA\Formatos para Cta Pub\"/>
    </mc:Choice>
  </mc:AlternateContent>
  <bookViews>
    <workbookView xWindow="240" yWindow="135" windowWidth="20115" windowHeight="7245" firstSheet="3" activeTab="8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Titles" localSheetId="0">'formato 1'!$1:$5</definedName>
    <definedName name="_xlnm.Print_Titles" localSheetId="5">'formato 6a'!$1:$7</definedName>
  </definedNames>
  <calcPr calcId="152511"/>
</workbook>
</file>

<file path=xl/calcChain.xml><?xml version="1.0" encoding="utf-8"?>
<calcChain xmlns="http://schemas.openxmlformats.org/spreadsheetml/2006/main">
  <c r="G36" i="6" l="1"/>
  <c r="H59" i="5" l="1"/>
  <c r="I18" i="5"/>
  <c r="I17" i="5" s="1"/>
  <c r="F8" i="2"/>
  <c r="G8" i="2"/>
  <c r="G9" i="2"/>
  <c r="G13" i="2"/>
  <c r="H64" i="5" l="1"/>
  <c r="H14" i="5" l="1"/>
  <c r="F14" i="5"/>
  <c r="I14" i="5" s="1"/>
  <c r="F64" i="5"/>
  <c r="G112" i="6"/>
  <c r="G28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H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1" i="6"/>
  <c r="G50" i="6"/>
  <c r="G49" i="6"/>
  <c r="G48" i="6"/>
  <c r="G46" i="6"/>
  <c r="G45" i="6"/>
  <c r="G44" i="6"/>
  <c r="G43" i="6"/>
  <c r="G42" i="6"/>
  <c r="G41" i="6"/>
  <c r="G40" i="6"/>
  <c r="G39" i="6"/>
  <c r="H38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I59" i="5" s="1"/>
  <c r="H58" i="5"/>
  <c r="F58" i="5"/>
  <c r="I58" i="5" s="1"/>
  <c r="H18" i="5"/>
  <c r="F18" i="5"/>
  <c r="I42" i="5" s="1"/>
  <c r="C69" i="4"/>
  <c r="E59" i="4"/>
  <c r="D59" i="4"/>
  <c r="E12" i="4"/>
  <c r="B24" i="1"/>
  <c r="F27" i="9" l="1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H55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D8" i="6" l="1"/>
  <c r="C10" i="7" s="1"/>
  <c r="H37" i="6"/>
  <c r="C20" i="9"/>
  <c r="D85" i="6"/>
  <c r="C21" i="7" s="1"/>
  <c r="C19" i="7" s="1"/>
  <c r="F8" i="9"/>
  <c r="E8" i="6"/>
  <c r="E42" i="5"/>
  <c r="H42" i="5"/>
  <c r="E10" i="4" s="1"/>
  <c r="E52" i="4" s="1"/>
  <c r="F42" i="5"/>
  <c r="G42" i="5"/>
  <c r="D10" i="4" s="1"/>
  <c r="D52" i="4" s="1"/>
  <c r="D42" i="5"/>
  <c r="C10" i="4" s="1"/>
  <c r="C52" i="4" s="1"/>
  <c r="F20" i="9"/>
  <c r="E20" i="9"/>
  <c r="D20" i="9"/>
  <c r="B20" i="9"/>
  <c r="C31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D68" i="4" s="1"/>
  <c r="I68" i="5"/>
  <c r="H66" i="5"/>
  <c r="E11" i="4" s="1"/>
  <c r="E68" i="4" s="1"/>
  <c r="I55" i="5"/>
  <c r="E66" i="5"/>
  <c r="F66" i="5"/>
  <c r="D66" i="5"/>
  <c r="C11" i="4" s="1"/>
  <c r="C68" i="4" s="1"/>
  <c r="A1" i="5"/>
  <c r="A1" i="4"/>
  <c r="E69" i="4"/>
  <c r="D69" i="4"/>
  <c r="F31" i="9" l="1"/>
  <c r="B10" i="7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16" i="4" s="1"/>
  <c r="E73" i="4" s="1"/>
  <c r="E77" i="4" s="1"/>
  <c r="E78" i="4" s="1"/>
  <c r="F64" i="8"/>
  <c r="E19" i="7"/>
  <c r="D16" i="4" s="1"/>
  <c r="D73" i="4" s="1"/>
  <c r="D77" i="4" s="1"/>
  <c r="D78" i="4" s="1"/>
  <c r="F27" i="8"/>
  <c r="F20" i="8" s="1"/>
  <c r="F9" i="8" s="1"/>
  <c r="E8" i="7"/>
  <c r="D15" i="4" s="1"/>
  <c r="D57" i="4" s="1"/>
  <c r="G27" i="8"/>
  <c r="G20" i="8" s="1"/>
  <c r="G9" i="8" s="1"/>
  <c r="F8" i="7"/>
  <c r="D10" i="7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I66" i="5"/>
  <c r="H71" i="5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14" i="4" l="1"/>
  <c r="D22" i="4" s="1"/>
  <c r="D23" i="4" s="1"/>
  <c r="D24" i="4" s="1"/>
  <c r="D33" i="4" s="1"/>
  <c r="D61" i="4"/>
  <c r="D62" i="4" s="1"/>
  <c r="G21" i="7"/>
  <c r="G19" i="7" s="1"/>
  <c r="I71" i="5"/>
  <c r="F30" i="7"/>
  <c r="E15" i="4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B46" i="1"/>
  <c r="B61" i="1" s="1"/>
  <c r="C46" i="1"/>
  <c r="C61" i="1" s="1"/>
  <c r="K13" i="3"/>
  <c r="F19" i="2"/>
  <c r="E8" i="2"/>
  <c r="D8" i="2"/>
  <c r="C8" i="2"/>
  <c r="D83" i="8" l="1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7" i="2"/>
  <c r="C19" i="2" s="1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<sst xmlns="http://schemas.openxmlformats.org/spreadsheetml/2006/main" count="648" uniqueCount="451">
  <si>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</si>
  <si>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</si>
  <si>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</si>
  <si>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</si>
  <si>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</si>
  <si>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</si>
  <si>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</si>
  <si>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</si>
  <si>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</si>
  <si>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</si>
  <si>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</si>
  <si>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</si>
  <si>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</si>
  <si>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</si>
  <si>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</si>
  <si>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</si>
  <si>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</si>
  <si>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</si>
  <si>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</si>
  <si>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</si>
  <si>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</si>
  <si>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</si>
  <si>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</si>
  <si>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</si>
  <si>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</si>
  <si>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</si>
  <si>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</si>
  <si>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</si>
  <si>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</si>
  <si>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</si>
  <si>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</si>
  <si>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</si>
  <si>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</si>
  <si>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</si>
  <si>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</si>
  <si>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</si>
  <si>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</si>
  <si>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</si>
  <si>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</si>
  <si>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</si>
  <si>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</si>
  <si>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</si>
  <si>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</si>
  <si>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</si>
  <si>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</si>
  <si>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</si>
  <si>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</si>
  <si>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</si>
  <si>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</si>
  <si>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</si>
  <si>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</si>
  <si>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</si>
  <si>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</si>
  <si>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</si>
  <si>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</si>
  <si>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</si>
  <si>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</si>
  <si>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</si>
  <si>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</si>
  <si>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</si>
  <si>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</si>
  <si>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</si>
  <si>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</si>
  <si>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</si>
  <si>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</si>
  <si>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</si>
  <si>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</si>
  <si>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</si>
  <si>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</si>
  <si>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</si>
  <si>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</si>
  <si>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</si>
  <si>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</si>
  <si>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</si>
  <si>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</si>
  <si>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</si>
  <si>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</si>
  <si>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</si>
  <si>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</si>
  <si>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</si>
  <si>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</si>
  <si>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</si>
  <si>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</si>
  <si>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</si>
  <si>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</si>
  <si>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</si>
  <si>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</si>
  <si>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</si>
  <si>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</si>
  <si>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</si>
  <si>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</si>
  <si>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</si>
  <si>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</si>
  <si>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</si>
  <si>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</si>
  <si>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</si>
  <si>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</si>
  <si>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</si>
  <si>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</si>
  <si>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</si>
  <si>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</si>
  <si>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</si>
  <si>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</si>
  <si>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</si>
  <si>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</si>
  <si>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</si>
  <si>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</si>
  <si>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</si>
  <si>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</si>
  <si>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</si>
  <si>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</si>
  <si>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</si>
  <si>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</si>
  <si>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</si>
  <si>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</si>
  <si>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</si>
  <si>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</si>
  <si>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</si>
  <si>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</si>
  <si>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</si>
  <si>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</si>
  <si>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</si>
  <si>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</si>
  <si>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</si>
  <si>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</si>
  <si>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</si>
  <si>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</si>
  <si>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</si>
  <si>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</si>
  <si>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</si>
  <si>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</si>
  <si>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</si>
  <si>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</si>
  <si>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</si>
  <si>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</si>
  <si>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</si>
  <si>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</si>
  <si>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</si>
  <si>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</si>
  <si>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</si>
  <si>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</si>
  <si>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</si>
  <si>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</si>
  <si>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</si>
  <si>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</si>
  <si>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</si>
  <si>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</si>
  <si>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</si>
  <si>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</si>
  <si>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</si>
  <si>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</si>
  <si>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</si>
  <si>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</si>
  <si>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</si>
  <si>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</si>
  <si>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</si>
  <si>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</si>
  <si>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</si>
  <si>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</si>
  <si>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</si>
  <si>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</si>
  <si>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</si>
  <si>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</si>
  <si>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</si>
  <si>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</si>
  <si>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</si>
  <si>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</si>
  <si>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</si>
  <si>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</si>
  <si>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</si>
  <si>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</si>
  <si>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</si>
  <si>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</si>
  <si>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</si>
  <si>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</si>
  <si>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</si>
  <si>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</si>
  <si>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</si>
  <si>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</si>
  <si>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</si>
  <si>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</si>
  <si>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</si>
  <si>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</si>
  <si>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</si>
  <si>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</si>
  <si>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</si>
  <si>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</si>
  <si>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</si>
  <si>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</si>
  <si>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</si>
  <si>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</si>
  <si>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</si>
  <si>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</si>
  <si>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</si>
  <si>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</si>
  <si>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</si>
  <si>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</si>
  <si>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</si>
  <si>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</si>
  <si>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</si>
  <si>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</si>
  <si>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</si>
  <si>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</si>
  <si>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</si>
  <si>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</si>
  <si>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</si>
  <si>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</si>
  <si>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</si>
  <si>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</si>
  <si>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</si>
  <si>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</si>
  <si>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</si>
  <si>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</si>
  <si>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</si>
  <si>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</si>
  <si>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</si>
  <si>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</si>
  <si>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</si>
  <si>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</si>
  <si>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</si>
  <si>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</si>
  <si>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</si>
  <si>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</si>
  <si>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</si>
  <si>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</si>
  <si>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</si>
  <si>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</si>
  <si>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</si>
  <si>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</si>
  <si>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</si>
  <si>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</si>
  <si>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</si>
  <si>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</si>
  <si>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</si>
  <si>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</si>
  <si>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</si>
  <si>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</si>
  <si>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</si>
  <si>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</si>
  <si>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</si>
  <si>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</si>
  <si>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</si>
  <si>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</si>
  <si>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</si>
  <si>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</si>
  <si>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</si>
  <si>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</si>
  <si>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</si>
  <si>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</si>
  <si>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</si>
  <si>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</si>
  <si>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</si>
  <si>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</si>
  <si>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</si>
  <si>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</si>
  <si>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</si>
  <si>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</si>
  <si>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</si>
  <si>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</si>
  <si>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</si>
  <si>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</si>
  <si>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</si>
  <si>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</si>
  <si>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</si>
  <si>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</si>
  <si>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</si>
  <si>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</si>
  <si>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</si>
  <si>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</si>
  <si>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</si>
  <si>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</si>
  <si>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</si>
  <si>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</si>
  <si>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</si>
  <si>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</si>
  <si>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</si>
  <si>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</si>
  <si>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</si>
  <si>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</si>
  <si>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</si>
  <si>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</si>
  <si>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</si>
  <si>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</si>
  <si>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</si>
  <si>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</si>
  <si>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</si>
  <si>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</si>
  <si>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</si>
  <si>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</si>
  <si>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</si>
  <si>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</si>
  <si>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</si>
  <si>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</si>
  <si>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</si>
  <si>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</si>
  <si>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</si>
  <si>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</si>
  <si>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</si>
  <si>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</si>
  <si>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</si>
  <si>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</si>
  <si>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</si>
  <si>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</si>
  <si>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</si>
  <si>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</si>
  <si>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</si>
  <si>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</si>
  <si>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</si>
  <si>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</si>
  <si>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</si>
  <si>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</si>
  <si>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</si>
  <si>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</si>
  <si>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</si>
  <si>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</si>
  <si>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</si>
  <si>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</si>
  <si>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</si>
  <si>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</si>
  <si>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</si>
  <si>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</si>
  <si>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</si>
  <si>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</si>
  <si>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</si>
  <si>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</si>
  <si>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</si>
  <si>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</si>
  <si>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</si>
  <si>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</si>
  <si>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</si>
  <si>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</si>
  <si>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</si>
  <si>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</si>
  <si>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</si>
  <si>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</si>
  <si>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</si>
  <si>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</si>
  <si>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</si>
  <si>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</si>
  <si>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</si>
  <si>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</si>
  <si>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</si>
  <si>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</si>
  <si>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</si>
  <si>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</si>
  <si>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</si>
  <si>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</si>
  <si>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</si>
  <si>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</si>
  <si>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</si>
  <si>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</si>
  <si>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</si>
  <si>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</si>
  <si>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</si>
  <si>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</si>
  <si>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</si>
  <si>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</si>
  <si>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</si>
  <si>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</si>
  <si>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</si>
  <si>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</si>
  <si>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</si>
  <si>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</si>
  <si>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</si>
  <si>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</si>
  <si>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</si>
  <si>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</si>
  <si>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</si>
  <si>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</si>
  <si>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</si>
  <si>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</si>
  <si>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</si>
  <si>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</si>
  <si>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</si>
  <si>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</si>
  <si>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</si>
  <si>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</si>
  <si>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</si>
  <si>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</si>
  <si>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</si>
  <si>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</si>
  <si>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</si>
  <si>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</si>
  <si>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</si>
  <si>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</si>
  <si>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</si>
  <si>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</si>
  <si>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</si>
  <si>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</si>
  <si>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</si>
  <si>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</si>
  <si>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</si>
  <si>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</si>
  <si>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</si>
  <si>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</si>
  <si>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</si>
  <si>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</si>
  <si>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</si>
  <si>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</si>
  <si>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</si>
  <si>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</si>
  <si>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</si>
  <si>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</si>
  <si>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</si>
  <si>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</si>
  <si>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</si>
  <si>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</si>
  <si>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</si>
  <si>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</si>
  <si>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</si>
  <si>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</si>
  <si>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</si>
  <si>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</si>
  <si>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</si>
  <si>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</si>
  <si>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</si>
  <si>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</si>
  <si>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</si>
  <si>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</si>
  <si>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</si>
  <si>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</si>
  <si>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</si>
  <si>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</si>
  <si>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</si>
  <si>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al 31 de diciembre de 2015 (d)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</si>
  <si>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</si>
  <si>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</si>
  <si>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</si>
  <si>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</si>
  <si>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</si>
  <si>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</si>
  <si>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</si>
  <si>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</si>
  <si>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</si>
  <si>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</si>
  <si>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</si>
  <si>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</si>
  <si>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</si>
  <si>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</si>
  <si>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</si>
  <si>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</si>
  <si>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</si>
  <si>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</si>
  <si>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2016 (e)</t>
  </si>
  <si>
    <t>31 marzo de 2017 (d)</t>
  </si>
  <si>
    <t>Al 30 de junio de 2017 y al 31 de diciembre de 2016 (b)</t>
  </si>
  <si>
    <t>Del 1 de enero al 30 de junio de 2017 (b)</t>
  </si>
  <si>
    <t>Monto pagado de la inversión al 30 de junio de 2017 (k)</t>
  </si>
  <si>
    <t>Monto pagado de la inversión actualizado al 30 de junio de 2017 (l)</t>
  </si>
  <si>
    <t>Saldo pendiente por pagar de la inversión al 30 de junio de 2017 (m = g – l)</t>
  </si>
  <si>
    <t>Del 1 de enero Al 30 de junio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</si>
</sst>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64639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29309</xdr:colOff>
      <xdr:row>81</xdr:row>
      <xdr:rowOff>95250</xdr:rowOff>
    </xdr:from>
    <xdr:to>
      <xdr:col>4</xdr:col>
      <xdr:colOff>871904</xdr:colOff>
      <xdr:row>84</xdr:row>
      <xdr:rowOff>124558</xdr:rowOff>
    </xdr:to>
    <xdr:grpSp>
      <xdr:nvGrpSpPr>
        <xdr:cNvPr id="4" name="3 Grupo"/>
        <xdr:cNvGrpSpPr/>
      </xdr:nvGrpSpPr>
      <xdr:grpSpPr>
        <a:xfrm>
          <a:off x="117232" y="12221308"/>
          <a:ext cx="7619999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534341"/>
          <a:ext cx="8228135" cy="454259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45</xdr:row>
      <xdr:rowOff>36635</xdr:rowOff>
    </xdr:to>
    <xdr:grpSp>
      <xdr:nvGrpSpPr>
        <xdr:cNvPr id="2" name="1 Grupo"/>
        <xdr:cNvGrpSpPr/>
      </xdr:nvGrpSpPr>
      <xdr:grpSpPr>
        <a:xfrm>
          <a:off x="0" y="8778875"/>
          <a:ext cx="6119813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B1" zoomScale="150" zoomScaleNormal="150" workbookViewId="0">
      <selection activeCell="A3" sqref="A3:G3"/>
    </sheetView>
  </sheetViews>
  <sheetFormatPr baseColWidth="10" defaultRowHeight="11.25" x14ac:dyDescent="0.2"/>
  <cols>
    <col min="1" max="1" width="49.42578125" style="3" customWidth="1"/>
    <col min="2" max="3" width="14.42578125" style="3" customWidth="1"/>
    <col min="4" max="4" width="0.7109375" style="3" customWidth="1"/>
    <col min="5" max="5" width="49.42578125" style="3" customWidth="1"/>
    <col min="6" max="7" width="14.42578125" style="3" customWidth="1"/>
    <col min="8" max="16384" width="11.42578125" style="3"/>
  </cols>
  <sheetData>
    <row r="1" spans="1:7" x14ac:dyDescent="0.2">
      <c r="A1" s="113" t="s">
        <v>423</v>
      </c>
      <c r="B1" s="114"/>
      <c r="C1" s="114"/>
      <c r="D1" s="114"/>
      <c r="E1" s="114"/>
      <c r="F1" s="114"/>
      <c r="G1" s="115"/>
    </row>
    <row r="2" spans="1:7" x14ac:dyDescent="0.2">
      <c r="A2" s="116" t="s">
        <v>0</v>
      </c>
      <c r="B2" s="117"/>
      <c r="C2" s="117"/>
      <c r="D2" s="117"/>
      <c r="E2" s="117"/>
      <c r="F2" s="117"/>
      <c r="G2" s="118"/>
    </row>
    <row r="3" spans="1:7" x14ac:dyDescent="0.2">
      <c r="A3" s="116" t="s">
        <v>445</v>
      </c>
      <c r="B3" s="117"/>
      <c r="C3" s="117"/>
      <c r="D3" s="117"/>
      <c r="E3" s="117"/>
      <c r="F3" s="117"/>
      <c r="G3" s="118"/>
    </row>
    <row r="4" spans="1:7" ht="12" thickBot="1" x14ac:dyDescent="0.25">
      <c r="A4" s="119" t="s">
        <v>1</v>
      </c>
      <c r="B4" s="120"/>
      <c r="C4" s="120"/>
      <c r="D4" s="120"/>
      <c r="E4" s="120"/>
      <c r="F4" s="120"/>
      <c r="G4" s="121"/>
    </row>
    <row r="5" spans="1:7" ht="23.25" thickBot="1" x14ac:dyDescent="0.25">
      <c r="A5" s="4" t="s">
        <v>2</v>
      </c>
      <c r="B5" s="5" t="s">
        <v>444</v>
      </c>
      <c r="C5" s="5" t="s">
        <v>443</v>
      </c>
      <c r="D5" s="6"/>
      <c r="E5" s="7" t="s">
        <v>2</v>
      </c>
      <c r="F5" s="5" t="str">
        <f>B5</f>
        <v>31 marzo de 2017 (d)</v>
      </c>
      <c r="G5" s="5" t="str">
        <f>C5</f>
        <v>31 de diciembre de 2016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864710</v>
      </c>
      <c r="C8" s="9">
        <f>SUM(C9:C15)</f>
        <v>300486</v>
      </c>
      <c r="D8" s="10"/>
      <c r="E8" s="14" t="s">
        <v>8</v>
      </c>
      <c r="F8" s="9">
        <f>SUM(F9:F17)</f>
        <v>0</v>
      </c>
      <c r="G8" s="9">
        <f>SUM(G9:G17)</f>
        <v>454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864710</v>
      </c>
      <c r="C10" s="12">
        <v>300486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454</v>
      </c>
    </row>
    <row r="16" spans="1:7" ht="22.5" x14ac:dyDescent="0.2">
      <c r="A16" s="15" t="s">
        <v>23</v>
      </c>
      <c r="B16" s="9">
        <f>SUM(B17:B23)</f>
        <v>4717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4717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12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869427</v>
      </c>
      <c r="C46" s="9">
        <f>C8+C16+C24+C30+C36+C37+C40</f>
        <v>300486</v>
      </c>
      <c r="D46" s="111"/>
      <c r="E46" s="109" t="s">
        <v>441</v>
      </c>
      <c r="F46" s="9">
        <f>F8+F18+F22+F25+F26+F30+F37+F41</f>
        <v>0</v>
      </c>
      <c r="G46" s="9">
        <f>G8+G18+G22+G25+G26+G30+G37+G41</f>
        <v>454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6070944</v>
      </c>
      <c r="C50" s="12">
        <v>5750944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8919203</v>
      </c>
      <c r="C52" s="12">
        <v>8433993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454</v>
      </c>
    </row>
    <row r="59" spans="1:7" ht="22.5" x14ac:dyDescent="0.2">
      <c r="A59" s="8" t="s">
        <v>101</v>
      </c>
      <c r="B59" s="9">
        <f>SUM(B49:B57)</f>
        <v>14990147</v>
      </c>
      <c r="C59" s="9">
        <f>SUM(C49:C57)</f>
        <v>14184937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15859574</v>
      </c>
      <c r="C61" s="9">
        <f>C46+C59</f>
        <v>14485423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15859574</v>
      </c>
      <c r="G67" s="9">
        <f>SUM(G68:G72)</f>
        <v>14484969</v>
      </c>
    </row>
    <row r="68" spans="1:7" x14ac:dyDescent="0.2">
      <c r="A68" s="13"/>
      <c r="B68" s="25"/>
      <c r="C68" s="25"/>
      <c r="D68" s="10"/>
      <c r="E68" s="14" t="s">
        <v>109</v>
      </c>
      <c r="F68" s="12">
        <v>1383180</v>
      </c>
      <c r="G68" s="12">
        <v>3789663</v>
      </c>
    </row>
    <row r="69" spans="1:7" x14ac:dyDescent="0.2">
      <c r="A69" s="13"/>
      <c r="B69" s="25"/>
      <c r="C69" s="25"/>
      <c r="D69" s="10"/>
      <c r="E69" s="14" t="s">
        <v>110</v>
      </c>
      <c r="F69" s="12">
        <v>9587551</v>
      </c>
      <c r="G69" s="12">
        <v>5806463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15859574</v>
      </c>
      <c r="G78" s="9">
        <f>G62+G67+G74</f>
        <v>14484969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15859574</v>
      </c>
      <c r="G80" s="9">
        <f>G58+G78</f>
        <v>14485423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5" spans="1:7" x14ac:dyDescent="0.2">
      <c r="F95" s="29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130" zoomScaleNormal="130" workbookViewId="0">
      <selection activeCell="C6" sqref="C6"/>
    </sheetView>
  </sheetViews>
  <sheetFormatPr baseColWidth="10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33" t="str">
        <f>'formato 1'!A1:G1</f>
        <v>INSTITUTO TLAXCALTECA DE LA JUVENTUD</v>
      </c>
      <c r="B1" s="134"/>
      <c r="C1" s="134"/>
      <c r="D1" s="134"/>
      <c r="E1" s="134"/>
      <c r="F1" s="134"/>
      <c r="G1" s="134"/>
      <c r="H1" s="134"/>
      <c r="I1" s="135"/>
    </row>
    <row r="2" spans="1:9" ht="12" thickBot="1" x14ac:dyDescent="0.25">
      <c r="A2" s="136" t="s">
        <v>119</v>
      </c>
      <c r="B2" s="137"/>
      <c r="C2" s="137"/>
      <c r="D2" s="137"/>
      <c r="E2" s="137"/>
      <c r="F2" s="137"/>
      <c r="G2" s="137"/>
      <c r="H2" s="137"/>
      <c r="I2" s="138"/>
    </row>
    <row r="3" spans="1:9" ht="12" thickBot="1" x14ac:dyDescent="0.25">
      <c r="A3" s="136" t="s">
        <v>446</v>
      </c>
      <c r="B3" s="137"/>
      <c r="C3" s="137"/>
      <c r="D3" s="137"/>
      <c r="E3" s="137"/>
      <c r="F3" s="137"/>
      <c r="G3" s="137"/>
      <c r="H3" s="137"/>
      <c r="I3" s="138"/>
    </row>
    <row r="4" spans="1:9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8"/>
    </row>
    <row r="5" spans="1:9" ht="22.5" x14ac:dyDescent="0.2">
      <c r="A5" s="139" t="s">
        <v>120</v>
      </c>
      <c r="B5" s="140"/>
      <c r="C5" s="30" t="s">
        <v>121</v>
      </c>
      <c r="D5" s="124" t="s">
        <v>122</v>
      </c>
      <c r="E5" s="124" t="s">
        <v>123</v>
      </c>
      <c r="F5" s="124" t="s">
        <v>124</v>
      </c>
      <c r="G5" s="30" t="s">
        <v>125</v>
      </c>
      <c r="H5" s="124" t="s">
        <v>127</v>
      </c>
      <c r="I5" s="124" t="s">
        <v>128</v>
      </c>
    </row>
    <row r="6" spans="1:9" ht="34.5" thickBot="1" x14ac:dyDescent="0.25">
      <c r="A6" s="119"/>
      <c r="B6" s="121"/>
      <c r="C6" s="31" t="s">
        <v>424</v>
      </c>
      <c r="D6" s="126"/>
      <c r="E6" s="126"/>
      <c r="F6" s="126"/>
      <c r="G6" s="31" t="s">
        <v>126</v>
      </c>
      <c r="H6" s="126"/>
      <c r="I6" s="126"/>
    </row>
    <row r="7" spans="1:9" x14ac:dyDescent="0.2">
      <c r="A7" s="141"/>
      <c r="B7" s="142"/>
      <c r="C7" s="11"/>
      <c r="D7" s="11"/>
      <c r="E7" s="11"/>
      <c r="F7" s="11"/>
      <c r="G7" s="11"/>
      <c r="H7" s="11"/>
      <c r="I7" s="11"/>
    </row>
    <row r="8" spans="1:9" x14ac:dyDescent="0.2">
      <c r="A8" s="127" t="s">
        <v>129</v>
      </c>
      <c r="B8" s="128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7" t="s">
        <v>130</v>
      </c>
      <c r="B9" s="128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7" t="s">
        <v>134</v>
      </c>
      <c r="B13" s="128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7" t="s">
        <v>138</v>
      </c>
      <c r="B17" s="128"/>
      <c r="C17" s="12">
        <f>'formato 1'!G46</f>
        <v>454</v>
      </c>
      <c r="D17" s="34">
        <v>3202565</v>
      </c>
      <c r="E17" s="34">
        <v>3203018</v>
      </c>
      <c r="F17" s="34">
        <v>0</v>
      </c>
      <c r="G17" s="9">
        <v>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7" t="s">
        <v>139</v>
      </c>
      <c r="B19" s="128"/>
      <c r="C19" s="9">
        <f>C8+C17</f>
        <v>454</v>
      </c>
      <c r="D19" s="9">
        <f t="shared" ref="D19:I19" si="1">D8+D17</f>
        <v>3202565</v>
      </c>
      <c r="E19" s="9">
        <f t="shared" si="1"/>
        <v>3203018</v>
      </c>
      <c r="F19" s="9">
        <f t="shared" si="1"/>
        <v>0</v>
      </c>
      <c r="G19" s="9">
        <f>G8+G17</f>
        <v>0</v>
      </c>
      <c r="H19" s="9">
        <f t="shared" si="1"/>
        <v>0</v>
      </c>
      <c r="I19" s="9">
        <f t="shared" si="1"/>
        <v>0</v>
      </c>
    </row>
    <row r="20" spans="1:9" x14ac:dyDescent="0.2">
      <c r="A20" s="127"/>
      <c r="B20" s="128"/>
      <c r="C20" s="9"/>
      <c r="D20" s="9"/>
      <c r="E20" s="9"/>
      <c r="F20" s="9"/>
      <c r="G20" s="9"/>
      <c r="H20" s="9"/>
      <c r="I20" s="9"/>
    </row>
    <row r="21" spans="1:9" x14ac:dyDescent="0.2">
      <c r="A21" s="127" t="s">
        <v>439</v>
      </c>
      <c r="B21" s="128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22" t="s">
        <v>140</v>
      </c>
      <c r="B22" s="123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2" t="s">
        <v>141</v>
      </c>
      <c r="B23" s="123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22" t="s">
        <v>142</v>
      </c>
      <c r="B24" s="123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1"/>
      <c r="B25" s="132"/>
      <c r="C25" s="35"/>
      <c r="D25" s="35"/>
      <c r="E25" s="35"/>
      <c r="F25" s="35"/>
      <c r="G25" s="35"/>
      <c r="H25" s="35"/>
      <c r="I25" s="35"/>
    </row>
    <row r="26" spans="1:9" x14ac:dyDescent="0.2">
      <c r="A26" s="127" t="s">
        <v>143</v>
      </c>
      <c r="B26" s="128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22" t="s">
        <v>144</v>
      </c>
      <c r="B27" s="123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2" t="s">
        <v>145</v>
      </c>
      <c r="B28" s="123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22" t="s">
        <v>146</v>
      </c>
      <c r="B29" s="123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29"/>
      <c r="B30" s="13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24" t="s">
        <v>147</v>
      </c>
      <c r="C34" s="37" t="s">
        <v>148</v>
      </c>
      <c r="D34" s="37" t="s">
        <v>150</v>
      </c>
      <c r="E34" s="37" t="s">
        <v>153</v>
      </c>
      <c r="F34" s="124" t="s">
        <v>155</v>
      </c>
      <c r="G34" s="37" t="s">
        <v>156</v>
      </c>
    </row>
    <row r="35" spans="2:7" x14ac:dyDescent="0.2">
      <c r="B35" s="125"/>
      <c r="C35" s="30" t="s">
        <v>149</v>
      </c>
      <c r="D35" s="30" t="s">
        <v>151</v>
      </c>
      <c r="E35" s="30" t="s">
        <v>154</v>
      </c>
      <c r="F35" s="125"/>
      <c r="G35" s="30" t="s">
        <v>157</v>
      </c>
    </row>
    <row r="36" spans="2:7" ht="12" thickBot="1" x14ac:dyDescent="0.25">
      <c r="B36" s="126"/>
      <c r="C36" s="38"/>
      <c r="D36" s="31" t="s">
        <v>152</v>
      </c>
      <c r="E36" s="38"/>
      <c r="F36" s="126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</sheetData>
  <mergeCells count="29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K6" sqref="K6"/>
    </sheetView>
  </sheetViews>
  <sheetFormatPr baseColWidth="10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33" t="str">
        <f>'formato 2'!A1:I1</f>
        <v>INSTITUTO TLAXCALTECA DE LA JUVENTUD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2" thickBot="1" x14ac:dyDescent="0.25">
      <c r="A2" s="136" t="s">
        <v>162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ht="12" thickBot="1" x14ac:dyDescent="0.25">
      <c r="A3" s="136" t="s">
        <v>446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2" thickBot="1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447</v>
      </c>
      <c r="J5" s="1" t="s">
        <v>448</v>
      </c>
      <c r="K5" s="1" t="s">
        <v>449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30" zoomScaleNormal="130" workbookViewId="0">
      <selection activeCell="D10" sqref="D10"/>
    </sheetView>
  </sheetViews>
  <sheetFormatPr baseColWidth="10" defaultRowHeight="11.25" x14ac:dyDescent="0.2"/>
  <cols>
    <col min="1" max="1" width="1.28515625" style="3" customWidth="1"/>
    <col min="2" max="2" width="72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3" t="str">
        <f>'formato 1'!A1:G1</f>
        <v>INSTITUTO TLAXCALTECA DE LA JUVENTUD</v>
      </c>
      <c r="B1" s="114"/>
      <c r="C1" s="114"/>
      <c r="D1" s="114"/>
      <c r="E1" s="115"/>
    </row>
    <row r="2" spans="1:5" x14ac:dyDescent="0.2">
      <c r="A2" s="151" t="s">
        <v>182</v>
      </c>
      <c r="B2" s="152"/>
      <c r="C2" s="152"/>
      <c r="D2" s="152"/>
      <c r="E2" s="153"/>
    </row>
    <row r="3" spans="1:5" x14ac:dyDescent="0.2">
      <c r="A3" s="151" t="s">
        <v>446</v>
      </c>
      <c r="B3" s="152"/>
      <c r="C3" s="152"/>
      <c r="D3" s="152"/>
      <c r="E3" s="153"/>
    </row>
    <row r="4" spans="1:5" ht="12" thickBot="1" x14ac:dyDescent="0.25">
      <c r="A4" s="154" t="s">
        <v>1</v>
      </c>
      <c r="B4" s="155"/>
      <c r="C4" s="155"/>
      <c r="D4" s="155"/>
      <c r="E4" s="156"/>
    </row>
    <row r="5" spans="1:5" ht="12" thickBot="1" x14ac:dyDescent="0.25"/>
    <row r="6" spans="1:5" x14ac:dyDescent="0.2">
      <c r="A6" s="145" t="s">
        <v>2</v>
      </c>
      <c r="B6" s="146"/>
      <c r="C6" s="37" t="s">
        <v>183</v>
      </c>
      <c r="D6" s="124" t="s">
        <v>185</v>
      </c>
      <c r="E6" s="37" t="s">
        <v>186</v>
      </c>
    </row>
    <row r="7" spans="1:5" ht="12" thickBot="1" x14ac:dyDescent="0.25">
      <c r="A7" s="147"/>
      <c r="B7" s="148"/>
      <c r="C7" s="31" t="s">
        <v>184</v>
      </c>
      <c r="D7" s="126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3780493</v>
      </c>
      <c r="E9" s="45">
        <f>SUM(E10:E12)</f>
        <v>3780493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f>'formato 5'!G42</f>
        <v>3780493</v>
      </c>
      <c r="E10" s="45">
        <f>'formato 5'!H42</f>
        <v>3780493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442</v>
      </c>
      <c r="C14" s="45">
        <f>SUM(C15:C16)</f>
        <v>8285000</v>
      </c>
      <c r="D14" s="45">
        <f>SUM(D15:D16)</f>
        <v>3202523</v>
      </c>
      <c r="E14" s="45">
        <f>SUM(E15:E16)</f>
        <v>3202523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f>'formato 6b'!E8</f>
        <v>3202523</v>
      </c>
      <c r="E15" s="45">
        <f>'formato 6b'!F8</f>
        <v>3202523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f>'formato 6b'!E19</f>
        <v>0</v>
      </c>
      <c r="E16" s="45">
        <f>'formato 6b'!F19</f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577970</v>
      </c>
      <c r="E22" s="45">
        <f>E9-E14+E18</f>
        <v>577970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577970</v>
      </c>
      <c r="E23" s="45">
        <f>E22-E12</f>
        <v>577970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577970</v>
      </c>
      <c r="E24" s="45">
        <f>E23-E18</f>
        <v>577970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63" t="s">
        <v>200</v>
      </c>
      <c r="B27" s="16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577970</v>
      </c>
      <c r="E33" s="55">
        <f>E24+E29</f>
        <v>577970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5" t="s">
        <v>200</v>
      </c>
      <c r="B36" s="146"/>
      <c r="C36" s="124" t="s">
        <v>207</v>
      </c>
      <c r="D36" s="149" t="s">
        <v>185</v>
      </c>
      <c r="E36" s="56" t="s">
        <v>186</v>
      </c>
    </row>
    <row r="37" spans="1:5" ht="12" thickBot="1" x14ac:dyDescent="0.25">
      <c r="A37" s="147"/>
      <c r="B37" s="148"/>
      <c r="C37" s="126"/>
      <c r="D37" s="150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59"/>
      <c r="B46" s="161" t="s">
        <v>214</v>
      </c>
      <c r="C46" s="143">
        <f>C39-C42</f>
        <v>0</v>
      </c>
      <c r="D46" s="143">
        <f>D39-D42</f>
        <v>0</v>
      </c>
      <c r="E46" s="143">
        <f>E39-E42</f>
        <v>0</v>
      </c>
    </row>
    <row r="47" spans="1:5" ht="12" thickBot="1" x14ac:dyDescent="0.25">
      <c r="A47" s="160"/>
      <c r="B47" s="162"/>
      <c r="C47" s="144"/>
      <c r="D47" s="144"/>
      <c r="E47" s="144"/>
    </row>
    <row r="48" spans="1:5" ht="12" thickBot="1" x14ac:dyDescent="0.25"/>
    <row r="49" spans="1:5" x14ac:dyDescent="0.2">
      <c r="A49" s="145" t="s">
        <v>200</v>
      </c>
      <c r="B49" s="146"/>
      <c r="C49" s="56" t="s">
        <v>183</v>
      </c>
      <c r="D49" s="149" t="s">
        <v>185</v>
      </c>
      <c r="E49" s="56" t="s">
        <v>186</v>
      </c>
    </row>
    <row r="50" spans="1:5" ht="12" thickBot="1" x14ac:dyDescent="0.25">
      <c r="A50" s="147"/>
      <c r="B50" s="148"/>
      <c r="C50" s="57" t="s">
        <v>201</v>
      </c>
      <c r="D50" s="150"/>
      <c r="E50" s="57" t="s">
        <v>202</v>
      </c>
    </row>
    <row r="51" spans="1:5" x14ac:dyDescent="0.2">
      <c r="A51" s="157"/>
      <c r="B51" s="158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3780493</v>
      </c>
      <c r="E52" s="60">
        <f>E10</f>
        <v>3780493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3202523</v>
      </c>
      <c r="E57" s="60">
        <f>E15</f>
        <v>3202523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577970</v>
      </c>
      <c r="E61" s="65">
        <f>E52+E53-E57+E59</f>
        <v>577970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577970</v>
      </c>
      <c r="E62" s="65">
        <f>E61-E53</f>
        <v>577970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5" t="s">
        <v>200</v>
      </c>
      <c r="B65" s="146"/>
      <c r="C65" s="124" t="s">
        <v>207</v>
      </c>
      <c r="D65" s="149" t="s">
        <v>185</v>
      </c>
      <c r="E65" s="56" t="s">
        <v>186</v>
      </c>
    </row>
    <row r="66" spans="1:5" ht="12" thickBot="1" x14ac:dyDescent="0.25">
      <c r="A66" s="147"/>
      <c r="B66" s="148"/>
      <c r="C66" s="126"/>
      <c r="D66" s="150"/>
      <c r="E66" s="57" t="s">
        <v>202</v>
      </c>
    </row>
    <row r="67" spans="1:5" x14ac:dyDescent="0.2">
      <c r="A67" s="157"/>
      <c r="B67" s="158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59"/>
      <c r="B78" s="161" t="s">
        <v>222</v>
      </c>
      <c r="C78" s="143">
        <f>C77-C69</f>
        <v>0</v>
      </c>
      <c r="D78" s="143">
        <f>D77-D69</f>
        <v>0</v>
      </c>
      <c r="E78" s="143">
        <f>E77-E69</f>
        <v>0</v>
      </c>
    </row>
    <row r="79" spans="1:5" ht="12" thickBot="1" x14ac:dyDescent="0.25">
      <c r="A79" s="160"/>
      <c r="B79" s="162"/>
      <c r="C79" s="144"/>
      <c r="D79" s="144"/>
      <c r="E79" s="144"/>
    </row>
    <row r="80" spans="1:5" x14ac:dyDescent="0.2">
      <c r="A80" s="69"/>
      <c r="B80" s="69"/>
      <c r="C80" s="70"/>
      <c r="D80" s="70"/>
      <c r="E80" s="70"/>
    </row>
  </sheetData>
  <mergeCells count="27">
    <mergeCell ref="C46:C47"/>
    <mergeCell ref="D46:D47"/>
    <mergeCell ref="D78:D79"/>
    <mergeCell ref="A46:A47"/>
    <mergeCell ref="B46:B47"/>
    <mergeCell ref="A6:B7"/>
    <mergeCell ref="D6:D7"/>
    <mergeCell ref="A27:B27"/>
    <mergeCell ref="A36:B37"/>
    <mergeCell ref="C36:C37"/>
    <mergeCell ref="D36:D3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66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14"/>
      <c r="I1" s="115"/>
    </row>
    <row r="2" spans="1:9" x14ac:dyDescent="0.2">
      <c r="A2" s="151" t="s">
        <v>223</v>
      </c>
      <c r="B2" s="152"/>
      <c r="C2" s="152"/>
      <c r="D2" s="152"/>
      <c r="E2" s="152"/>
      <c r="F2" s="152"/>
      <c r="G2" s="152"/>
      <c r="H2" s="152"/>
      <c r="I2" s="153"/>
    </row>
    <row r="3" spans="1:9" x14ac:dyDescent="0.2">
      <c r="A3" s="151" t="s">
        <v>446</v>
      </c>
      <c r="B3" s="152"/>
      <c r="C3" s="152"/>
      <c r="D3" s="152"/>
      <c r="E3" s="152"/>
      <c r="F3" s="152"/>
      <c r="G3" s="152"/>
      <c r="H3" s="152"/>
      <c r="I3" s="153"/>
    </row>
    <row r="4" spans="1:9" ht="12" thickBot="1" x14ac:dyDescent="0.25">
      <c r="A4" s="154" t="s">
        <v>1</v>
      </c>
      <c r="B4" s="155"/>
      <c r="C4" s="155"/>
      <c r="D4" s="155"/>
      <c r="E4" s="155"/>
      <c r="F4" s="155"/>
      <c r="G4" s="155"/>
      <c r="H4" s="155"/>
      <c r="I4" s="156"/>
    </row>
    <row r="5" spans="1:9" ht="12" thickBot="1" x14ac:dyDescent="0.25">
      <c r="A5" s="113"/>
      <c r="B5" s="114"/>
      <c r="C5" s="115"/>
      <c r="D5" s="133" t="s">
        <v>224</v>
      </c>
      <c r="E5" s="134"/>
      <c r="F5" s="134"/>
      <c r="G5" s="134"/>
      <c r="H5" s="135"/>
      <c r="I5" s="149" t="s">
        <v>225</v>
      </c>
    </row>
    <row r="6" spans="1:9" x14ac:dyDescent="0.2">
      <c r="A6" s="151" t="s">
        <v>200</v>
      </c>
      <c r="B6" s="152"/>
      <c r="C6" s="153"/>
      <c r="D6" s="149" t="s">
        <v>227</v>
      </c>
      <c r="E6" s="124" t="s">
        <v>228</v>
      </c>
      <c r="F6" s="149" t="s">
        <v>229</v>
      </c>
      <c r="G6" s="149" t="s">
        <v>185</v>
      </c>
      <c r="H6" s="149" t="s">
        <v>230</v>
      </c>
      <c r="I6" s="184"/>
    </row>
    <row r="7" spans="1:9" ht="12" thickBot="1" x14ac:dyDescent="0.25">
      <c r="A7" s="154" t="s">
        <v>226</v>
      </c>
      <c r="B7" s="155"/>
      <c r="C7" s="156"/>
      <c r="D7" s="150"/>
      <c r="E7" s="126"/>
      <c r="F7" s="150"/>
      <c r="G7" s="150"/>
      <c r="H7" s="150"/>
      <c r="I7" s="150"/>
    </row>
    <row r="8" spans="1:9" x14ac:dyDescent="0.2">
      <c r="A8" s="180"/>
      <c r="B8" s="181"/>
      <c r="C8" s="182"/>
      <c r="D8" s="71"/>
      <c r="E8" s="71"/>
      <c r="F8" s="71"/>
      <c r="G8" s="71"/>
      <c r="H8" s="71"/>
      <c r="I8" s="71"/>
    </row>
    <row r="9" spans="1:9" x14ac:dyDescent="0.2">
      <c r="A9" s="172" t="s">
        <v>231</v>
      </c>
      <c r="B9" s="173"/>
      <c r="C9" s="183"/>
      <c r="D9" s="71"/>
      <c r="E9" s="71"/>
      <c r="F9" s="71"/>
      <c r="G9" s="71"/>
      <c r="H9" s="71"/>
      <c r="I9" s="71"/>
    </row>
    <row r="10" spans="1:9" x14ac:dyDescent="0.2">
      <c r="A10" s="72"/>
      <c r="B10" s="175" t="s">
        <v>232</v>
      </c>
      <c r="C10" s="176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5" t="s">
        <v>233</v>
      </c>
      <c r="C11" s="176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5" t="s">
        <v>234</v>
      </c>
      <c r="C12" s="176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5" t="s">
        <v>235</v>
      </c>
      <c r="C13" s="176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5" t="s">
        <v>236</v>
      </c>
      <c r="C14" s="176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F14-G14</f>
        <v>0</v>
      </c>
    </row>
    <row r="15" spans="1:9" x14ac:dyDescent="0.2">
      <c r="A15" s="72"/>
      <c r="B15" s="175" t="s">
        <v>237</v>
      </c>
      <c r="C15" s="176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5" t="s">
        <v>238</v>
      </c>
      <c r="C16" s="176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8" t="s">
        <v>425</v>
      </c>
      <c r="C17" s="176"/>
      <c r="D17" s="73">
        <f t="shared" ref="D17:H17" si="0">SUM(D18:D28)</f>
        <v>8285000</v>
      </c>
      <c r="E17" s="73">
        <f t="shared" si="0"/>
        <v>0</v>
      </c>
      <c r="F17" s="73">
        <f t="shared" si="0"/>
        <v>8285000</v>
      </c>
      <c r="G17" s="73">
        <f t="shared" si="0"/>
        <v>3780493</v>
      </c>
      <c r="H17" s="73">
        <f t="shared" si="0"/>
        <v>3780493</v>
      </c>
      <c r="I17" s="73">
        <f>SUM(I18:I28)</f>
        <v>4504507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0</v>
      </c>
      <c r="F18" s="71">
        <f>D18+E18</f>
        <v>8285000</v>
      </c>
      <c r="G18" s="71">
        <v>3780493</v>
      </c>
      <c r="H18" s="71">
        <f>G18</f>
        <v>3780493</v>
      </c>
      <c r="I18" s="71">
        <f>F18-G18</f>
        <v>4504507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5" t="s">
        <v>250</v>
      </c>
      <c r="C29" s="176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5" t="s">
        <v>256</v>
      </c>
      <c r="C35" s="176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75" t="s">
        <v>257</v>
      </c>
      <c r="C36" s="176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5" t="s">
        <v>259</v>
      </c>
      <c r="C38" s="176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67" t="s">
        <v>426</v>
      </c>
      <c r="B42" s="173"/>
      <c r="C42" s="174"/>
      <c r="D42" s="73">
        <f>D10+D11+D12+D13+D14+D15+D16+D29+D35+D36+D38+D17</f>
        <v>8285000</v>
      </c>
      <c r="E42" s="73">
        <f t="shared" ref="E42:I42" si="2">E10+E11+E12+E13+E14+E15+E16+E29+E35+E36+E38+E17</f>
        <v>0</v>
      </c>
      <c r="F42" s="73">
        <f t="shared" si="2"/>
        <v>8285000</v>
      </c>
      <c r="G42" s="73">
        <f t="shared" si="2"/>
        <v>3780493</v>
      </c>
      <c r="H42" s="73">
        <f t="shared" si="2"/>
        <v>3780493</v>
      </c>
      <c r="I42" s="73">
        <f t="shared" si="2"/>
        <v>4504507</v>
      </c>
    </row>
    <row r="43" spans="1:9" x14ac:dyDescent="0.2">
      <c r="A43" s="172" t="s">
        <v>262</v>
      </c>
      <c r="B43" s="173"/>
      <c r="C43" s="174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2" t="s">
        <v>263</v>
      </c>
      <c r="B45" s="173"/>
      <c r="C45" s="174"/>
      <c r="D45" s="71"/>
      <c r="E45" s="71"/>
      <c r="F45" s="71"/>
      <c r="G45" s="71"/>
      <c r="H45" s="71"/>
      <c r="I45" s="71"/>
    </row>
    <row r="46" spans="1:9" x14ac:dyDescent="0.2">
      <c r="A46" s="72"/>
      <c r="B46" s="175" t="s">
        <v>264</v>
      </c>
      <c r="C46" s="176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5" t="s">
        <v>273</v>
      </c>
      <c r="C55" s="176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F55-G55</f>
        <v>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 t="shared" ref="I59" si="5">F59-G59</f>
        <v>0</v>
      </c>
    </row>
    <row r="60" spans="1:9" x14ac:dyDescent="0.2">
      <c r="A60" s="72"/>
      <c r="B60" s="175" t="s">
        <v>278</v>
      </c>
      <c r="C60" s="176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8" t="s">
        <v>281</v>
      </c>
      <c r="C63" s="179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5" t="s">
        <v>282</v>
      </c>
      <c r="C64" s="176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0"/>
      <c r="C65" s="171"/>
      <c r="D65" s="71"/>
      <c r="E65" s="71"/>
      <c r="F65" s="71"/>
      <c r="G65" s="71"/>
      <c r="H65" s="71"/>
      <c r="I65" s="71"/>
    </row>
    <row r="66" spans="1:9" ht="21.75" customHeight="1" x14ac:dyDescent="0.2">
      <c r="A66" s="167" t="s">
        <v>283</v>
      </c>
      <c r="B66" s="168"/>
      <c r="C66" s="169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F66-G66</f>
        <v>0</v>
      </c>
    </row>
    <row r="67" spans="1:9" x14ac:dyDescent="0.2">
      <c r="A67" s="76"/>
      <c r="B67" s="170"/>
      <c r="C67" s="171"/>
      <c r="D67" s="71"/>
      <c r="E67" s="71"/>
      <c r="F67" s="71"/>
      <c r="G67" s="71"/>
      <c r="H67" s="71"/>
      <c r="I67" s="71"/>
    </row>
    <row r="68" spans="1:9" x14ac:dyDescent="0.2">
      <c r="A68" s="172" t="s">
        <v>284</v>
      </c>
      <c r="B68" s="173"/>
      <c r="C68" s="174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5" t="s">
        <v>285</v>
      </c>
      <c r="C69" s="176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0"/>
      <c r="C70" s="171"/>
      <c r="D70" s="71"/>
      <c r="E70" s="71"/>
      <c r="F70" s="71"/>
      <c r="G70" s="71"/>
      <c r="H70" s="71"/>
      <c r="I70" s="71"/>
    </row>
    <row r="71" spans="1:9" x14ac:dyDescent="0.2">
      <c r="A71" s="172" t="s">
        <v>286</v>
      </c>
      <c r="B71" s="173"/>
      <c r="C71" s="174"/>
      <c r="D71" s="71">
        <f>D42+D66+D68</f>
        <v>8285000</v>
      </c>
      <c r="E71" s="71">
        <f>E42+E66+E68</f>
        <v>0</v>
      </c>
      <c r="F71" s="71">
        <f>F42+F66+F68</f>
        <v>8285000</v>
      </c>
      <c r="G71" s="71">
        <f>G42+G66+G68</f>
        <v>3780493</v>
      </c>
      <c r="H71" s="71">
        <f>H42+H66+H68</f>
        <v>3780493</v>
      </c>
      <c r="I71" s="71">
        <f>F71-G71</f>
        <v>4504507</v>
      </c>
    </row>
    <row r="72" spans="1:9" x14ac:dyDescent="0.2">
      <c r="A72" s="76"/>
      <c r="B72" s="170"/>
      <c r="C72" s="171"/>
      <c r="D72" s="71"/>
      <c r="E72" s="71"/>
      <c r="F72" s="71"/>
      <c r="G72" s="71"/>
      <c r="H72" s="71"/>
      <c r="I72" s="71"/>
    </row>
    <row r="73" spans="1:9" x14ac:dyDescent="0.2">
      <c r="A73" s="72"/>
      <c r="B73" s="177" t="s">
        <v>287</v>
      </c>
      <c r="C73" s="174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8" t="s">
        <v>288</v>
      </c>
      <c r="C74" s="179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8" t="s">
        <v>289</v>
      </c>
      <c r="C75" s="179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77" t="s">
        <v>290</v>
      </c>
      <c r="C76" s="174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65"/>
      <c r="C77" s="166"/>
      <c r="D77" s="83"/>
      <c r="E77" s="83"/>
      <c r="F77" s="83"/>
      <c r="G77" s="83"/>
      <c r="H77" s="83"/>
      <c r="I77" s="83"/>
    </row>
  </sheetData>
  <mergeCells count="49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30" zoomScaleNormal="130" workbookViewId="0">
      <selection activeCell="A5" sqref="A5:H5"/>
    </sheetView>
  </sheetViews>
  <sheetFormatPr baseColWidth="10" defaultRowHeight="11.25" x14ac:dyDescent="0.2"/>
  <cols>
    <col min="1" max="1" width="2.28515625" style="3" customWidth="1"/>
    <col min="2" max="2" width="56.28515625" style="3" customWidth="1"/>
    <col min="3" max="8" width="11.570312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292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446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3" t="s">
        <v>293</v>
      </c>
      <c r="D6" s="134"/>
      <c r="E6" s="134"/>
      <c r="F6" s="134"/>
      <c r="G6" s="135"/>
      <c r="H6" s="124" t="s">
        <v>294</v>
      </c>
    </row>
    <row r="7" spans="1:8" ht="45.75" thickBot="1" x14ac:dyDescent="0.25">
      <c r="A7" s="154"/>
      <c r="B7" s="156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26"/>
    </row>
    <row r="8" spans="1:8" x14ac:dyDescent="0.2">
      <c r="A8" s="189" t="s">
        <v>297</v>
      </c>
      <c r="B8" s="190"/>
      <c r="C8" s="99">
        <f>C9+C17+C27+C37+C47+C57+C61+C70+C74</f>
        <v>8285000</v>
      </c>
      <c r="D8" s="99">
        <f>D9+D17+D27+D37+D47+D57+D61+D70+D74</f>
        <v>0</v>
      </c>
      <c r="E8" s="99">
        <f>E9+E17+E27+E37+E47+E57+E61+E70+E74</f>
        <v>8285000</v>
      </c>
      <c r="F8" s="99">
        <f>F9+F17+F27+F37+F47+F57+F61+F70+F74</f>
        <v>3202523</v>
      </c>
      <c r="G8" s="99">
        <f>G9+G17+G27+G37+G47+G57+G61+G70+G74</f>
        <v>3202523</v>
      </c>
      <c r="H8" s="86">
        <f>E8-F8</f>
        <v>5082477</v>
      </c>
    </row>
    <row r="9" spans="1:8" x14ac:dyDescent="0.2">
      <c r="A9" s="185" t="s">
        <v>298</v>
      </c>
      <c r="B9" s="186"/>
      <c r="C9" s="99">
        <f>SUM(C10:C16)</f>
        <v>3092500</v>
      </c>
      <c r="D9" s="99">
        <f>SUM(D10:D16)</f>
        <v>0</v>
      </c>
      <c r="E9" s="99">
        <f>SUM(E10:E16)</f>
        <v>3092500</v>
      </c>
      <c r="F9" s="99">
        <f>SUM(F10:F16)</f>
        <v>1385358</v>
      </c>
      <c r="G9" s="99">
        <f>SUM(G10:G16)</f>
        <v>1385358</v>
      </c>
      <c r="H9" s="86">
        <f>E9-F9</f>
        <v>1707142</v>
      </c>
    </row>
    <row r="10" spans="1:8" x14ac:dyDescent="0.2">
      <c r="A10" s="72"/>
      <c r="B10" s="74" t="s">
        <v>299</v>
      </c>
      <c r="C10" s="100">
        <v>734100</v>
      </c>
      <c r="D10" s="71">
        <v>0</v>
      </c>
      <c r="E10" s="71">
        <f>SUM(C10:D10)</f>
        <v>734100</v>
      </c>
      <c r="F10" s="71">
        <v>362335</v>
      </c>
      <c r="G10" s="71">
        <f>F10</f>
        <v>362335</v>
      </c>
      <c r="H10" s="71">
        <f t="shared" ref="H10:H16" si="0">E10-F10</f>
        <v>371765</v>
      </c>
    </row>
    <row r="11" spans="1:8" x14ac:dyDescent="0.2">
      <c r="A11" s="72"/>
      <c r="B11" s="74" t="s">
        <v>300</v>
      </c>
      <c r="C11" s="100">
        <v>1086000</v>
      </c>
      <c r="D11" s="71">
        <v>-45488</v>
      </c>
      <c r="E11" s="71">
        <f t="shared" ref="E11:E75" si="1">SUM(C11:D11)</f>
        <v>1040512</v>
      </c>
      <c r="F11" s="71">
        <v>453464</v>
      </c>
      <c r="G11" s="71">
        <f t="shared" ref="G11:G75" si="2">F11</f>
        <v>453464</v>
      </c>
      <c r="H11" s="71">
        <f t="shared" si="0"/>
        <v>587048</v>
      </c>
    </row>
    <row r="12" spans="1:8" x14ac:dyDescent="0.2">
      <c r="A12" s="72"/>
      <c r="B12" s="74" t="s">
        <v>301</v>
      </c>
      <c r="C12" s="100">
        <v>162900</v>
      </c>
      <c r="D12" s="71">
        <v>19630</v>
      </c>
      <c r="E12" s="71">
        <f t="shared" si="1"/>
        <v>182530</v>
      </c>
      <c r="F12" s="71">
        <v>100224</v>
      </c>
      <c r="G12" s="71">
        <f t="shared" si="2"/>
        <v>100224</v>
      </c>
      <c r="H12" s="71">
        <f t="shared" si="0"/>
        <v>82306</v>
      </c>
    </row>
    <row r="13" spans="1:8" x14ac:dyDescent="0.2">
      <c r="A13" s="72"/>
      <c r="B13" s="74" t="s">
        <v>302</v>
      </c>
      <c r="C13" s="100">
        <v>147030</v>
      </c>
      <c r="D13" s="71">
        <v>49590</v>
      </c>
      <c r="E13" s="71">
        <f t="shared" si="1"/>
        <v>196620</v>
      </c>
      <c r="F13" s="71">
        <v>112639</v>
      </c>
      <c r="G13" s="71">
        <f t="shared" si="2"/>
        <v>112639</v>
      </c>
      <c r="H13" s="71">
        <f t="shared" si="0"/>
        <v>83981</v>
      </c>
    </row>
    <row r="14" spans="1:8" x14ac:dyDescent="0.2">
      <c r="A14" s="72"/>
      <c r="B14" s="74" t="s">
        <v>303</v>
      </c>
      <c r="C14" s="100">
        <v>962470</v>
      </c>
      <c r="D14" s="71">
        <v>-23732</v>
      </c>
      <c r="E14" s="71">
        <f t="shared" si="1"/>
        <v>938738</v>
      </c>
      <c r="F14" s="71">
        <v>356696</v>
      </c>
      <c r="G14" s="71">
        <f t="shared" si="2"/>
        <v>356696</v>
      </c>
      <c r="H14" s="71">
        <f t="shared" si="0"/>
        <v>582042</v>
      </c>
    </row>
    <row r="15" spans="1:8" x14ac:dyDescent="0.2">
      <c r="A15" s="72"/>
      <c r="B15" s="74" t="s">
        <v>304</v>
      </c>
      <c r="C15" s="100">
        <v>0</v>
      </c>
      <c r="D15" s="71"/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/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7" t="s">
        <v>306</v>
      </c>
      <c r="B17" s="188"/>
      <c r="C17" s="99">
        <f t="shared" ref="C17:H17" si="3">SUM(C18:C26)</f>
        <v>558200</v>
      </c>
      <c r="D17" s="99">
        <f t="shared" si="3"/>
        <v>36000</v>
      </c>
      <c r="E17" s="99">
        <f t="shared" si="3"/>
        <v>594200</v>
      </c>
      <c r="F17" s="99">
        <f t="shared" si="3"/>
        <v>307863</v>
      </c>
      <c r="G17" s="99">
        <f t="shared" si="3"/>
        <v>307863</v>
      </c>
      <c r="H17" s="99">
        <f t="shared" si="3"/>
        <v>286337</v>
      </c>
    </row>
    <row r="18" spans="1:8" x14ac:dyDescent="0.2">
      <c r="A18" s="72"/>
      <c r="B18" s="108" t="s">
        <v>307</v>
      </c>
      <c r="C18" s="100">
        <v>206400</v>
      </c>
      <c r="D18" s="71">
        <v>-3774</v>
      </c>
      <c r="E18" s="71">
        <f t="shared" si="1"/>
        <v>202626</v>
      </c>
      <c r="F18" s="71">
        <v>69313</v>
      </c>
      <c r="G18" s="71">
        <f t="shared" si="2"/>
        <v>69313</v>
      </c>
      <c r="H18" s="71">
        <f t="shared" ref="H18:H27" si="4">E18-F18</f>
        <v>133313</v>
      </c>
    </row>
    <row r="19" spans="1:8" x14ac:dyDescent="0.2">
      <c r="A19" s="72"/>
      <c r="B19" s="74" t="s">
        <v>308</v>
      </c>
      <c r="C19" s="100">
        <v>16800</v>
      </c>
      <c r="D19" s="71"/>
      <c r="E19" s="71">
        <f t="shared" si="1"/>
        <v>16800</v>
      </c>
      <c r="F19" s="71">
        <v>7339</v>
      </c>
      <c r="G19" s="71">
        <f t="shared" si="2"/>
        <v>7339</v>
      </c>
      <c r="H19" s="71">
        <f t="shared" si="4"/>
        <v>9461</v>
      </c>
    </row>
    <row r="20" spans="1:8" x14ac:dyDescent="0.2">
      <c r="A20" s="72"/>
      <c r="B20" s="108" t="s">
        <v>309</v>
      </c>
      <c r="C20" s="100">
        <v>0</v>
      </c>
      <c r="D20" s="71"/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2000</v>
      </c>
      <c r="D21" s="71">
        <v>3480</v>
      </c>
      <c r="E21" s="71">
        <f t="shared" si="1"/>
        <v>5480</v>
      </c>
      <c r="F21" s="71">
        <v>4480</v>
      </c>
      <c r="G21" s="71">
        <f t="shared" si="2"/>
        <v>4480</v>
      </c>
      <c r="H21" s="71">
        <f t="shared" si="4"/>
        <v>1000</v>
      </c>
    </row>
    <row r="22" spans="1:8" x14ac:dyDescent="0.2">
      <c r="A22" s="72"/>
      <c r="B22" s="74" t="s">
        <v>311</v>
      </c>
      <c r="C22" s="100">
        <v>15000</v>
      </c>
      <c r="D22" s="71"/>
      <c r="E22" s="71">
        <f t="shared" si="1"/>
        <v>15000</v>
      </c>
      <c r="F22" s="71">
        <v>0</v>
      </c>
      <c r="G22" s="71">
        <f t="shared" si="2"/>
        <v>0</v>
      </c>
      <c r="H22" s="71">
        <f t="shared" si="4"/>
        <v>15000</v>
      </c>
    </row>
    <row r="23" spans="1:8" x14ac:dyDescent="0.2">
      <c r="A23" s="72"/>
      <c r="B23" s="74" t="s">
        <v>312</v>
      </c>
      <c r="C23" s="100">
        <v>212000</v>
      </c>
      <c r="D23" s="71"/>
      <c r="E23" s="71">
        <f t="shared" si="1"/>
        <v>212000</v>
      </c>
      <c r="F23" s="71">
        <v>108000</v>
      </c>
      <c r="G23" s="71">
        <f t="shared" si="2"/>
        <v>108000</v>
      </c>
      <c r="H23" s="71">
        <f t="shared" si="4"/>
        <v>104000</v>
      </c>
    </row>
    <row r="24" spans="1:8" x14ac:dyDescent="0.2">
      <c r="A24" s="72"/>
      <c r="B24" s="108" t="s">
        <v>313</v>
      </c>
      <c r="C24" s="100">
        <v>30000</v>
      </c>
      <c r="D24" s="71"/>
      <c r="E24" s="71">
        <f t="shared" si="1"/>
        <v>30000</v>
      </c>
      <c r="F24" s="71">
        <v>14694</v>
      </c>
      <c r="G24" s="71">
        <f t="shared" si="2"/>
        <v>14694</v>
      </c>
      <c r="H24" s="71">
        <f t="shared" si="4"/>
        <v>15306</v>
      </c>
    </row>
    <row r="25" spans="1:8" x14ac:dyDescent="0.2">
      <c r="A25" s="72"/>
      <c r="B25" s="74" t="s">
        <v>314</v>
      </c>
      <c r="C25" s="100">
        <v>0</v>
      </c>
      <c r="D25" s="71"/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36294</v>
      </c>
      <c r="E26" s="71">
        <f t="shared" si="1"/>
        <v>112294</v>
      </c>
      <c r="F26" s="71">
        <v>104037</v>
      </c>
      <c r="G26" s="71">
        <f t="shared" si="2"/>
        <v>104037</v>
      </c>
      <c r="H26" s="71">
        <f t="shared" si="4"/>
        <v>8257</v>
      </c>
    </row>
    <row r="27" spans="1:8" x14ac:dyDescent="0.2">
      <c r="A27" s="185" t="s">
        <v>316</v>
      </c>
      <c r="B27" s="186"/>
      <c r="C27" s="99">
        <f>SUM(C28:C36)</f>
        <v>2001300</v>
      </c>
      <c r="D27" s="99">
        <f>SUM(D28:D36)</f>
        <v>-102386</v>
      </c>
      <c r="E27" s="99">
        <f>SUM(E28:E36)</f>
        <v>1898914</v>
      </c>
      <c r="F27" s="99">
        <f>SUM(F28:F36)</f>
        <v>336932</v>
      </c>
      <c r="G27" s="99">
        <f>SUM(G28:G36)</f>
        <v>336932</v>
      </c>
      <c r="H27" s="86">
        <f t="shared" si="4"/>
        <v>1561982</v>
      </c>
    </row>
    <row r="28" spans="1:8" x14ac:dyDescent="0.2">
      <c r="A28" s="72"/>
      <c r="B28" s="74" t="s">
        <v>317</v>
      </c>
      <c r="C28" s="100">
        <v>168800</v>
      </c>
      <c r="D28" s="71">
        <v>-18193</v>
      </c>
      <c r="E28" s="71">
        <f t="shared" si="1"/>
        <v>150607</v>
      </c>
      <c r="F28" s="71">
        <v>38046</v>
      </c>
      <c r="G28" s="71">
        <f>F28</f>
        <v>38046</v>
      </c>
      <c r="H28" s="71">
        <f t="shared" ref="H28:H37" si="5">E28-F28</f>
        <v>112561</v>
      </c>
    </row>
    <row r="29" spans="1:8" x14ac:dyDescent="0.2">
      <c r="A29" s="72"/>
      <c r="B29" s="74" t="s">
        <v>318</v>
      </c>
      <c r="C29" s="100">
        <v>0</v>
      </c>
      <c r="D29" s="71"/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0</v>
      </c>
      <c r="D30" s="71">
        <v>4478</v>
      </c>
      <c r="E30" s="71">
        <f t="shared" si="1"/>
        <v>4478</v>
      </c>
      <c r="F30" s="71">
        <v>4478</v>
      </c>
      <c r="G30" s="71">
        <f t="shared" si="2"/>
        <v>4478</v>
      </c>
      <c r="H30" s="71">
        <f t="shared" si="5"/>
        <v>0</v>
      </c>
    </row>
    <row r="31" spans="1:8" x14ac:dyDescent="0.2">
      <c r="A31" s="72"/>
      <c r="B31" s="74" t="s">
        <v>320</v>
      </c>
      <c r="C31" s="100">
        <v>49000</v>
      </c>
      <c r="D31" s="71"/>
      <c r="E31" s="71">
        <f t="shared" si="1"/>
        <v>49000</v>
      </c>
      <c r="F31" s="71">
        <v>17688</v>
      </c>
      <c r="G31" s="71">
        <f t="shared" si="2"/>
        <v>17688</v>
      </c>
      <c r="H31" s="71">
        <f t="shared" si="5"/>
        <v>31312</v>
      </c>
    </row>
    <row r="32" spans="1:8" x14ac:dyDescent="0.2">
      <c r="A32" s="72"/>
      <c r="B32" s="108" t="s">
        <v>321</v>
      </c>
      <c r="C32" s="100">
        <v>105200</v>
      </c>
      <c r="D32" s="71">
        <v>21447</v>
      </c>
      <c r="E32" s="71">
        <f t="shared" si="1"/>
        <v>126647</v>
      </c>
      <c r="F32" s="71">
        <v>73300</v>
      </c>
      <c r="G32" s="71">
        <f t="shared" si="2"/>
        <v>73300</v>
      </c>
      <c r="H32" s="71">
        <f t="shared" si="5"/>
        <v>53347</v>
      </c>
    </row>
    <row r="33" spans="1:8" x14ac:dyDescent="0.2">
      <c r="A33" s="72"/>
      <c r="B33" s="74" t="s">
        <v>322</v>
      </c>
      <c r="C33" s="100">
        <v>279000</v>
      </c>
      <c r="D33" s="71">
        <v>-130208</v>
      </c>
      <c r="E33" s="71">
        <f t="shared" si="1"/>
        <v>148792</v>
      </c>
      <c r="F33" s="71">
        <v>79788</v>
      </c>
      <c r="G33" s="71">
        <f t="shared" si="2"/>
        <v>79788</v>
      </c>
      <c r="H33" s="71">
        <f t="shared" si="5"/>
        <v>69004</v>
      </c>
    </row>
    <row r="34" spans="1:8" x14ac:dyDescent="0.2">
      <c r="A34" s="72"/>
      <c r="B34" s="74" t="s">
        <v>323</v>
      </c>
      <c r="C34" s="100">
        <v>24000</v>
      </c>
      <c r="D34" s="71">
        <v>3669</v>
      </c>
      <c r="E34" s="71">
        <f t="shared" si="1"/>
        <v>27669</v>
      </c>
      <c r="F34" s="71">
        <v>12634</v>
      </c>
      <c r="G34" s="71">
        <f t="shared" si="2"/>
        <v>12634</v>
      </c>
      <c r="H34" s="71">
        <f t="shared" si="5"/>
        <v>15035</v>
      </c>
    </row>
    <row r="35" spans="1:8" x14ac:dyDescent="0.2">
      <c r="A35" s="72"/>
      <c r="B35" s="74" t="s">
        <v>324</v>
      </c>
      <c r="C35" s="100">
        <v>1305500</v>
      </c>
      <c r="D35" s="71">
        <v>16421</v>
      </c>
      <c r="E35" s="71">
        <f t="shared" si="1"/>
        <v>1321921</v>
      </c>
      <c r="F35" s="71">
        <v>90334</v>
      </c>
      <c r="G35" s="71">
        <f t="shared" si="2"/>
        <v>90334</v>
      </c>
      <c r="H35" s="71">
        <f t="shared" si="5"/>
        <v>1231587</v>
      </c>
    </row>
    <row r="36" spans="1:8" x14ac:dyDescent="0.2">
      <c r="A36" s="72"/>
      <c r="B36" s="74" t="s">
        <v>325</v>
      </c>
      <c r="C36" s="100">
        <v>69800</v>
      </c>
      <c r="D36" s="71"/>
      <c r="E36" s="71">
        <f t="shared" si="1"/>
        <v>69800</v>
      </c>
      <c r="F36" s="71">
        <v>20664</v>
      </c>
      <c r="G36" s="71">
        <f t="shared" si="2"/>
        <v>20664</v>
      </c>
      <c r="H36" s="71">
        <f t="shared" si="5"/>
        <v>49136</v>
      </c>
    </row>
    <row r="37" spans="1:8" ht="22.5" customHeight="1" x14ac:dyDescent="0.2">
      <c r="A37" s="187" t="s">
        <v>326</v>
      </c>
      <c r="B37" s="188"/>
      <c r="C37" s="99">
        <f>SUM(C38:C46)</f>
        <v>1955000</v>
      </c>
      <c r="D37" s="99">
        <f>SUM(D38:D46)</f>
        <v>0</v>
      </c>
      <c r="E37" s="99">
        <f>SUM(E38:E46)</f>
        <v>1955000</v>
      </c>
      <c r="F37" s="99">
        <f>SUM(F38:F46)</f>
        <v>687160</v>
      </c>
      <c r="G37" s="99">
        <f>SUM(G38:G46)</f>
        <v>687160</v>
      </c>
      <c r="H37" s="86">
        <f t="shared" si="5"/>
        <v>1267840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/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/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980000</v>
      </c>
      <c r="D40" s="71">
        <v>0</v>
      </c>
      <c r="E40" s="71">
        <f t="shared" si="1"/>
        <v>980000</v>
      </c>
      <c r="F40" s="71">
        <v>320000</v>
      </c>
      <c r="G40" s="71">
        <f t="shared" si="2"/>
        <v>320000</v>
      </c>
      <c r="H40" s="71">
        <f t="shared" si="6"/>
        <v>660000</v>
      </c>
    </row>
    <row r="41" spans="1:8" x14ac:dyDescent="0.2">
      <c r="A41" s="72"/>
      <c r="B41" s="74" t="s">
        <v>330</v>
      </c>
      <c r="C41" s="100">
        <v>975000</v>
      </c>
      <c r="D41" s="71">
        <v>0</v>
      </c>
      <c r="E41" s="71">
        <f t="shared" si="1"/>
        <v>975000</v>
      </c>
      <c r="F41" s="71">
        <v>367160</v>
      </c>
      <c r="G41" s="71">
        <f t="shared" si="2"/>
        <v>367160</v>
      </c>
      <c r="H41" s="71">
        <f t="shared" si="6"/>
        <v>607840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/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/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/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/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/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7" t="s">
        <v>336</v>
      </c>
      <c r="B47" s="188"/>
      <c r="C47" s="99">
        <f t="shared" ref="C47:H47" si="7">SUM(C48:C56)</f>
        <v>678000</v>
      </c>
      <c r="D47" s="99">
        <f t="shared" si="7"/>
        <v>66386</v>
      </c>
      <c r="E47" s="99">
        <f t="shared" si="7"/>
        <v>744386</v>
      </c>
      <c r="F47" s="99">
        <f t="shared" si="7"/>
        <v>485210</v>
      </c>
      <c r="G47" s="99">
        <f t="shared" si="7"/>
        <v>485210</v>
      </c>
      <c r="H47" s="99">
        <f t="shared" si="7"/>
        <v>259176</v>
      </c>
    </row>
    <row r="48" spans="1:8" x14ac:dyDescent="0.2">
      <c r="A48" s="72"/>
      <c r="B48" s="74" t="s">
        <v>337</v>
      </c>
      <c r="C48" s="100">
        <v>678000</v>
      </c>
      <c r="D48" s="71">
        <v>43196</v>
      </c>
      <c r="E48" s="71">
        <f t="shared" si="1"/>
        <v>721196</v>
      </c>
      <c r="F48" s="71">
        <v>462020</v>
      </c>
      <c r="G48" s="71">
        <f t="shared" si="2"/>
        <v>462020</v>
      </c>
      <c r="H48" s="71">
        <f t="shared" ref="H48:H56" si="8">E48-F48</f>
        <v>259176</v>
      </c>
    </row>
    <row r="49" spans="1:8" x14ac:dyDescent="0.2">
      <c r="A49" s="72"/>
      <c r="B49" s="74" t="s">
        <v>338</v>
      </c>
      <c r="C49" s="100">
        <v>0</v>
      </c>
      <c r="D49" s="71"/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/>
      <c r="E50" s="71">
        <f t="shared" si="1"/>
        <v>0</v>
      </c>
      <c r="F50" s="71"/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0</v>
      </c>
      <c r="D51" s="71"/>
      <c r="E51" s="71">
        <f t="shared" si="1"/>
        <v>0</v>
      </c>
      <c r="F51" s="71"/>
      <c r="G51" s="71">
        <f t="shared" si="2"/>
        <v>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/>
      <c r="E52" s="71">
        <f t="shared" si="1"/>
        <v>0</v>
      </c>
      <c r="F52" s="71"/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23190</v>
      </c>
      <c r="E53" s="71">
        <f t="shared" si="1"/>
        <v>23190</v>
      </c>
      <c r="F53" s="71">
        <v>23190</v>
      </c>
      <c r="G53" s="71">
        <f t="shared" si="2"/>
        <v>23190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/>
      <c r="E54" s="71">
        <f t="shared" si="1"/>
        <v>0</v>
      </c>
      <c r="F54" s="71"/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/>
      <c r="E55" s="71">
        <f t="shared" si="1"/>
        <v>0</v>
      </c>
      <c r="F55" s="71"/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/>
      <c r="E56" s="71">
        <f t="shared" si="1"/>
        <v>0</v>
      </c>
      <c r="F56" s="71"/>
      <c r="G56" s="71">
        <f t="shared" si="2"/>
        <v>0</v>
      </c>
      <c r="H56" s="71">
        <f t="shared" si="8"/>
        <v>0</v>
      </c>
    </row>
    <row r="57" spans="1:8" x14ac:dyDescent="0.2">
      <c r="A57" s="185" t="s">
        <v>346</v>
      </c>
      <c r="B57" s="186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7" t="s">
        <v>350</v>
      </c>
      <c r="B61" s="188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85" t="s">
        <v>359</v>
      </c>
      <c r="B70" s="186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85" t="s">
        <v>363</v>
      </c>
      <c r="B74" s="186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1"/>
      <c r="B82" s="192"/>
      <c r="C82" s="101"/>
      <c r="D82" s="91"/>
      <c r="E82" s="91"/>
      <c r="F82" s="91"/>
      <c r="G82" s="91"/>
      <c r="H82" s="91"/>
    </row>
    <row r="83" spans="1:8" ht="68.25" customHeight="1" thickBot="1" x14ac:dyDescent="0.25">
      <c r="C83" s="102"/>
      <c r="D83" s="102"/>
      <c r="E83" s="102"/>
      <c r="F83" s="102"/>
      <c r="G83" s="102"/>
      <c r="H83" s="102"/>
    </row>
    <row r="84" spans="1:8" ht="4.5" customHeight="1" x14ac:dyDescent="0.2">
      <c r="A84" s="189"/>
      <c r="B84" s="190"/>
      <c r="C84" s="103"/>
      <c r="D84" s="103"/>
      <c r="E84" s="103"/>
      <c r="F84" s="103"/>
      <c r="G84" s="103"/>
      <c r="H84" s="103"/>
    </row>
    <row r="85" spans="1:8" x14ac:dyDescent="0.2">
      <c r="A85" s="172" t="s">
        <v>371</v>
      </c>
      <c r="B85" s="183"/>
      <c r="C85" s="104">
        <f t="shared" ref="C85:H85" si="19">C86+C94+C104+C114+C124+C134+C138+C147+C151</f>
        <v>0</v>
      </c>
      <c r="D85" s="104">
        <f t="shared" si="19"/>
        <v>0</v>
      </c>
      <c r="E85" s="104">
        <f t="shared" si="19"/>
        <v>0</v>
      </c>
      <c r="F85" s="104">
        <f t="shared" si="19"/>
        <v>0</v>
      </c>
      <c r="G85" s="104">
        <f t="shared" si="19"/>
        <v>0</v>
      </c>
      <c r="H85" s="104">
        <f t="shared" si="19"/>
        <v>0</v>
      </c>
    </row>
    <row r="86" spans="1:8" x14ac:dyDescent="0.2">
      <c r="A86" s="185" t="s">
        <v>298</v>
      </c>
      <c r="B86" s="186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85" t="s">
        <v>306</v>
      </c>
      <c r="B94" s="186"/>
      <c r="C94" s="99">
        <f t="shared" ref="C94:H94" si="24">SUM(C95:C103)</f>
        <v>0</v>
      </c>
      <c r="D94" s="99">
        <f t="shared" si="24"/>
        <v>0</v>
      </c>
      <c r="E94" s="99">
        <f t="shared" si="24"/>
        <v>0</v>
      </c>
      <c r="F94" s="99">
        <f t="shared" si="24"/>
        <v>0</v>
      </c>
      <c r="G94" s="99">
        <f t="shared" si="24"/>
        <v>0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0</v>
      </c>
      <c r="E95" s="71">
        <f t="shared" si="21"/>
        <v>0</v>
      </c>
      <c r="F95" s="71">
        <v>0</v>
      </c>
      <c r="G95" s="71">
        <f t="shared" si="22"/>
        <v>0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85" t="s">
        <v>316</v>
      </c>
      <c r="B104" s="186"/>
      <c r="C104" s="99">
        <f t="shared" ref="C104:H104" si="26">SUM(C105:C113)</f>
        <v>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0</v>
      </c>
      <c r="E113" s="71">
        <f t="shared" si="21"/>
        <v>0</v>
      </c>
      <c r="F113" s="71">
        <v>0</v>
      </c>
      <c r="G113" s="71">
        <f t="shared" si="22"/>
        <v>0</v>
      </c>
      <c r="H113" s="71">
        <f t="shared" si="27"/>
        <v>0</v>
      </c>
    </row>
    <row r="114" spans="1:8" ht="23.25" customHeight="1" x14ac:dyDescent="0.2">
      <c r="A114" s="187" t="s">
        <v>326</v>
      </c>
      <c r="B114" s="188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7" t="s">
        <v>336</v>
      </c>
      <c r="B124" s="188"/>
      <c r="C124" s="99">
        <f t="shared" ref="C124:H124" si="31">SUM(C125:C133)</f>
        <v>0</v>
      </c>
      <c r="D124" s="99">
        <f t="shared" si="31"/>
        <v>0</v>
      </c>
      <c r="E124" s="99">
        <f t="shared" si="31"/>
        <v>0</v>
      </c>
      <c r="F124" s="99">
        <f t="shared" si="31"/>
        <v>0</v>
      </c>
      <c r="G124" s="99">
        <f t="shared" si="31"/>
        <v>0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0</v>
      </c>
      <c r="E125" s="71">
        <f t="shared" si="21"/>
        <v>0</v>
      </c>
      <c r="F125" s="71">
        <v>0</v>
      </c>
      <c r="G125" s="71">
        <f t="shared" si="22"/>
        <v>0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85" t="s">
        <v>346</v>
      </c>
      <c r="B134" s="186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7" t="s">
        <v>350</v>
      </c>
      <c r="B138" s="188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85" t="s">
        <v>359</v>
      </c>
      <c r="B147" s="186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85" t="s">
        <v>363</v>
      </c>
      <c r="B151" s="186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2" t="s">
        <v>372</v>
      </c>
      <c r="B160" s="183"/>
      <c r="C160" s="99">
        <f t="shared" ref="C160:H160" si="44">C8+C85</f>
        <v>8285000</v>
      </c>
      <c r="D160" s="99">
        <f t="shared" si="44"/>
        <v>0</v>
      </c>
      <c r="E160" s="99">
        <f t="shared" si="44"/>
        <v>8285000</v>
      </c>
      <c r="F160" s="99">
        <f t="shared" si="44"/>
        <v>3202523</v>
      </c>
      <c r="G160" s="99">
        <f t="shared" si="44"/>
        <v>3202523</v>
      </c>
      <c r="H160" s="99">
        <f t="shared" si="44"/>
        <v>5082477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ageMargins left="0.70866141732283472" right="0.70866141732283472" top="0.59055118110236227" bottom="0.35433070866141736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20" zoomScaleNormal="120" workbookViewId="0">
      <selection activeCell="E10" sqref="E10"/>
    </sheetView>
  </sheetViews>
  <sheetFormatPr baseColWidth="10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9" t="str">
        <f>'formato 1'!A1:G1</f>
        <v>INSTITUTO TLAXCALTECA DE LA JUVENTUD</v>
      </c>
      <c r="B1" s="196"/>
      <c r="C1" s="196"/>
      <c r="D1" s="196"/>
      <c r="E1" s="196"/>
      <c r="F1" s="196"/>
      <c r="G1" s="140"/>
    </row>
    <row r="2" spans="1:7" ht="15" customHeight="1" x14ac:dyDescent="0.2">
      <c r="A2" s="116" t="s">
        <v>291</v>
      </c>
      <c r="B2" s="117"/>
      <c r="C2" s="117"/>
      <c r="D2" s="117"/>
      <c r="E2" s="117"/>
      <c r="F2" s="117"/>
      <c r="G2" s="118"/>
    </row>
    <row r="3" spans="1:7" ht="15" customHeight="1" x14ac:dyDescent="0.2">
      <c r="A3" s="116" t="s">
        <v>427</v>
      </c>
      <c r="B3" s="117"/>
      <c r="C3" s="117"/>
      <c r="D3" s="117"/>
      <c r="E3" s="117"/>
      <c r="F3" s="117"/>
      <c r="G3" s="118"/>
    </row>
    <row r="4" spans="1:7" ht="15" customHeight="1" x14ac:dyDescent="0.2">
      <c r="A4" s="116" t="s">
        <v>446</v>
      </c>
      <c r="B4" s="117"/>
      <c r="C4" s="117"/>
      <c r="D4" s="117"/>
      <c r="E4" s="117"/>
      <c r="F4" s="117"/>
      <c r="G4" s="118"/>
    </row>
    <row r="5" spans="1:7" ht="12" thickBot="1" x14ac:dyDescent="0.25">
      <c r="A5" s="119" t="s">
        <v>1</v>
      </c>
      <c r="B5" s="120"/>
      <c r="C5" s="120"/>
      <c r="D5" s="120"/>
      <c r="E5" s="120"/>
      <c r="F5" s="120"/>
      <c r="G5" s="121"/>
    </row>
    <row r="6" spans="1:7" ht="12" thickBot="1" x14ac:dyDescent="0.25">
      <c r="A6" s="124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26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26"/>
    </row>
    <row r="8" spans="1:7" ht="16.5" customHeight="1" x14ac:dyDescent="0.2">
      <c r="A8" s="8" t="s">
        <v>428</v>
      </c>
      <c r="B8" s="197">
        <f>SUM(B10:B17)</f>
        <v>8285000</v>
      </c>
      <c r="C8" s="197">
        <f>SUM(C10:C17)</f>
        <v>0</v>
      </c>
      <c r="D8" s="197">
        <f>SUM(D10:D17)</f>
        <v>8285000</v>
      </c>
      <c r="E8" s="197">
        <f>SUM(E10:E17)</f>
        <v>3202523</v>
      </c>
      <c r="F8" s="197">
        <f>SUM(F10:F17)</f>
        <v>3202523</v>
      </c>
      <c r="G8" s="197">
        <f>D8-E8</f>
        <v>5082477</v>
      </c>
    </row>
    <row r="9" spans="1:7" ht="16.5" customHeight="1" x14ac:dyDescent="0.2">
      <c r="A9" s="8" t="s">
        <v>429</v>
      </c>
      <c r="B9" s="198"/>
      <c r="C9" s="198"/>
      <c r="D9" s="198"/>
      <c r="E9" s="198"/>
      <c r="F9" s="198"/>
      <c r="G9" s="198"/>
    </row>
    <row r="10" spans="1:7" x14ac:dyDescent="0.2">
      <c r="A10" s="15" t="s">
        <v>440</v>
      </c>
      <c r="B10" s="12">
        <f>'formato 6a'!C8</f>
        <v>8285000</v>
      </c>
      <c r="C10" s="12">
        <f>'formato 6a'!D8</f>
        <v>0</v>
      </c>
      <c r="D10" s="12">
        <f>SUM(B10:C10)</f>
        <v>8285000</v>
      </c>
      <c r="E10" s="12">
        <f>'formato 6a'!F8</f>
        <v>3202523</v>
      </c>
      <c r="F10" s="12">
        <f>'formato 6a'!G8</f>
        <v>3202523</v>
      </c>
      <c r="G10" s="12">
        <f>D10-E10</f>
        <v>5082477</v>
      </c>
    </row>
    <row r="11" spans="1:7" ht="22.5" x14ac:dyDescent="0.2">
      <c r="A11" s="85" t="s">
        <v>430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431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432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433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434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435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436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437</v>
      </c>
      <c r="B19" s="198">
        <f t="shared" ref="B19:G19" si="0">SUM(B21:B28)</f>
        <v>0</v>
      </c>
      <c r="C19" s="198">
        <f t="shared" si="0"/>
        <v>0</v>
      </c>
      <c r="D19" s="198">
        <f t="shared" si="0"/>
        <v>0</v>
      </c>
      <c r="E19" s="198">
        <f t="shared" si="0"/>
        <v>0</v>
      </c>
      <c r="F19" s="198">
        <f t="shared" si="0"/>
        <v>0</v>
      </c>
      <c r="G19" s="198">
        <f t="shared" si="0"/>
        <v>0</v>
      </c>
    </row>
    <row r="20" spans="1:7" x14ac:dyDescent="0.2">
      <c r="A20" s="39" t="s">
        <v>438</v>
      </c>
      <c r="B20" s="198"/>
      <c r="C20" s="198"/>
      <c r="D20" s="198"/>
      <c r="E20" s="198"/>
      <c r="F20" s="198"/>
      <c r="G20" s="198"/>
    </row>
    <row r="21" spans="1:7" x14ac:dyDescent="0.2">
      <c r="A21" s="15" t="s">
        <v>440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430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431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432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433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434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435</v>
      </c>
      <c r="B27" s="12"/>
      <c r="C27" s="12"/>
      <c r="D27" s="12"/>
      <c r="E27" s="12"/>
      <c r="F27" s="12"/>
      <c r="G27" s="12"/>
    </row>
    <row r="28" spans="1:7" ht="22.5" x14ac:dyDescent="0.2">
      <c r="A28" s="85" t="s">
        <v>436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0</v>
      </c>
      <c r="D30" s="12">
        <f t="shared" si="1"/>
        <v>8285000</v>
      </c>
      <c r="E30" s="12">
        <f t="shared" si="1"/>
        <v>3202523</v>
      </c>
      <c r="F30" s="12">
        <f t="shared" si="1"/>
        <v>3202523</v>
      </c>
      <c r="G30" s="12">
        <f t="shared" si="1"/>
        <v>5082477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</sheetData>
  <mergeCells count="20"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76" zoomScale="120" zoomScaleNormal="120" workbookViewId="0">
      <selection activeCell="A5" sqref="A5:H5"/>
    </sheetView>
  </sheetViews>
  <sheetFormatPr baseColWidth="10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93"/>
    </row>
    <row r="2" spans="1:8" x14ac:dyDescent="0.2">
      <c r="A2" s="151" t="s">
        <v>291</v>
      </c>
      <c r="B2" s="152"/>
      <c r="C2" s="152"/>
      <c r="D2" s="152"/>
      <c r="E2" s="152"/>
      <c r="F2" s="152"/>
      <c r="G2" s="152"/>
      <c r="H2" s="194"/>
    </row>
    <row r="3" spans="1:8" x14ac:dyDescent="0.2">
      <c r="A3" s="151" t="s">
        <v>373</v>
      </c>
      <c r="B3" s="152"/>
      <c r="C3" s="152"/>
      <c r="D3" s="152"/>
      <c r="E3" s="152"/>
      <c r="F3" s="152"/>
      <c r="G3" s="152"/>
      <c r="H3" s="194"/>
    </row>
    <row r="4" spans="1:8" x14ac:dyDescent="0.2">
      <c r="A4" s="151" t="s">
        <v>450</v>
      </c>
      <c r="B4" s="152"/>
      <c r="C4" s="152"/>
      <c r="D4" s="152"/>
      <c r="E4" s="152"/>
      <c r="F4" s="152"/>
      <c r="G4" s="152"/>
      <c r="H4" s="194"/>
    </row>
    <row r="5" spans="1:8" ht="12" thickBot="1" x14ac:dyDescent="0.25">
      <c r="A5" s="154" t="s">
        <v>1</v>
      </c>
      <c r="B5" s="155"/>
      <c r="C5" s="155"/>
      <c r="D5" s="155"/>
      <c r="E5" s="155"/>
      <c r="F5" s="155"/>
      <c r="G5" s="155"/>
      <c r="H5" s="195"/>
    </row>
    <row r="6" spans="1:8" ht="12" thickBot="1" x14ac:dyDescent="0.25">
      <c r="A6" s="113" t="s">
        <v>2</v>
      </c>
      <c r="B6" s="115"/>
      <c r="C6" s="136" t="s">
        <v>293</v>
      </c>
      <c r="D6" s="137"/>
      <c r="E6" s="137"/>
      <c r="F6" s="137"/>
      <c r="G6" s="138"/>
      <c r="H6" s="124" t="s">
        <v>294</v>
      </c>
    </row>
    <row r="7" spans="1:8" ht="45.75" thickBot="1" x14ac:dyDescent="0.25">
      <c r="A7" s="154"/>
      <c r="B7" s="156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26"/>
    </row>
    <row r="8" spans="1:8" x14ac:dyDescent="0.2">
      <c r="A8" s="141"/>
      <c r="B8" s="199"/>
      <c r="C8" s="25"/>
      <c r="D8" s="25"/>
      <c r="E8" s="25"/>
      <c r="F8" s="25"/>
      <c r="G8" s="25"/>
      <c r="H8" s="25"/>
    </row>
    <row r="9" spans="1:8" x14ac:dyDescent="0.2">
      <c r="A9" s="167" t="s">
        <v>374</v>
      </c>
      <c r="B9" s="169"/>
      <c r="C9" s="9">
        <f t="shared" ref="C9:H9" si="0">C10+C20+C29+C40</f>
        <v>8285000</v>
      </c>
      <c r="D9" s="9">
        <f t="shared" si="0"/>
        <v>0</v>
      </c>
      <c r="E9" s="9">
        <f t="shared" si="0"/>
        <v>8285000</v>
      </c>
      <c r="F9" s="9">
        <f t="shared" si="0"/>
        <v>3202523</v>
      </c>
      <c r="G9" s="9">
        <f t="shared" si="0"/>
        <v>3202523</v>
      </c>
      <c r="H9" s="9">
        <f t="shared" si="0"/>
        <v>5082477</v>
      </c>
    </row>
    <row r="10" spans="1:8" x14ac:dyDescent="0.2">
      <c r="A10" s="172" t="s">
        <v>375</v>
      </c>
      <c r="B10" s="183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2" t="s">
        <v>384</v>
      </c>
      <c r="B20" s="183"/>
      <c r="C20" s="86">
        <f t="shared" ref="C20:H20" si="5">SUM(C21:C27)</f>
        <v>8285000</v>
      </c>
      <c r="D20" s="86">
        <f t="shared" si="5"/>
        <v>0</v>
      </c>
      <c r="E20" s="86">
        <f t="shared" si="5"/>
        <v>8285000</v>
      </c>
      <c r="F20" s="86">
        <f t="shared" si="5"/>
        <v>3202523</v>
      </c>
      <c r="G20" s="86">
        <f t="shared" si="5"/>
        <v>3202523</v>
      </c>
      <c r="H20" s="86">
        <f t="shared" si="5"/>
        <v>5082477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0</v>
      </c>
      <c r="E27" s="71">
        <f>SUM(C27:D27)</f>
        <v>8285000</v>
      </c>
      <c r="F27" s="71">
        <f>'formato 6b'!E10</f>
        <v>3202523</v>
      </c>
      <c r="G27" s="71">
        <f>'formato 6b'!F10</f>
        <v>3202523</v>
      </c>
      <c r="H27" s="71">
        <f>E27-F27</f>
        <v>5082477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2" t="s">
        <v>392</v>
      </c>
      <c r="B29" s="183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2" t="s">
        <v>402</v>
      </c>
      <c r="B40" s="183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2" t="s">
        <v>407</v>
      </c>
      <c r="B46" s="183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2" t="s">
        <v>375</v>
      </c>
      <c r="B47" s="183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2" t="s">
        <v>384</v>
      </c>
      <c r="B57" s="183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2" t="s">
        <v>392</v>
      </c>
      <c r="B66" s="183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2" t="s">
        <v>402</v>
      </c>
      <c r="B77" s="183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2" t="s">
        <v>372</v>
      </c>
      <c r="B83" s="183"/>
      <c r="C83" s="71">
        <f t="shared" ref="C83:H83" si="33">C9+C46</f>
        <v>8285000</v>
      </c>
      <c r="D83" s="71">
        <f t="shared" si="33"/>
        <v>0</v>
      </c>
      <c r="E83" s="71">
        <f t="shared" si="33"/>
        <v>8285000</v>
      </c>
      <c r="F83" s="71">
        <f t="shared" si="33"/>
        <v>3202523</v>
      </c>
      <c r="G83" s="71">
        <f t="shared" si="33"/>
        <v>3202523</v>
      </c>
      <c r="H83" s="71">
        <f t="shared" si="33"/>
        <v>5082477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selection activeCell="D7" sqref="D7"/>
    </sheetView>
  </sheetViews>
  <sheetFormatPr baseColWidth="10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93"/>
    </row>
    <row r="2" spans="1:7" x14ac:dyDescent="0.2">
      <c r="A2" s="151" t="s">
        <v>291</v>
      </c>
      <c r="B2" s="152"/>
      <c r="C2" s="152"/>
      <c r="D2" s="152"/>
      <c r="E2" s="152"/>
      <c r="F2" s="152"/>
      <c r="G2" s="194"/>
    </row>
    <row r="3" spans="1:7" x14ac:dyDescent="0.2">
      <c r="A3" s="151" t="s">
        <v>408</v>
      </c>
      <c r="B3" s="152"/>
      <c r="C3" s="152"/>
      <c r="D3" s="152"/>
      <c r="E3" s="152"/>
      <c r="F3" s="152"/>
      <c r="G3" s="194"/>
    </row>
    <row r="4" spans="1:7" x14ac:dyDescent="0.2">
      <c r="A4" s="151" t="s">
        <v>446</v>
      </c>
      <c r="B4" s="152"/>
      <c r="C4" s="152"/>
      <c r="D4" s="152"/>
      <c r="E4" s="152"/>
      <c r="F4" s="152"/>
      <c r="G4" s="194"/>
    </row>
    <row r="5" spans="1:7" ht="12" thickBot="1" x14ac:dyDescent="0.25">
      <c r="A5" s="154" t="s">
        <v>1</v>
      </c>
      <c r="B5" s="155"/>
      <c r="C5" s="155"/>
      <c r="D5" s="155"/>
      <c r="E5" s="155"/>
      <c r="F5" s="155"/>
      <c r="G5" s="195"/>
    </row>
    <row r="6" spans="1:7" ht="12" thickBot="1" x14ac:dyDescent="0.25">
      <c r="A6" s="149" t="s">
        <v>2</v>
      </c>
      <c r="B6" s="136" t="s">
        <v>293</v>
      </c>
      <c r="C6" s="137"/>
      <c r="D6" s="137"/>
      <c r="E6" s="137"/>
      <c r="F6" s="138"/>
      <c r="G6" s="124" t="s">
        <v>294</v>
      </c>
    </row>
    <row r="7" spans="1:7" ht="45.75" thickBot="1" x14ac:dyDescent="0.25">
      <c r="A7" s="150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26"/>
    </row>
    <row r="8" spans="1:7" ht="22.5" x14ac:dyDescent="0.2">
      <c r="A8" s="92" t="s">
        <v>410</v>
      </c>
      <c r="B8" s="93">
        <f t="shared" ref="B8:G8" si="0">B9+B10+B11+B14+B15+B18</f>
        <v>3092500</v>
      </c>
      <c r="C8" s="93">
        <f t="shared" si="0"/>
        <v>0</v>
      </c>
      <c r="D8" s="93">
        <f t="shared" si="0"/>
        <v>3092500</v>
      </c>
      <c r="E8" s="93">
        <f t="shared" si="0"/>
        <v>1385358</v>
      </c>
      <c r="F8" s="93">
        <f t="shared" si="0"/>
        <v>1385358</v>
      </c>
      <c r="G8" s="93">
        <f t="shared" si="0"/>
        <v>1707142</v>
      </c>
    </row>
    <row r="9" spans="1:7" ht="22.5" x14ac:dyDescent="0.2">
      <c r="A9" s="94" t="s">
        <v>411</v>
      </c>
      <c r="B9" s="95">
        <f>'formato 6a'!C9</f>
        <v>3092500</v>
      </c>
      <c r="C9" s="95">
        <f>'formato 6a'!D9</f>
        <v>0</v>
      </c>
      <c r="D9" s="95">
        <f>'formato 6a'!E9</f>
        <v>3092500</v>
      </c>
      <c r="E9" s="95">
        <f>'formato 6a'!F9</f>
        <v>1385358</v>
      </c>
      <c r="F9" s="95">
        <f>'formato 6a'!G9</f>
        <v>1385358</v>
      </c>
      <c r="G9" s="95">
        <f>'formato 6a'!H9</f>
        <v>1707142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3092500</v>
      </c>
      <c r="C31" s="93">
        <f t="shared" si="6"/>
        <v>0</v>
      </c>
      <c r="D31" s="93">
        <f t="shared" si="6"/>
        <v>3092500</v>
      </c>
      <c r="E31" s="93">
        <f t="shared" si="6"/>
        <v>1385358</v>
      </c>
      <c r="F31" s="93">
        <f t="shared" si="6"/>
        <v>1385358</v>
      </c>
      <c r="G31" s="93">
        <f t="shared" si="6"/>
        <v>1707142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2017-04-05T22:39:04Z</cp:lastPrinted>
  <dcterms:created xsi:type="dcterms:W3CDTF">2016-11-22T19:48:16Z</dcterms:created>
  <dcterms:modified xsi:type="dcterms:W3CDTF">2017-07-06T17:41:21Z</dcterms:modified>
</cp:coreProperties>
</file>