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INDUVIT\"/>
    </mc:Choice>
  </mc:AlternateContent>
  <bookViews>
    <workbookView xWindow="-270" yWindow="-360" windowWidth="16830" windowHeight="10680"/>
  </bookViews>
  <sheets>
    <sheet name="FI" sheetId="2" r:id="rId1"/>
    <sheet name="F2" sheetId="3" r:id="rId2"/>
    <sheet name="F3" sheetId="4" r:id="rId3"/>
    <sheet name="F4" sheetId="5" r:id="rId4"/>
    <sheet name="F5" sheetId="6" r:id="rId5"/>
    <sheet name="6 (a)" sheetId="7" r:id="rId6"/>
    <sheet name="6 (b)" sheetId="8" r:id="rId7"/>
    <sheet name="6 (c)" sheetId="9" r:id="rId8"/>
    <sheet name="6 (d)" sheetId="10" r:id="rId9"/>
  </sheets>
  <definedNames>
    <definedName name="_xlnm.Print_Area" localSheetId="5">'6 (a)'!$A$1:$H$160</definedName>
    <definedName name="_xlnm.Print_Area" localSheetId="1">'F2'!$A$1:$I$44</definedName>
    <definedName name="_xlnm.Print_Area" localSheetId="2">'F3'!$A$1:$K$28</definedName>
    <definedName name="_xlnm.Print_Area" localSheetId="3">'F4'!$A$1:$D$46</definedName>
    <definedName name="_xlnm.Print_Area" localSheetId="4">'F5'!$A$1:$J$78</definedName>
    <definedName name="_xlnm.Print_Area" localSheetId="0">FI!$A$1:$H$85</definedName>
    <definedName name="_xlnm.Print_Titles" localSheetId="5">'6 (a)'!$1:$6</definedName>
    <definedName name="_xlnm.Print_Titles" localSheetId="0">FI!$1:$5</definedName>
    <definedName name="Z_0CECD7E3_6BD5_4508_89FC_FACC54774AE0_.wvu.Cols" localSheetId="4" hidden="1">'F5'!$A:$C</definedName>
    <definedName name="Z_0CECD7E3_6BD5_4508_89FC_FACC54774AE0_.wvu.PrintArea" localSheetId="5" hidden="1">'6 (a)'!$A$1:$G$160</definedName>
    <definedName name="Z_0CECD7E3_6BD5_4508_89FC_FACC54774AE0_.wvu.PrintArea" localSheetId="1" hidden="1">'F2'!$A$1:$I$33</definedName>
    <definedName name="Z_0CECD7E3_6BD5_4508_89FC_FACC54774AE0_.wvu.PrintArea" localSheetId="2" hidden="1">'F3'!$A$1:$K$16</definedName>
    <definedName name="Z_0CECD7E3_6BD5_4508_89FC_FACC54774AE0_.wvu.PrintArea" localSheetId="4" hidden="1">'F5'!$A$1:$J$71</definedName>
    <definedName name="Z_0CECD7E3_6BD5_4508_89FC_FACC54774AE0_.wvu.PrintArea" localSheetId="0" hidden="1">FI!$A$1:$H$73</definedName>
    <definedName name="Z_0CECD7E3_6BD5_4508_89FC_FACC54774AE0_.wvu.PrintTitles" localSheetId="5" hidden="1">'6 (a)'!$1:$6</definedName>
    <definedName name="Z_0CECD7E3_6BD5_4508_89FC_FACC54774AE0_.wvu.Rows" localSheetId="4" hidden="1">'F5'!$7:$7</definedName>
    <definedName name="Z_97220410_4463_4265_9300_CDEB855AA93A_.wvu.Cols" localSheetId="1" hidden="1">'F2'!$A:$A</definedName>
    <definedName name="Z_97220410_4463_4265_9300_CDEB855AA93A_.wvu.Cols" localSheetId="3" hidden="1">'F4'!#REF!</definedName>
    <definedName name="Z_97220410_4463_4265_9300_CDEB855AA93A_.wvu.Cols" localSheetId="4" hidden="1">'F5'!$A:$C</definedName>
    <definedName name="Z_97220410_4463_4265_9300_CDEB855AA93A_.wvu.Cols" localSheetId="0" hidden="1">FI!$A:$A,FI!$E:$E</definedName>
    <definedName name="Z_97220410_4463_4265_9300_CDEB855AA93A_.wvu.PrintArea" localSheetId="5" hidden="1">'6 (a)'!$A$1:$G$160</definedName>
    <definedName name="Z_97220410_4463_4265_9300_CDEB855AA93A_.wvu.PrintArea" localSheetId="6" hidden="1">'6 (b)'!$A$1:$G$40</definedName>
    <definedName name="Z_97220410_4463_4265_9300_CDEB855AA93A_.wvu.PrintArea" localSheetId="7" hidden="1">'6 (c)'!$A$1:$G$81</definedName>
    <definedName name="Z_97220410_4463_4265_9300_CDEB855AA93A_.wvu.PrintArea" localSheetId="8" hidden="1">'6 (d)'!$A$1:$G$43</definedName>
    <definedName name="Z_97220410_4463_4265_9300_CDEB855AA93A_.wvu.PrintArea" localSheetId="1" hidden="1">'F2'!$A$1:$I$45</definedName>
    <definedName name="Z_97220410_4463_4265_9300_CDEB855AA93A_.wvu.PrintArea" localSheetId="2" hidden="1">'F3'!$A$1:$K$28</definedName>
    <definedName name="Z_97220410_4463_4265_9300_CDEB855AA93A_.wvu.PrintArea" localSheetId="3" hidden="1">'F4'!$A$1:$D$49</definedName>
    <definedName name="Z_97220410_4463_4265_9300_CDEB855AA93A_.wvu.PrintArea" localSheetId="4" hidden="1">'F5'!$B$1:$J$78</definedName>
    <definedName name="Z_97220410_4463_4265_9300_CDEB855AA93A_.wvu.PrintArea" localSheetId="0" hidden="1">FI!$A$1:$H$85</definedName>
    <definedName name="Z_97220410_4463_4265_9300_CDEB855AA93A_.wvu.PrintTitles" localSheetId="5" hidden="1">'6 (a)'!$1:$6</definedName>
    <definedName name="Z_97220410_4463_4265_9300_CDEB855AA93A_.wvu.PrintTitles" localSheetId="7" hidden="1">'6 (c)'!$1:$7</definedName>
    <definedName name="Z_97220410_4463_4265_9300_CDEB855AA93A_.wvu.PrintTitles" localSheetId="3" hidden="1">'F4'!$1:$6</definedName>
    <definedName name="Z_97220410_4463_4265_9300_CDEB855AA93A_.wvu.PrintTitles" localSheetId="4" hidden="1">'F5'!$1:$6</definedName>
    <definedName name="Z_97220410_4463_4265_9300_CDEB855AA93A_.wvu.PrintTitles" localSheetId="0" hidden="1">FI!$1:$5</definedName>
    <definedName name="Z_97220410_4463_4265_9300_CDEB855AA93A_.wvu.Rows" localSheetId="4" hidden="1">'F5'!$7:$7</definedName>
    <definedName name="Z_AAE141DE_AFB5_4986_BECA_C115ADB36844_.wvu.Cols" localSheetId="1" hidden="1">'F2'!$A:$A</definedName>
    <definedName name="Z_AAE141DE_AFB5_4986_BECA_C115ADB36844_.wvu.Cols" localSheetId="3" hidden="1">'F4'!#REF!,'F4'!#REF!</definedName>
    <definedName name="Z_AAE141DE_AFB5_4986_BECA_C115ADB36844_.wvu.Cols" localSheetId="4" hidden="1">'F5'!$A:$C</definedName>
    <definedName name="Z_AAE141DE_AFB5_4986_BECA_C115ADB36844_.wvu.Cols" localSheetId="0" hidden="1">FI!$A:$A</definedName>
    <definedName name="Z_AAE141DE_AFB5_4986_BECA_C115ADB36844_.wvu.PrintArea" localSheetId="5" hidden="1">'6 (a)'!$A$1:$G$153</definedName>
    <definedName name="Z_AAE141DE_AFB5_4986_BECA_C115ADB36844_.wvu.PrintArea" localSheetId="1" hidden="1">'F2'!$A$1:$I$33</definedName>
    <definedName name="Z_AAE141DE_AFB5_4986_BECA_C115ADB36844_.wvu.PrintArea" localSheetId="2" hidden="1">'F3'!$A$1:$K$16</definedName>
    <definedName name="Z_AAE141DE_AFB5_4986_BECA_C115ADB36844_.wvu.PrintArea" localSheetId="3" hidden="1">'F4'!$A$1:$D$41</definedName>
    <definedName name="Z_AAE141DE_AFB5_4986_BECA_C115ADB36844_.wvu.PrintArea" localSheetId="4" hidden="1">'F5'!$D$1:$J$69</definedName>
    <definedName name="Z_AAE141DE_AFB5_4986_BECA_C115ADB36844_.wvu.PrintArea" localSheetId="0" hidden="1">FI!$A$1:$H$73</definedName>
    <definedName name="Z_AAE141DE_AFB5_4986_BECA_C115ADB36844_.wvu.PrintTitles" localSheetId="5" hidden="1">'6 (a)'!$1:$6</definedName>
    <definedName name="Z_AAE141DE_AFB5_4986_BECA_C115ADB36844_.wvu.PrintTitles" localSheetId="4" hidden="1">'F5'!$1:$7</definedName>
    <definedName name="Z_AAE141DE_AFB5_4986_BECA_C115ADB36844_.wvu.PrintTitles" localSheetId="0" hidden="1">FI!$1:$5</definedName>
  </definedNames>
  <calcPr calcId="162913"/>
  <customWorkbookViews>
    <customWorkbookView name="CORTE - Vista personalizada" guid="{97220410-4463-4265-9300-CDEB855AA93A}" mergeInterval="0" personalView="1" maximized="1" windowWidth="1148" windowHeight="641" activeSheetId="5"/>
    <customWorkbookView name="User - Vista personalizada" guid="{AAE141DE-AFB5-4986-BECA-C115ADB36844}" mergeInterval="0" personalView="1" maximized="1" windowWidth="528" windowHeight="598" activeSheetId="2"/>
    <customWorkbookView name="Usuario - Vista personalizada" guid="{0CECD7E3-6BD5-4508-89FC-FACC54774AE0}" mergeInterval="0" personalView="1" maximized="1" windowWidth="1596" windowHeight="644" activeSheetId="5"/>
  </customWorkbookViews>
</workbook>
</file>

<file path=xl/calcChain.xml><?xml version="1.0" encoding="utf-8"?>
<calcChain xmlns="http://schemas.openxmlformats.org/spreadsheetml/2006/main">
  <c r="D27" i="7" l="1"/>
  <c r="E26" i="7"/>
  <c r="D26" i="7"/>
  <c r="C26" i="7"/>
  <c r="D23" i="7"/>
  <c r="D22" i="7"/>
  <c r="D21" i="7"/>
  <c r="D20" i="7"/>
  <c r="D19" i="7"/>
  <c r="D18" i="7"/>
  <c r="D17" i="7"/>
  <c r="D16" i="7"/>
  <c r="D9" i="7"/>
  <c r="D10" i="7"/>
  <c r="D11" i="7"/>
  <c r="D12" i="7"/>
  <c r="D13" i="7"/>
  <c r="G35" i="7"/>
  <c r="D35" i="7"/>
  <c r="F29" i="7"/>
  <c r="E8" i="7"/>
  <c r="C8" i="7"/>
  <c r="D8" i="7" s="1"/>
  <c r="D7" i="7" s="1"/>
  <c r="C36" i="7"/>
  <c r="E15" i="3"/>
  <c r="D15" i="3"/>
  <c r="C24" i="2"/>
  <c r="M23" i="5" l="1"/>
  <c r="L27" i="5"/>
  <c r="F25" i="5"/>
  <c r="C11" i="5" l="1"/>
  <c r="I31" i="5"/>
  <c r="C32" i="5"/>
  <c r="C36" i="5"/>
  <c r="C38" i="5"/>
  <c r="C30" i="5"/>
  <c r="F47" i="7" l="1"/>
  <c r="E16" i="7"/>
  <c r="G23" i="5" l="1"/>
  <c r="G25" i="5" s="1"/>
  <c r="F26" i="5" s="1"/>
  <c r="H16" i="5"/>
  <c r="F16" i="5"/>
  <c r="J15" i="3"/>
  <c r="G15" i="3"/>
  <c r="F28" i="7" l="1"/>
  <c r="F31" i="7"/>
  <c r="S132" i="7"/>
  <c r="F69" i="6"/>
  <c r="T10" i="7"/>
  <c r="U36" i="7"/>
  <c r="U37" i="7" s="1"/>
  <c r="V37" i="7"/>
  <c r="H8" i="5"/>
  <c r="H9" i="5" s="1"/>
  <c r="G8" i="2"/>
  <c r="W37" i="7" l="1"/>
  <c r="C40" i="5"/>
  <c r="C41" i="5" s="1"/>
  <c r="E9" i="10"/>
  <c r="F14" i="7"/>
  <c r="D14" i="7"/>
  <c r="D15" i="7"/>
  <c r="C16" i="7"/>
  <c r="G17" i="6"/>
  <c r="H17" i="6" s="1"/>
  <c r="H16" i="6" s="1"/>
  <c r="G13" i="6"/>
  <c r="H8" i="2" l="1"/>
  <c r="D8" i="2" l="1"/>
  <c r="L51" i="7" l="1"/>
  <c r="M51" i="7" s="1"/>
  <c r="J149" i="7"/>
  <c r="J151" i="7" s="1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O54" i="7" l="1"/>
  <c r="F58" i="7"/>
  <c r="F56" i="7" s="1"/>
  <c r="M50" i="7"/>
  <c r="M52" i="7"/>
  <c r="M53" i="7"/>
  <c r="M49" i="7"/>
  <c r="N54" i="7"/>
  <c r="K54" i="7"/>
  <c r="L54" i="7"/>
  <c r="J54" i="7"/>
  <c r="K61" i="7"/>
  <c r="P144" i="7"/>
  <c r="P146" i="7" s="1"/>
  <c r="P148" i="7" s="1"/>
  <c r="M54" i="7" l="1"/>
  <c r="F16" i="6"/>
  <c r="P54" i="7" l="1"/>
  <c r="P56" i="7" s="1"/>
  <c r="G63" i="2" l="1"/>
  <c r="C34" i="5" l="1"/>
  <c r="F130" i="7" l="1"/>
  <c r="F128" i="7" s="1"/>
  <c r="C144" i="7" l="1"/>
  <c r="C140" i="7"/>
  <c r="C132" i="7"/>
  <c r="C128" i="7"/>
  <c r="C108" i="7"/>
  <c r="K46" i="7"/>
  <c r="J46" i="7"/>
  <c r="L46" i="7" l="1"/>
  <c r="D8" i="5"/>
  <c r="C8" i="2" l="1"/>
  <c r="G69" i="6" l="1"/>
  <c r="H69" i="6"/>
  <c r="I69" i="6"/>
  <c r="J69" i="6"/>
  <c r="E69" i="6"/>
  <c r="F52" i="6"/>
  <c r="D13" i="5"/>
  <c r="D38" i="5" s="1"/>
  <c r="J55" i="6" l="1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H13" i="6"/>
  <c r="G16" i="6"/>
  <c r="J56" i="6" l="1"/>
  <c r="J52" i="6" s="1"/>
  <c r="I52" i="6"/>
  <c r="H63" i="2"/>
  <c r="D12" i="5" l="1"/>
  <c r="D32" i="5" s="1"/>
  <c r="D11" i="5" l="1"/>
  <c r="B30" i="5"/>
  <c r="B32" i="5"/>
  <c r="E111" i="7" l="1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B56" i="7"/>
  <c r="E55" i="7"/>
  <c r="D55" i="7"/>
  <c r="E54" i="7"/>
  <c r="D54" i="7"/>
  <c r="E53" i="7"/>
  <c r="D53" i="7"/>
  <c r="D52" i="7"/>
  <c r="E51" i="7"/>
  <c r="D51" i="7"/>
  <c r="E50" i="7"/>
  <c r="F50" i="7" s="1"/>
  <c r="D50" i="7"/>
  <c r="E49" i="7"/>
  <c r="D49" i="7"/>
  <c r="D48" i="7"/>
  <c r="D47" i="7"/>
  <c r="F46" i="7"/>
  <c r="C46" i="7"/>
  <c r="C7" i="7" s="1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F35" i="7"/>
  <c r="F34" i="7"/>
  <c r="D34" i="7"/>
  <c r="G34" i="7" s="1"/>
  <c r="F33" i="7"/>
  <c r="D33" i="7"/>
  <c r="G33" i="7" s="1"/>
  <c r="F32" i="7"/>
  <c r="D32" i="7"/>
  <c r="G32" i="7" s="1"/>
  <c r="D31" i="7"/>
  <c r="G31" i="7" s="1"/>
  <c r="F30" i="7"/>
  <c r="D29" i="7"/>
  <c r="G29" i="7" s="1"/>
  <c r="D28" i="7"/>
  <c r="G28" i="7" s="1"/>
  <c r="F27" i="7"/>
  <c r="F25" i="7"/>
  <c r="D25" i="7"/>
  <c r="G25" i="7" s="1"/>
  <c r="F24" i="7"/>
  <c r="D24" i="7"/>
  <c r="G24" i="7" s="1"/>
  <c r="F23" i="7"/>
  <c r="G23" i="7"/>
  <c r="F22" i="7"/>
  <c r="G22" i="7"/>
  <c r="F21" i="7"/>
  <c r="G21" i="7"/>
  <c r="F20" i="7"/>
  <c r="G20" i="7"/>
  <c r="F18" i="7"/>
  <c r="G18" i="7"/>
  <c r="F17" i="7"/>
  <c r="G15" i="7"/>
  <c r="G14" i="7"/>
  <c r="F13" i="7"/>
  <c r="G13" i="7"/>
  <c r="F12" i="7"/>
  <c r="F11" i="7"/>
  <c r="G11" i="7"/>
  <c r="F9" i="7"/>
  <c r="E36" i="7" l="1"/>
  <c r="F36" i="7" s="1"/>
  <c r="E128" i="7"/>
  <c r="E56" i="7"/>
  <c r="G101" i="7"/>
  <c r="G119" i="7"/>
  <c r="G121" i="7"/>
  <c r="F26" i="7"/>
  <c r="G19" i="7"/>
  <c r="E81" i="7"/>
  <c r="G100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G12" i="7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G27" i="7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8" i="7"/>
  <c r="F9" i="10" s="1"/>
  <c r="G37" i="7"/>
  <c r="G47" i="7"/>
  <c r="G52" i="7"/>
  <c r="G54" i="7"/>
  <c r="G57" i="7"/>
  <c r="G59" i="7"/>
  <c r="G62" i="7"/>
  <c r="G69" i="7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B80" i="7"/>
  <c r="D39" i="7"/>
  <c r="F111" i="7"/>
  <c r="F108" i="7" s="1"/>
  <c r="F80" i="7" s="1"/>
  <c r="F18" i="8" s="1"/>
  <c r="E108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60" i="7"/>
  <c r="B9" i="10" l="1"/>
  <c r="G68" i="7"/>
  <c r="G140" i="7"/>
  <c r="G1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E80" i="7"/>
  <c r="E18" i="8" s="1"/>
  <c r="G26" i="7"/>
  <c r="C152" i="7"/>
  <c r="C9" i="10"/>
  <c r="D36" i="7"/>
  <c r="F39" i="7"/>
  <c r="F7" i="7" s="1"/>
  <c r="E7" i="7"/>
  <c r="G39" i="7"/>
  <c r="G36" i="7" s="1"/>
  <c r="B7" i="7"/>
  <c r="D80" i="7"/>
  <c r="G8" i="7" l="1"/>
  <c r="G7" i="7" s="1"/>
  <c r="G152" i="7" s="1"/>
  <c r="D9" i="10"/>
  <c r="G9" i="10" s="1"/>
  <c r="E9" i="8"/>
  <c r="E152" i="7"/>
  <c r="C9" i="8"/>
  <c r="G80" i="7"/>
  <c r="D18" i="8"/>
  <c r="B152" i="7"/>
  <c r="B9" i="8"/>
  <c r="F152" i="7"/>
  <c r="F9" i="8"/>
  <c r="D152" i="7" l="1"/>
  <c r="D9" i="8"/>
  <c r="B38" i="5" l="1"/>
  <c r="D9" i="5"/>
  <c r="D36" i="5" s="1"/>
  <c r="D40" i="5" s="1"/>
  <c r="D41" i="5" s="1"/>
  <c r="G12" i="6"/>
  <c r="H12" i="6" s="1"/>
  <c r="I12" i="6" s="1"/>
  <c r="J12" i="6" s="1"/>
  <c r="I13" i="6"/>
  <c r="J13" i="6" s="1"/>
  <c r="I15" i="6"/>
  <c r="J15" i="6" s="1"/>
  <c r="D7" i="5" l="1"/>
  <c r="D30" i="5"/>
  <c r="D34" i="5" s="1"/>
  <c r="D35" i="5" s="1"/>
  <c r="B34" i="5"/>
  <c r="B40" i="5" l="1"/>
  <c r="B41" i="5" s="1"/>
  <c r="C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C8" i="10"/>
  <c r="D14" i="5"/>
  <c r="D17" i="5" s="1"/>
  <c r="C14" i="5"/>
  <c r="B14" i="5"/>
  <c r="E30" i="10" l="1"/>
  <c r="G39" i="9"/>
  <c r="C30" i="10"/>
  <c r="G62" i="6"/>
  <c r="C17" i="5"/>
  <c r="C18" i="5" s="1"/>
  <c r="C19" i="5" s="1"/>
  <c r="C23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J63" i="6"/>
  <c r="E62" i="6"/>
  <c r="E40" i="6"/>
  <c r="F8" i="10"/>
  <c r="F30" i="10" s="1"/>
  <c r="G65" i="6" l="1"/>
  <c r="J62" i="6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D18" i="5" l="1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C5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C45" i="2" l="1"/>
  <c r="C59" i="2" s="1"/>
  <c r="D6" i="3"/>
  <c r="D16" i="3" s="1"/>
  <c r="E6" i="3"/>
  <c r="E16" i="3" s="1"/>
  <c r="C6" i="3"/>
  <c r="C16" i="3" s="1"/>
  <c r="D45" i="2"/>
  <c r="D59" i="2" s="1"/>
  <c r="I6" i="3"/>
  <c r="I16" i="3" s="1"/>
  <c r="H6" i="3"/>
  <c r="H16" i="3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<sst xmlns="http://schemas.openxmlformats.org/spreadsheetml/2006/main" count="737" uniqueCount="545">
  <si>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</si>
  <si>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</si>
  <si>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</si>
  <si>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</si>
  <si>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</si>
  <si>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</si>
  <si>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</si>
  <si>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</si>
  <si>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</si>
  <si>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</si>
  <si>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</si>
  <si>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</si>
  <si>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</si>
  <si>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</si>
  <si>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</si>
  <si>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</si>
  <si>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</si>
  <si>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</si>
  <si>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</si>
  <si>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</si>
  <si>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</si>
  <si>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</si>
  <si>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</si>
  <si>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</si>
  <si>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</si>
  <si>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</si>
  <si>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</si>
  <si>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</si>
  <si>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</si>
  <si>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</si>
  <si>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</si>
  <si>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</si>
  <si>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</si>
  <si>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</si>
  <si>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</si>
  <si>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</si>
  <si>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</si>
  <si>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</si>
  <si>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</si>
  <si>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</si>
  <si>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</si>
  <si>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</si>
  <si>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</si>
  <si>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</si>
  <si>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</si>
  <si>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</si>
  <si>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</si>
  <si>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</si>
  <si>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</si>
  <si>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</si>
  <si>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</si>
  <si>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</si>
  <si>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</si>
  <si>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</si>
  <si>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</si>
  <si>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</si>
  <si>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</si>
  <si>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</si>
  <si>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</si>
  <si>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</si>
  <si>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</si>
  <si>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</si>
  <si>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</si>
  <si>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</si>
  <si>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</si>
  <si>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</si>
  <si>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</si>
  <si>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</si>
  <si>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</si>
  <si>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</si>
  <si>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</si>
  <si>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</si>
  <si>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</si>
  <si>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</si>
  <si>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</si>
  <si>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</si>
  <si>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</si>
  <si>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</si>
  <si>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</si>
  <si>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</si>
  <si>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</si>
  <si>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</si>
  <si>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</si>
  <si>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</si>
  <si>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</si>
  <si>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</si>
  <si>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</si>
  <si>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</si>
  <si>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</si>
  <si>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</si>
  <si>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</si>
  <si>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</si>
  <si>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</si>
  <si>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</si>
  <si>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</si>
  <si>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</si>
  <si>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</si>
  <si>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</si>
  <si>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</si>
  <si>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</si>
  <si>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</si>
  <si>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</si>
  <si>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</si>
  <si>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</si>
  <si>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</si>
  <si>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</si>
  <si>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</si>
  <si>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</si>
  <si>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</si>
  <si>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</si>
  <si>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</si>
  <si>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</si>
  <si>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</si>
  <si>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</si>
  <si>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</si>
  <si>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</si>
  <si>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</si>
  <si>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</si>
  <si>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</si>
  <si>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</si>
  <si>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</si>
  <si>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</si>
  <si>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</si>
  <si>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</si>
  <si>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</si>
  <si>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</si>
  <si>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</si>
  <si>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</si>
  <si>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</si>
  <si>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</si>
  <si>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</si>
  <si>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</si>
  <si>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</si>
  <si>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</si>
  <si>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</si>
  <si>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</si>
  <si>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</si>
  <si>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</si>
  <si>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</si>
  <si>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</si>
  <si>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</si>
  <si>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</si>
  <si>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</si>
  <si>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</si>
  <si>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</si>
  <si>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</si>
  <si>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</si>
  <si>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</si>
  <si>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</si>
  <si>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</si>
  <si>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</si>
  <si>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</si>
  <si>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</si>
  <si>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</si>
  <si>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</si>
  <si>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</si>
  <si>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</si>
  <si>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</si>
  <si>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</si>
  <si>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</si>
  <si>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</si>
  <si>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</si>
  <si>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</si>
  <si>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</si>
  <si>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</si>
  <si>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</si>
  <si>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</si>
  <si>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</si>
  <si>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</si>
  <si>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</si>
  <si>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</si>
  <si>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</si>
  <si>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</si>
  <si>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</si>
  <si>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</si>
  <si>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</si>
  <si>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</si>
  <si>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</si>
  <si>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</si>
  <si>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</si>
  <si>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</si>
  <si>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</si>
  <si>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</si>
  <si>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</si>
  <si>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</si>
  <si>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</si>
  <si>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</si>
  <si>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</si>
  <si>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</si>
  <si>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</si>
  <si>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</si>
  <si>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</si>
  <si>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</si>
  <si>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</si>
  <si>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</si>
  <si>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</si>
  <si>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</si>
  <si>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</si>
  <si>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</si>
  <si>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</si>
  <si>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</si>
  <si>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</si>
  <si>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</si>
  <si>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</si>
  <si>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</si>
  <si>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</si>
  <si>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</si>
  <si>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</si>
  <si>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</si>
  <si>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</si>
  <si>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</si>
  <si>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</si>
  <si>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</si>
  <si>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</si>
  <si>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</si>
  <si>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</si>
  <si>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</si>
  <si>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</si>
  <si>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</si>
  <si>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</si>
  <si>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</si>
  <si>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</si>
  <si>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</si>
  <si>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</si>
  <si>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</si>
  <si>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</si>
  <si>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</si>
  <si>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</si>
  <si>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</si>
  <si>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</si>
  <si>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</si>
  <si>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</si>
  <si>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</si>
  <si>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</si>
  <si>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</si>
  <si>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</si>
  <si>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</si>
  <si>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</si>
  <si>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</si>
  <si>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</si>
  <si>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</si>
  <si>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</si>
  <si>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</si>
  <si>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</si>
  <si>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</si>
  <si>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</si>
  <si>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</si>
  <si>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</si>
  <si>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</si>
  <si>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</si>
  <si>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</si>
  <si>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</si>
  <si>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</si>
  <si>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</si>
  <si>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</si>
  <si>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</si>
  <si>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</si>
  <si>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</si>
  <si>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</si>
  <si>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</si>
  <si>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</si>
  <si>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</si>
  <si>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</si>
  <si>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</si>
  <si>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</si>
  <si>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</si>
  <si>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</si>
  <si>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</si>
  <si>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</si>
  <si>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</si>
  <si>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</si>
  <si>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</si>
  <si>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</si>
  <si>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</si>
  <si>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</si>
  <si>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</si>
  <si>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</si>
  <si>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</si>
  <si>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</si>
  <si>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</si>
  <si>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</si>
  <si>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</si>
  <si>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</si>
  <si>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</si>
  <si>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</si>
  <si>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</si>
  <si>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</si>
  <si>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</si>
  <si>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</si>
  <si>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</si>
  <si>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</si>
  <si>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</si>
  <si>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</si>
  <si>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</si>
  <si>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</si>
  <si>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</si>
  <si>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</si>
  <si>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</si>
  <si>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</si>
  <si>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</si>
  <si>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</si>
  <si>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</si>
  <si>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</si>
  <si>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</si>
  <si>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</si>
  <si>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</si>
  <si>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</si>
  <si>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</si>
  <si>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</si>
  <si>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</si>
  <si>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</si>
  <si>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</si>
  <si>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</si>
  <si>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</si>
  <si>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</si>
  <si>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</si>
  <si>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</si>
  <si>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</si>
  <si>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</si>
  <si>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</si>
  <si>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</si>
  <si>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</si>
  <si>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</si>
  <si>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</si>
  <si>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</si>
  <si>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</si>
  <si>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</si>
  <si>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</si>
  <si>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</si>
  <si>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</si>
  <si>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a3) Fondo de Aportaciones para la Infraestructura Social</t>
  </si>
  <si>
    <t>I. Total de Ingresos de Libre Disposición (I=A+B+C+D+E+F+G+H+I+J+K+L)</t>
  </si>
  <si>
    <t>intereses</t>
  </si>
  <si>
    <t>bases licitac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</si>
  <si>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</si>
  <si>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</si>
  <si>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</si>
  <si>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</si>
  <si>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</si>
  <si>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</si>
  <si>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</si>
  <si>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</si>
  <si>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</si>
  <si>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</si>
  <si>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</si>
  <si>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</si>
  <si>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</si>
  <si>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</si>
  <si>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</si>
  <si>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</si>
  <si>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</si>
  <si>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</si>
  <si>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</si>
  <si>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</si>
  <si>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</si>
  <si>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</si>
  <si>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</si>
  <si>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</si>
  <si>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</si>
  <si>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</si>
  <si>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</si>
  <si>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</si>
  <si>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</si>
  <si>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provision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</si>
  <si>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</si>
  <si>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</si>
  <si>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</si>
  <si>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</si>
  <si>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</si>
  <si>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</si>
  <si>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</si>
  <si>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</si>
  <si>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</si>
  <si>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</si>
  <si>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</si>
  <si>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</si>
  <si>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</si>
  <si>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</si>
  <si>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</si>
  <si>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</si>
  <si>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</si>
  <si>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</si>
  <si>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</si>
  <si>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</si>
  <si>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</si>
  <si>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</si>
  <si>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</si>
  <si>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</si>
  <si>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</si>
  <si>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</si>
  <si>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</si>
  <si>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</si>
  <si>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</si>
  <si>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</si>
  <si>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</si>
  <si>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</si>
  <si>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</si>
  <si>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</si>
  <si>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</si>
  <si>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</si>
  <si>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</si>
  <si>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</si>
  <si>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</si>
  <si>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</si>
  <si>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</si>
  <si>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</si>
  <si>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</si>
  <si>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</si>
  <si>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</si>
  <si>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</si>
  <si>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</si>
  <si>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</si>
  <si>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</si>
  <si>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</si>
  <si>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</si>
  <si>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</si>
  <si>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</si>
  <si>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</si>
  <si>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</si>
  <si>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</si>
  <si>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</si>
  <si>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</si>
  <si>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</si>
  <si>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</si>
  <si>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</si>
  <si>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</si>
  <si>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</si>
  <si>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</si>
  <si>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</si>
  <si>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</si>
  <si>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</si>
  <si>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</si>
  <si>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</si>
  <si>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</si>
  <si>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</si>
  <si>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</si>
  <si>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</si>
  <si>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</si>
  <si>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</si>
  <si>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</si>
  <si>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</si>
  <si>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</si>
  <si>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</si>
  <si>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</si>
  <si>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</si>
  <si>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</si>
  <si>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</si>
  <si>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</si>
  <si>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</si>
  <si>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</si>
  <si>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</si>
  <si>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</si>
  <si>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</si>
  <si>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</si>
  <si>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</si>
  <si>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</si>
  <si>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</si>
  <si>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</si>
  <si>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</si>
  <si>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</si>
  <si>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</si>
  <si>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</si>
  <si>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</si>
  <si>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</si>
  <si>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</si>
  <si>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</si>
  <si>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</si>
  <si>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</si>
  <si>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</si>
  <si>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</si>
  <si>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</si>
  <si>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</si>
  <si>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</si>
  <si>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</si>
  <si>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</si>
  <si>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</si>
  <si>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</si>
  <si>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</si>
  <si>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</si>
  <si>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</si>
  <si>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</si>
  <si>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</si>
  <si>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</si>
  <si>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</si>
  <si>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</si>
  <si>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</si>
  <si>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</si>
  <si>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</si>
  <si>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</si>
  <si>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</si>
  <si>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</si>
  <si>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</si>
  <si>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</si>
  <si>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</si>
  <si>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</si>
  <si>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</si>
  <si>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</si>
  <si>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</si>
  <si>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</si>
  <si>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</si>
  <si>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</si>
  <si>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</si>
  <si>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</si>
  <si>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</si>
  <si>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</si>
  <si>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</si>
  <si>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</si>
  <si>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</si>
  <si>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</si>
  <si>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</si>
  <si>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</si>
  <si>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</si>
  <si>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</si>
  <si>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</si>
  <si>
    <t>31 de diciembre de 2017 (e)</t>
  </si>
  <si>
    <t>2018 (d)</t>
  </si>
  <si>
    <t>Saldo al 31 de
diciembre de 2017</t>
  </si>
  <si>
    <t>benef</t>
  </si>
  <si>
    <t>productos</t>
  </si>
  <si>
    <t>entradas</t>
  </si>
  <si>
    <t>salidas</t>
  </si>
  <si>
    <t>subsidios</t>
  </si>
  <si>
    <t>obra estatal</t>
  </si>
  <si>
    <t>tercer trimestre</t>
  </si>
  <si>
    <t>etiquetado</t>
  </si>
  <si>
    <t>no etiquetado</t>
  </si>
  <si>
    <t>capitulo</t>
  </si>
  <si>
    <t>reservas</t>
  </si>
  <si>
    <t>fise</t>
  </si>
  <si>
    <t>conavi</t>
  </si>
  <si>
    <t>subsidio estatal</t>
  </si>
  <si>
    <t>ingresos etiquetados</t>
  </si>
  <si>
    <t>gastos</t>
  </si>
  <si>
    <t>ingresos no etiquetados</t>
  </si>
  <si>
    <t>participaciones</t>
  </si>
  <si>
    <t>aprovechamientos</t>
  </si>
  <si>
    <t>gastos totales</t>
  </si>
  <si>
    <t xml:space="preserve">trasferencias totales </t>
  </si>
  <si>
    <t xml:space="preserve">     b7) Vestuario, Blancos, Prendas de Protección y Artículos Deportivos</t>
  </si>
  <si>
    <t>maria esmeralda</t>
  </si>
  <si>
    <t>ana maria hilda</t>
  </si>
  <si>
    <t>kyocera</t>
  </si>
  <si>
    <t>Del 1 de enero al 31 de diciembre de 2017 y al 31 de diciembre de 2018</t>
  </si>
  <si>
    <t>Del 1 de enero al 31 de diciembre de 2018</t>
  </si>
  <si>
    <t xml:space="preserve">Del 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</si>
</sst>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"/>
  </numFmts>
  <fonts count="30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2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3"/>
    </xf>
    <xf numFmtId="0" fontId="8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2"/>
    </xf>
    <xf numFmtId="0" fontId="1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top" wrapText="1" indent="1"/>
    </xf>
    <xf numFmtId="0" fontId="1" fillId="2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center" wrapText="1"/>
    </xf>
    <xf numFmtId="16" fontId="3" fillId="0" borderId="19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 wrapText="1"/>
    </xf>
    <xf numFmtId="3" fontId="7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3" fontId="10" fillId="0" borderId="22" xfId="0" applyNumberFormat="1" applyFont="1" applyFill="1" applyBorder="1" applyAlignment="1">
      <alignment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164" fontId="14" fillId="0" borderId="1" xfId="1" applyNumberFormat="1" applyFont="1" applyFill="1" applyBorder="1" applyAlignment="1">
      <alignment vertical="top" wrapText="1"/>
    </xf>
    <xf numFmtId="164" fontId="15" fillId="0" borderId="5" xfId="1" applyNumberFormat="1" applyFont="1" applyFill="1" applyBorder="1" applyAlignment="1">
      <alignment vertical="top" wrapText="1"/>
    </xf>
    <xf numFmtId="164" fontId="14" fillId="0" borderId="5" xfId="1" applyNumberFormat="1" applyFont="1" applyFill="1" applyBorder="1" applyAlignment="1">
      <alignment vertical="top" wrapText="1"/>
    </xf>
    <xf numFmtId="164" fontId="14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5" fillId="0" borderId="22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3" fontId="15" fillId="0" borderId="22" xfId="0" applyNumberFormat="1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3" fontId="15" fillId="0" borderId="17" xfId="0" applyNumberFormat="1" applyFont="1" applyFill="1" applyBorder="1" applyAlignment="1">
      <alignment horizontal="right" vertical="top"/>
    </xf>
    <xf numFmtId="3" fontId="15" fillId="0" borderId="22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15" fillId="0" borderId="36" xfId="0" applyNumberFormat="1" applyFont="1" applyFill="1" applyBorder="1" applyAlignment="1">
      <alignment horizontal="right" vertical="top"/>
    </xf>
    <xf numFmtId="0" fontId="15" fillId="0" borderId="36" xfId="0" applyFont="1" applyFill="1" applyBorder="1" applyAlignment="1">
      <alignment horizontal="left" vertical="top"/>
    </xf>
    <xf numFmtId="0" fontId="16" fillId="0" borderId="22" xfId="0" applyFont="1" applyFill="1" applyBorder="1" applyAlignment="1">
      <alignment horizontal="left" vertical="top" wrapText="1" indent="1"/>
    </xf>
    <xf numFmtId="0" fontId="16" fillId="0" borderId="22" xfId="0" applyFont="1" applyFill="1" applyBorder="1" applyAlignment="1">
      <alignment horizontal="right" vertical="top" wrapText="1" indent="1"/>
    </xf>
    <xf numFmtId="3" fontId="14" fillId="0" borderId="25" xfId="0" applyNumberFormat="1" applyFont="1" applyFill="1" applyBorder="1" applyAlignment="1">
      <alignment horizontal="right" vertical="top" wrapText="1"/>
    </xf>
    <xf numFmtId="3" fontId="14" fillId="0" borderId="35" xfId="0" applyNumberFormat="1" applyFont="1" applyFill="1" applyBorder="1" applyAlignment="1">
      <alignment horizontal="right" vertical="top" wrapText="1"/>
    </xf>
    <xf numFmtId="3" fontId="15" fillId="0" borderId="17" xfId="0" applyNumberFormat="1" applyFont="1" applyFill="1" applyBorder="1" applyAlignment="1">
      <alignment vertical="top" wrapText="1"/>
    </xf>
    <xf numFmtId="3" fontId="15" fillId="0" borderId="17" xfId="0" applyNumberFormat="1" applyFont="1" applyFill="1" applyBorder="1" applyAlignment="1">
      <alignment horizontal="right" vertical="top" wrapText="1"/>
    </xf>
    <xf numFmtId="3" fontId="15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 wrapText="1"/>
    </xf>
    <xf numFmtId="3" fontId="14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/>
    </xf>
    <xf numFmtId="3" fontId="14" fillId="0" borderId="20" xfId="0" applyNumberFormat="1" applyFont="1" applyFill="1" applyBorder="1" applyAlignment="1">
      <alignment horizontal="right" vertical="top"/>
    </xf>
    <xf numFmtId="3" fontId="14" fillId="0" borderId="23" xfId="0" applyNumberFormat="1" applyFont="1" applyFill="1" applyBorder="1" applyAlignment="1">
      <alignment horizontal="right" vertical="top" wrapText="1"/>
    </xf>
    <xf numFmtId="0" fontId="1" fillId="2" borderId="37" xfId="0" applyFont="1" applyFill="1" applyBorder="1" applyAlignment="1">
      <alignment horizontal="left" vertical="top" wrapText="1" indent="1"/>
    </xf>
    <xf numFmtId="3" fontId="14" fillId="0" borderId="21" xfId="0" applyNumberFormat="1" applyFont="1" applyFill="1" applyBorder="1" applyAlignment="1">
      <alignment horizontal="right" vertical="top" wrapText="1"/>
    </xf>
    <xf numFmtId="3" fontId="14" fillId="0" borderId="33" xfId="0" applyNumberFormat="1" applyFont="1" applyFill="1" applyBorder="1" applyAlignment="1">
      <alignment horizontal="right" vertical="top" wrapText="1"/>
    </xf>
    <xf numFmtId="3" fontId="15" fillId="0" borderId="21" xfId="0" applyNumberFormat="1" applyFont="1" applyFill="1" applyBorder="1" applyAlignment="1">
      <alignment vertical="top" wrapText="1"/>
    </xf>
    <xf numFmtId="3" fontId="15" fillId="0" borderId="19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2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3" fontId="15" fillId="0" borderId="22" xfId="0" applyNumberFormat="1" applyFont="1" applyFill="1" applyBorder="1" applyAlignment="1">
      <alignment vertical="top"/>
    </xf>
    <xf numFmtId="3" fontId="15" fillId="0" borderId="17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/>
    </xf>
    <xf numFmtId="3" fontId="14" fillId="0" borderId="22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 wrapText="1"/>
    </xf>
    <xf numFmtId="3" fontId="14" fillId="0" borderId="2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 indent="1"/>
    </xf>
    <xf numFmtId="3" fontId="14" fillId="0" borderId="23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10" fillId="0" borderId="11" xfId="0" applyNumberFormat="1" applyFont="1" applyFill="1" applyBorder="1" applyAlignment="1">
      <alignment vertical="top" wrapText="1"/>
    </xf>
    <xf numFmtId="3" fontId="10" fillId="0" borderId="23" xfId="0" applyNumberFormat="1" applyFont="1" applyFill="1" applyBorder="1" applyAlignment="1">
      <alignment vertical="top" wrapText="1"/>
    </xf>
    <xf numFmtId="3" fontId="10" fillId="0" borderId="8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/>
    </xf>
    <xf numFmtId="0" fontId="0" fillId="0" borderId="39" xfId="0" applyFill="1" applyBorder="1" applyAlignment="1">
      <alignment horizontal="left" vertical="top"/>
    </xf>
    <xf numFmtId="3" fontId="0" fillId="0" borderId="39" xfId="0" applyNumberFormat="1" applyFill="1" applyBorder="1" applyAlignment="1">
      <alignment horizontal="left" vertical="top"/>
    </xf>
    <xf numFmtId="0" fontId="13" fillId="0" borderId="39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3" fontId="18" fillId="0" borderId="17" xfId="0" applyNumberFormat="1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top" wrapText="1" inden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" vertical="top" wrapText="1"/>
    </xf>
    <xf numFmtId="3" fontId="7" fillId="0" borderId="39" xfId="0" applyNumberFormat="1" applyFont="1" applyFill="1" applyBorder="1" applyAlignment="1">
      <alignment vertical="top" wrapText="1"/>
    </xf>
    <xf numFmtId="0" fontId="1" fillId="2" borderId="44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vertical="top" wrapText="1"/>
    </xf>
    <xf numFmtId="3" fontId="18" fillId="0" borderId="0" xfId="0" applyNumberFormat="1" applyFont="1" applyFill="1" applyBorder="1" applyAlignment="1">
      <alignment horizontal="left" vertical="top"/>
    </xf>
    <xf numFmtId="0" fontId="8" fillId="0" borderId="39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left" vertical="top"/>
    </xf>
    <xf numFmtId="3" fontId="10" fillId="3" borderId="0" xfId="0" applyNumberFormat="1" applyFont="1" applyFill="1" applyBorder="1" applyAlignment="1">
      <alignment vertical="top" wrapText="1"/>
    </xf>
    <xf numFmtId="3" fontId="7" fillId="3" borderId="0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vertical="top" wrapText="1"/>
    </xf>
    <xf numFmtId="3" fontId="7" fillId="3" borderId="17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39" xfId="0" applyNumberFormat="1" applyFont="1" applyFill="1" applyBorder="1" applyAlignment="1">
      <alignment horizontal="right" vertical="top"/>
    </xf>
    <xf numFmtId="165" fontId="20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horizontal="right" vertical="top"/>
    </xf>
    <xf numFmtId="3" fontId="18" fillId="0" borderId="39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6" fillId="0" borderId="39" xfId="0" applyNumberFormat="1" applyFont="1" applyFill="1" applyBorder="1" applyAlignment="1">
      <alignment vertical="top"/>
    </xf>
    <xf numFmtId="3" fontId="0" fillId="0" borderId="39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3" fontId="19" fillId="0" borderId="39" xfId="0" applyNumberFormat="1" applyFont="1" applyFill="1" applyBorder="1" applyAlignment="1">
      <alignment horizontal="left" vertical="top"/>
    </xf>
    <xf numFmtId="3" fontId="8" fillId="0" borderId="39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3" fontId="20" fillId="0" borderId="25" xfId="0" applyNumberFormat="1" applyFont="1" applyFill="1" applyBorder="1" applyAlignment="1">
      <alignment vertical="top" wrapText="1"/>
    </xf>
    <xf numFmtId="3" fontId="20" fillId="3" borderId="25" xfId="0" applyNumberFormat="1" applyFont="1" applyFill="1" applyBorder="1" applyAlignment="1">
      <alignment vertical="top" wrapText="1"/>
    </xf>
    <xf numFmtId="3" fontId="22" fillId="3" borderId="22" xfId="0" applyNumberFormat="1" applyFont="1" applyFill="1" applyBorder="1" applyAlignment="1">
      <alignment horizontal="right" vertical="center" wrapText="1"/>
    </xf>
    <xf numFmtId="3" fontId="8" fillId="3" borderId="22" xfId="0" applyNumberFormat="1" applyFont="1" applyFill="1" applyBorder="1" applyAlignment="1">
      <alignment vertical="top" wrapText="1"/>
    </xf>
    <xf numFmtId="3" fontId="22" fillId="3" borderId="23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vertical="top" wrapText="1"/>
    </xf>
    <xf numFmtId="3" fontId="23" fillId="3" borderId="22" xfId="0" applyNumberFormat="1" applyFont="1" applyFill="1" applyBorder="1" applyAlignment="1">
      <alignment horizontal="right" vertical="center" wrapText="1"/>
    </xf>
    <xf numFmtId="3" fontId="20" fillId="3" borderId="22" xfId="0" applyNumberFormat="1" applyFont="1" applyFill="1" applyBorder="1" applyAlignment="1">
      <alignment vertical="top" wrapText="1"/>
    </xf>
    <xf numFmtId="3" fontId="23" fillId="3" borderId="23" xfId="0" applyNumberFormat="1" applyFont="1" applyFill="1" applyBorder="1" applyAlignment="1">
      <alignment horizontal="right" vertical="center" wrapText="1"/>
    </xf>
    <xf numFmtId="3" fontId="20" fillId="3" borderId="23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top" wrapText="1"/>
    </xf>
    <xf numFmtId="3" fontId="8" fillId="0" borderId="21" xfId="0" applyNumberFormat="1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right" vertical="top" wrapText="1"/>
    </xf>
    <xf numFmtId="3" fontId="20" fillId="0" borderId="23" xfId="0" applyNumberFormat="1" applyFont="1" applyFill="1" applyBorder="1" applyAlignment="1">
      <alignment horizontal="right" vertical="top" wrapText="1"/>
    </xf>
    <xf numFmtId="3" fontId="20" fillId="0" borderId="42" xfId="0" applyNumberFormat="1" applyFont="1" applyFill="1" applyBorder="1" applyAlignment="1">
      <alignment horizontal="right" vertical="top" wrapText="1"/>
    </xf>
    <xf numFmtId="3" fontId="8" fillId="0" borderId="39" xfId="0" applyNumberFormat="1" applyFont="1" applyFill="1" applyBorder="1" applyAlignment="1">
      <alignment horizontal="right" vertical="top" wrapText="1"/>
    </xf>
    <xf numFmtId="3" fontId="8" fillId="0" borderId="22" xfId="0" applyNumberFormat="1" applyFont="1" applyFill="1" applyBorder="1" applyAlignment="1">
      <alignment horizontal="right" vertical="top"/>
    </xf>
    <xf numFmtId="3" fontId="20" fillId="0" borderId="22" xfId="0" applyNumberFormat="1" applyFont="1" applyFill="1" applyBorder="1" applyAlignment="1">
      <alignment horizontal="right" vertical="top"/>
    </xf>
    <xf numFmtId="3" fontId="20" fillId="0" borderId="23" xfId="0" applyNumberFormat="1" applyFont="1" applyFill="1" applyBorder="1" applyAlignment="1">
      <alignment horizontal="right" vertical="top"/>
    </xf>
    <xf numFmtId="3" fontId="8" fillId="0" borderId="17" xfId="0" applyNumberFormat="1" applyFont="1" applyFill="1" applyBorder="1" applyAlignment="1">
      <alignment vertical="top" wrapText="1"/>
    </xf>
    <xf numFmtId="3" fontId="20" fillId="0" borderId="23" xfId="0" applyNumberFormat="1" applyFont="1" applyFill="1" applyBorder="1" applyAlignment="1">
      <alignment vertical="top" wrapText="1"/>
    </xf>
    <xf numFmtId="3" fontId="20" fillId="0" borderId="42" xfId="0" applyNumberFormat="1" applyFont="1" applyFill="1" applyBorder="1" applyAlignment="1">
      <alignment vertical="top" wrapText="1"/>
    </xf>
    <xf numFmtId="3" fontId="8" fillId="0" borderId="39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right" vertical="top"/>
    </xf>
    <xf numFmtId="3" fontId="8" fillId="0" borderId="23" xfId="0" applyNumberFormat="1" applyFont="1" applyFill="1" applyBorder="1" applyAlignment="1">
      <alignment horizontal="left" vertical="top"/>
    </xf>
    <xf numFmtId="3" fontId="8" fillId="0" borderId="20" xfId="0" applyNumberFormat="1" applyFont="1" applyFill="1" applyBorder="1" applyAlignment="1">
      <alignment horizontal="left" vertical="top"/>
    </xf>
    <xf numFmtId="0" fontId="24" fillId="0" borderId="3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 indent="1"/>
    </xf>
    <xf numFmtId="0" fontId="1" fillId="0" borderId="23" xfId="0" applyFont="1" applyFill="1" applyBorder="1" applyAlignment="1">
      <alignment horizontal="left" vertical="top" wrapText="1" indent="1"/>
    </xf>
    <xf numFmtId="0" fontId="1" fillId="0" borderId="42" xfId="0" applyFont="1" applyFill="1" applyBorder="1" applyAlignment="1">
      <alignment horizontal="left" vertical="top" wrapText="1" indent="1"/>
    </xf>
    <xf numFmtId="0" fontId="1" fillId="0" borderId="39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horizontal="left" vertical="top" wrapText="1" indent="1"/>
    </xf>
    <xf numFmtId="0" fontId="25" fillId="0" borderId="16" xfId="0" applyFont="1" applyFill="1" applyBorder="1" applyAlignment="1">
      <alignment horizontal="center" vertical="top" wrapText="1"/>
    </xf>
    <xf numFmtId="0" fontId="24" fillId="0" borderId="40" xfId="0" applyFont="1" applyFill="1" applyBorder="1" applyAlignment="1">
      <alignment horizontal="left" vertical="top" wrapText="1" indent="1"/>
    </xf>
    <xf numFmtId="0" fontId="24" fillId="0" borderId="1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1"/>
    </xf>
    <xf numFmtId="3" fontId="14" fillId="0" borderId="4" xfId="0" applyNumberFormat="1" applyFont="1" applyFill="1" applyBorder="1" applyAlignment="1">
      <alignment vertical="top" wrapText="1"/>
    </xf>
    <xf numFmtId="3" fontId="14" fillId="0" borderId="7" xfId="0" applyNumberFormat="1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3" fontId="14" fillId="0" borderId="7" xfId="0" applyNumberFormat="1" applyFont="1" applyBorder="1" applyAlignment="1">
      <alignment vertical="top" wrapText="1"/>
    </xf>
    <xf numFmtId="3" fontId="14" fillId="0" borderId="7" xfId="0" applyNumberFormat="1" applyFont="1" applyFill="1" applyBorder="1" applyAlignment="1">
      <alignment vertical="center" wrapText="1"/>
    </xf>
    <xf numFmtId="3" fontId="15" fillId="0" borderId="11" xfId="0" applyNumberFormat="1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vertical="top" wrapText="1"/>
    </xf>
    <xf numFmtId="0" fontId="15" fillId="0" borderId="38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2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3" fontId="7" fillId="0" borderId="39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0" fontId="6" fillId="0" borderId="39" xfId="0" applyFont="1" applyFill="1" applyBorder="1" applyAlignment="1">
      <alignment horizontal="left" vertical="top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4"/>
    </xf>
    <xf numFmtId="0" fontId="1" fillId="2" borderId="0" xfId="0" applyFont="1" applyFill="1" applyBorder="1" applyAlignment="1">
      <alignment horizontal="left" vertical="top" wrapText="1" indent="14"/>
    </xf>
    <xf numFmtId="0" fontId="1" fillId="2" borderId="7" xfId="0" applyFont="1" applyFill="1" applyBorder="1" applyAlignment="1">
      <alignment horizontal="left" vertical="top" wrapText="1" indent="14"/>
    </xf>
    <xf numFmtId="0" fontId="1" fillId="2" borderId="2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 indent="15"/>
    </xf>
    <xf numFmtId="0" fontId="1" fillId="2" borderId="0" xfId="0" applyFont="1" applyFill="1" applyBorder="1" applyAlignment="1">
      <alignment horizontal="left" vertical="top" wrapText="1" indent="15"/>
    </xf>
    <xf numFmtId="0" fontId="1" fillId="2" borderId="7" xfId="0" applyFont="1" applyFill="1" applyBorder="1" applyAlignment="1">
      <alignment horizontal="left" vertical="top" wrapText="1" indent="15"/>
    </xf>
    <xf numFmtId="0" fontId="1" fillId="2" borderId="6" xfId="0" applyFont="1" applyFill="1" applyBorder="1" applyAlignment="1">
      <alignment horizontal="left" vertical="top" wrapText="1" indent="19"/>
    </xf>
    <xf numFmtId="0" fontId="1" fillId="2" borderId="0" xfId="0" applyFont="1" applyFill="1" applyBorder="1" applyAlignment="1">
      <alignment horizontal="left" vertical="top" wrapText="1" indent="19"/>
    </xf>
    <xf numFmtId="0" fontId="1" fillId="2" borderId="7" xfId="0" applyFont="1" applyFill="1" applyBorder="1" applyAlignment="1">
      <alignment horizontal="left" vertical="top" wrapText="1" indent="19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abSelected="1" view="pageBreakPreview" topLeftCell="B1" zoomScale="110" zoomScaleNormal="80" zoomScaleSheetLayoutView="110" workbookViewId="0">
      <selection activeCell="B4" sqref="B4:H4"/>
    </sheetView>
  </sheetViews>
  <sheetFormatPr baseColWidth="10" defaultColWidth="8.83203125" defaultRowHeight="12.75" x14ac:dyDescent="0.2"/>
  <cols>
    <col min="1" max="1" width="2.1640625" style="70" hidden="1" customWidth="1"/>
    <col min="2" max="2" width="41.83203125" customWidth="1"/>
    <col min="3" max="3" width="13.5" customWidth="1"/>
    <col min="4" max="4" width="17.33203125" customWidth="1"/>
    <col min="5" max="5" width="6.6640625" style="16" hidden="1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83" t="s">
        <v>305</v>
      </c>
      <c r="C1" s="284"/>
      <c r="D1" s="284"/>
      <c r="E1" s="284"/>
      <c r="F1" s="284"/>
      <c r="G1" s="284"/>
      <c r="H1" s="285"/>
    </row>
    <row r="2" spans="1:8" x14ac:dyDescent="0.2">
      <c r="B2" s="286" t="s">
        <v>481</v>
      </c>
      <c r="C2" s="287"/>
      <c r="D2" s="287"/>
      <c r="E2" s="287"/>
      <c r="F2" s="287"/>
      <c r="G2" s="287"/>
      <c r="H2" s="288"/>
    </row>
    <row r="3" spans="1:8" x14ac:dyDescent="0.2">
      <c r="B3" s="286" t="s">
        <v>542</v>
      </c>
      <c r="C3" s="287"/>
      <c r="D3" s="287"/>
      <c r="E3" s="287"/>
      <c r="F3" s="287"/>
      <c r="G3" s="287"/>
      <c r="H3" s="288"/>
    </row>
    <row r="4" spans="1:8" x14ac:dyDescent="0.2">
      <c r="B4" s="286" t="s">
        <v>316</v>
      </c>
      <c r="C4" s="287"/>
      <c r="D4" s="287"/>
      <c r="E4" s="287"/>
      <c r="F4" s="287"/>
      <c r="G4" s="287"/>
      <c r="H4" s="288"/>
    </row>
    <row r="5" spans="1:8" ht="24.75" customHeight="1" x14ac:dyDescent="0.2">
      <c r="B5" s="240" t="s">
        <v>206</v>
      </c>
      <c r="C5" s="249" t="s">
        <v>515</v>
      </c>
      <c r="D5" s="249" t="s">
        <v>514</v>
      </c>
      <c r="E5" s="250"/>
      <c r="F5" s="251" t="s">
        <v>206</v>
      </c>
      <c r="G5" s="249" t="s">
        <v>515</v>
      </c>
      <c r="H5" s="252" t="s">
        <v>514</v>
      </c>
    </row>
    <row r="6" spans="1:8" x14ac:dyDescent="0.2">
      <c r="A6" s="70">
        <v>1</v>
      </c>
      <c r="B6" s="241" t="s">
        <v>365</v>
      </c>
      <c r="C6" s="223"/>
      <c r="D6" s="223"/>
      <c r="E6" s="66">
        <v>2</v>
      </c>
      <c r="F6" s="241" t="s">
        <v>417</v>
      </c>
      <c r="G6" s="220"/>
      <c r="H6" s="221"/>
    </row>
    <row r="7" spans="1:8" ht="13.15" customHeight="1" x14ac:dyDescent="0.2">
      <c r="A7" s="70">
        <v>11</v>
      </c>
      <c r="B7" s="28" t="s">
        <v>366</v>
      </c>
      <c r="C7" s="223"/>
      <c r="D7" s="231"/>
      <c r="E7" s="67">
        <v>21</v>
      </c>
      <c r="F7" s="28" t="s">
        <v>418</v>
      </c>
      <c r="G7" s="222"/>
      <c r="H7" s="223"/>
    </row>
    <row r="8" spans="1:8" ht="20.25" customHeight="1" x14ac:dyDescent="0.2">
      <c r="A8" s="70">
        <v>111</v>
      </c>
      <c r="B8" s="17" t="s">
        <v>367</v>
      </c>
      <c r="C8" s="231">
        <f>SUM(C9:C15)</f>
        <v>8879790</v>
      </c>
      <c r="D8" s="231">
        <f>SUM(D9:D15)</f>
        <v>8284453</v>
      </c>
      <c r="E8" s="67">
        <v>211</v>
      </c>
      <c r="F8" s="17" t="s">
        <v>364</v>
      </c>
      <c r="G8" s="224">
        <f>SUM(G9:G17)</f>
        <v>8105035</v>
      </c>
      <c r="H8" s="224">
        <f>SUM(H9:H17)</f>
        <v>7699904</v>
      </c>
    </row>
    <row r="9" spans="1:8" ht="13.15" customHeight="1" x14ac:dyDescent="0.2">
      <c r="A9" s="70">
        <v>1111</v>
      </c>
      <c r="B9" s="18" t="s">
        <v>368</v>
      </c>
      <c r="C9" s="223">
        <v>0</v>
      </c>
      <c r="D9" s="231">
        <v>0</v>
      </c>
      <c r="E9" s="67">
        <v>2111</v>
      </c>
      <c r="F9" s="18" t="s">
        <v>419</v>
      </c>
      <c r="G9" s="224">
        <v>0</v>
      </c>
      <c r="H9" s="224">
        <v>0</v>
      </c>
    </row>
    <row r="10" spans="1:8" ht="13.15" customHeight="1" x14ac:dyDescent="0.2">
      <c r="A10" s="70">
        <v>1112</v>
      </c>
      <c r="B10" s="18" t="s">
        <v>369</v>
      </c>
      <c r="C10" s="223">
        <v>8879790</v>
      </c>
      <c r="D10" s="231">
        <v>8284453</v>
      </c>
      <c r="E10" s="67">
        <v>2112</v>
      </c>
      <c r="F10" s="18" t="s">
        <v>420</v>
      </c>
      <c r="G10" s="224">
        <v>0</v>
      </c>
      <c r="H10" s="224">
        <v>0</v>
      </c>
    </row>
    <row r="11" spans="1:8" ht="13.15" customHeight="1" x14ac:dyDescent="0.2">
      <c r="A11" s="70">
        <v>1113</v>
      </c>
      <c r="B11" s="18" t="s">
        <v>370</v>
      </c>
      <c r="C11" s="223">
        <v>0</v>
      </c>
      <c r="D11" s="231">
        <v>0</v>
      </c>
      <c r="E11" s="67">
        <v>2113</v>
      </c>
      <c r="F11" s="18" t="s">
        <v>421</v>
      </c>
      <c r="G11" s="224">
        <v>6362976</v>
      </c>
      <c r="H11" s="224">
        <v>7631769</v>
      </c>
    </row>
    <row r="12" spans="1:8" ht="13.15" customHeight="1" x14ac:dyDescent="0.2">
      <c r="A12" s="70">
        <v>1114</v>
      </c>
      <c r="B12" s="18" t="s">
        <v>371</v>
      </c>
      <c r="C12" s="223">
        <v>0</v>
      </c>
      <c r="D12" s="231">
        <v>0</v>
      </c>
      <c r="E12" s="67">
        <v>2114</v>
      </c>
      <c r="F12" s="18" t="s">
        <v>422</v>
      </c>
      <c r="G12" s="224">
        <v>0</v>
      </c>
      <c r="H12" s="224">
        <v>0</v>
      </c>
    </row>
    <row r="13" spans="1:8" ht="13.15" customHeight="1" x14ac:dyDescent="0.2">
      <c r="A13" s="70">
        <v>1115</v>
      </c>
      <c r="B13" s="18" t="s">
        <v>372</v>
      </c>
      <c r="C13" s="223">
        <v>0</v>
      </c>
      <c r="D13" s="231">
        <v>0</v>
      </c>
      <c r="E13" s="67">
        <v>2115</v>
      </c>
      <c r="F13" s="18" t="s">
        <v>423</v>
      </c>
      <c r="G13" s="224">
        <v>0</v>
      </c>
      <c r="H13" s="224">
        <v>0</v>
      </c>
    </row>
    <row r="14" spans="1:8" ht="16.5" customHeight="1" x14ac:dyDescent="0.2">
      <c r="A14" s="70">
        <v>1116</v>
      </c>
      <c r="B14" s="18" t="s">
        <v>373</v>
      </c>
      <c r="C14" s="223">
        <v>0</v>
      </c>
      <c r="D14" s="231">
        <v>0</v>
      </c>
      <c r="E14" s="67">
        <v>2116</v>
      </c>
      <c r="F14" s="18" t="s">
        <v>424</v>
      </c>
      <c r="G14" s="224">
        <v>0</v>
      </c>
      <c r="H14" s="224">
        <v>0</v>
      </c>
    </row>
    <row r="15" spans="1:8" ht="14.25" customHeight="1" x14ac:dyDescent="0.2">
      <c r="A15" s="70">
        <v>1119</v>
      </c>
      <c r="B15" s="18" t="s">
        <v>374</v>
      </c>
      <c r="C15" s="223">
        <v>0</v>
      </c>
      <c r="D15" s="231">
        <v>0</v>
      </c>
      <c r="E15" s="67">
        <v>2117</v>
      </c>
      <c r="F15" s="18" t="s">
        <v>425</v>
      </c>
      <c r="G15" s="224">
        <v>0</v>
      </c>
      <c r="H15" s="224">
        <v>68135</v>
      </c>
    </row>
    <row r="16" spans="1:8" ht="19.5" customHeight="1" x14ac:dyDescent="0.2">
      <c r="A16" s="70">
        <v>112</v>
      </c>
      <c r="B16" s="17" t="s">
        <v>375</v>
      </c>
      <c r="C16" s="223">
        <v>0</v>
      </c>
      <c r="D16" s="231">
        <v>0</v>
      </c>
      <c r="E16" s="67">
        <v>2118</v>
      </c>
      <c r="F16" s="18" t="s">
        <v>426</v>
      </c>
      <c r="G16" s="224">
        <v>1742059</v>
      </c>
      <c r="H16" s="224">
        <v>0</v>
      </c>
    </row>
    <row r="17" spans="1:8" ht="13.15" customHeight="1" x14ac:dyDescent="0.2">
      <c r="A17" s="70">
        <v>1121</v>
      </c>
      <c r="B17" s="18" t="s">
        <v>376</v>
      </c>
      <c r="C17" s="223">
        <v>0</v>
      </c>
      <c r="D17" s="231">
        <v>0</v>
      </c>
      <c r="E17" s="67">
        <v>2119</v>
      </c>
      <c r="F17" s="18" t="s">
        <v>427</v>
      </c>
      <c r="G17" s="224">
        <v>0</v>
      </c>
      <c r="H17" s="224">
        <v>0</v>
      </c>
    </row>
    <row r="18" spans="1:8" ht="13.15" customHeight="1" x14ac:dyDescent="0.2">
      <c r="A18" s="70">
        <v>1122</v>
      </c>
      <c r="B18" s="18" t="s">
        <v>377</v>
      </c>
      <c r="C18" s="223">
        <v>0</v>
      </c>
      <c r="D18" s="231">
        <v>0</v>
      </c>
      <c r="E18" s="67">
        <v>212</v>
      </c>
      <c r="F18" s="17" t="s">
        <v>428</v>
      </c>
      <c r="G18" s="224">
        <f>SUM(G19:G21)</f>
        <v>0</v>
      </c>
      <c r="H18" s="224">
        <f>SUM(H19:H21)</f>
        <v>0</v>
      </c>
    </row>
    <row r="19" spans="1:8" ht="13.15" customHeight="1" x14ac:dyDescent="0.2">
      <c r="A19" s="70">
        <v>1123</v>
      </c>
      <c r="B19" s="18" t="s">
        <v>378</v>
      </c>
      <c r="C19" s="223">
        <v>0</v>
      </c>
      <c r="D19" s="231">
        <v>0</v>
      </c>
      <c r="E19" s="67">
        <v>2121</v>
      </c>
      <c r="F19" s="18" t="s">
        <v>429</v>
      </c>
      <c r="G19" s="224">
        <v>0</v>
      </c>
      <c r="H19" s="224">
        <v>0</v>
      </c>
    </row>
    <row r="20" spans="1:8" ht="16.5" customHeight="1" x14ac:dyDescent="0.2">
      <c r="A20" s="70">
        <v>1124</v>
      </c>
      <c r="B20" s="18" t="s">
        <v>379</v>
      </c>
      <c r="C20" s="223">
        <v>0</v>
      </c>
      <c r="D20" s="231">
        <v>0</v>
      </c>
      <c r="E20" s="67">
        <v>2122</v>
      </c>
      <c r="F20" s="18" t="s">
        <v>430</v>
      </c>
      <c r="G20" s="224">
        <v>0</v>
      </c>
      <c r="H20" s="224">
        <v>0</v>
      </c>
    </row>
    <row r="21" spans="1:8" ht="13.15" customHeight="1" x14ac:dyDescent="0.2">
      <c r="A21" s="70">
        <v>1125</v>
      </c>
      <c r="B21" s="18" t="s">
        <v>380</v>
      </c>
      <c r="C21" s="223">
        <v>0</v>
      </c>
      <c r="D21" s="231">
        <v>0</v>
      </c>
      <c r="E21" s="67">
        <v>2129</v>
      </c>
      <c r="F21" s="18" t="s">
        <v>431</v>
      </c>
      <c r="G21" s="224">
        <v>0</v>
      </c>
      <c r="H21" s="224">
        <v>0</v>
      </c>
    </row>
    <row r="22" spans="1:8" ht="22.5" customHeight="1" x14ac:dyDescent="0.2">
      <c r="A22" s="70">
        <v>1126</v>
      </c>
      <c r="B22" s="18" t="s">
        <v>381</v>
      </c>
      <c r="C22" s="223">
        <v>0</v>
      </c>
      <c r="D22" s="231">
        <v>0</v>
      </c>
      <c r="E22" s="67">
        <v>213</v>
      </c>
      <c r="F22" s="17" t="s">
        <v>432</v>
      </c>
      <c r="G22" s="224">
        <f>SUM(G23:G24)</f>
        <v>0</v>
      </c>
      <c r="H22" s="224">
        <f>SUM(H23:H24)</f>
        <v>0</v>
      </c>
    </row>
    <row r="23" spans="1:8" ht="21.75" customHeight="1" x14ac:dyDescent="0.2">
      <c r="A23" s="70">
        <v>1129</v>
      </c>
      <c r="B23" s="18" t="s">
        <v>382</v>
      </c>
      <c r="C23" s="223">
        <v>0</v>
      </c>
      <c r="D23" s="231">
        <v>0</v>
      </c>
      <c r="E23" s="67">
        <v>2131</v>
      </c>
      <c r="F23" s="18" t="s">
        <v>433</v>
      </c>
      <c r="G23" s="224">
        <v>0</v>
      </c>
      <c r="H23" s="224"/>
    </row>
    <row r="24" spans="1:8" ht="16.5" customHeight="1" x14ac:dyDescent="0.2">
      <c r="A24" s="70">
        <v>113</v>
      </c>
      <c r="B24" s="17" t="s">
        <v>383</v>
      </c>
      <c r="C24" s="223">
        <f>SUM(C25:C29)</f>
        <v>3038288</v>
      </c>
      <c r="D24" s="223">
        <f>SUM(D25:D29)</f>
        <v>3412503</v>
      </c>
      <c r="E24" s="67">
        <v>2132</v>
      </c>
      <c r="F24" s="18" t="s">
        <v>434</v>
      </c>
      <c r="G24" s="224">
        <v>0</v>
      </c>
      <c r="H24" s="224">
        <v>0</v>
      </c>
    </row>
    <row r="25" spans="1:8" ht="15.75" customHeight="1" x14ac:dyDescent="0.2">
      <c r="A25" s="70">
        <v>1131</v>
      </c>
      <c r="B25" s="18" t="s">
        <v>384</v>
      </c>
      <c r="C25" s="223">
        <v>0</v>
      </c>
      <c r="D25" s="231"/>
      <c r="E25" s="67">
        <v>214</v>
      </c>
      <c r="F25" s="17" t="s">
        <v>435</v>
      </c>
      <c r="G25" s="224">
        <v>0</v>
      </c>
      <c r="H25" s="224">
        <v>0</v>
      </c>
    </row>
    <row r="26" spans="1:8" ht="17.25" customHeight="1" x14ac:dyDescent="0.2">
      <c r="A26" s="70">
        <v>1132</v>
      </c>
      <c r="B26" s="18" t="s">
        <v>385</v>
      </c>
      <c r="C26" s="223">
        <v>0</v>
      </c>
      <c r="D26" s="231">
        <v>0</v>
      </c>
      <c r="E26" s="67">
        <v>215</v>
      </c>
      <c r="F26" s="17" t="s">
        <v>436</v>
      </c>
      <c r="G26" s="224">
        <f>SUM(G27:G29)</f>
        <v>0</v>
      </c>
      <c r="H26" s="224">
        <f>SUM(H27:H29)</f>
        <v>0</v>
      </c>
    </row>
    <row r="27" spans="1:8" ht="17.25" customHeight="1" x14ac:dyDescent="0.2">
      <c r="A27" s="70">
        <v>1133</v>
      </c>
      <c r="B27" s="18" t="s">
        <v>386</v>
      </c>
      <c r="C27" s="223">
        <v>0</v>
      </c>
      <c r="D27" s="231">
        <v>0</v>
      </c>
      <c r="E27" s="67">
        <v>2151</v>
      </c>
      <c r="F27" s="18" t="s">
        <v>437</v>
      </c>
      <c r="G27" s="224">
        <v>0</v>
      </c>
      <c r="H27" s="224">
        <v>0</v>
      </c>
    </row>
    <row r="28" spans="1:8" ht="21" customHeight="1" x14ac:dyDescent="0.2">
      <c r="A28" s="70">
        <v>1134</v>
      </c>
      <c r="B28" s="18" t="s">
        <v>387</v>
      </c>
      <c r="C28" s="223">
        <v>3038288</v>
      </c>
      <c r="D28" s="231">
        <v>3412503</v>
      </c>
      <c r="E28" s="67">
        <v>2152</v>
      </c>
      <c r="F28" s="18" t="s">
        <v>438</v>
      </c>
      <c r="G28" s="224">
        <v>0</v>
      </c>
      <c r="H28" s="224">
        <v>0</v>
      </c>
    </row>
    <row r="29" spans="1:8" ht="18" customHeight="1" x14ac:dyDescent="0.2">
      <c r="A29" s="70">
        <v>1139</v>
      </c>
      <c r="B29" s="18" t="s">
        <v>388</v>
      </c>
      <c r="C29" s="223">
        <v>0</v>
      </c>
      <c r="D29" s="231">
        <v>0</v>
      </c>
      <c r="E29" s="67">
        <v>2159</v>
      </c>
      <c r="F29" s="18" t="s">
        <v>439</v>
      </c>
      <c r="G29" s="224">
        <v>0</v>
      </c>
      <c r="H29" s="224">
        <v>0</v>
      </c>
    </row>
    <row r="30" spans="1:8" ht="18" customHeight="1" x14ac:dyDescent="0.2">
      <c r="A30" s="70">
        <v>114</v>
      </c>
      <c r="B30" s="17" t="s">
        <v>389</v>
      </c>
      <c r="C30" s="223">
        <f>SUM(C31:C35)</f>
        <v>0</v>
      </c>
      <c r="D30" s="223">
        <f>SUM(D31:D35)</f>
        <v>0</v>
      </c>
      <c r="E30" s="67">
        <v>216</v>
      </c>
      <c r="F30" s="17" t="s">
        <v>440</v>
      </c>
      <c r="G30" s="224">
        <f>SUM(G31:G36)</f>
        <v>0</v>
      </c>
      <c r="H30" s="224">
        <f>SUM(H31:H36)</f>
        <v>0</v>
      </c>
    </row>
    <row r="31" spans="1:8" ht="13.15" customHeight="1" x14ac:dyDescent="0.2">
      <c r="A31" s="70">
        <v>1141</v>
      </c>
      <c r="B31" s="18" t="s">
        <v>390</v>
      </c>
      <c r="C31" s="223">
        <v>0</v>
      </c>
      <c r="D31" s="231">
        <v>0</v>
      </c>
      <c r="E31" s="67">
        <v>2161</v>
      </c>
      <c r="F31" s="18" t="s">
        <v>441</v>
      </c>
      <c r="G31" s="224">
        <v>0</v>
      </c>
      <c r="H31" s="224">
        <v>0</v>
      </c>
    </row>
    <row r="32" spans="1:8" ht="13.15" customHeight="1" x14ac:dyDescent="0.2">
      <c r="A32" s="70">
        <v>1142</v>
      </c>
      <c r="B32" s="18" t="s">
        <v>391</v>
      </c>
      <c r="C32" s="223">
        <v>0</v>
      </c>
      <c r="D32" s="231">
        <v>0</v>
      </c>
      <c r="E32" s="67">
        <v>2162</v>
      </c>
      <c r="F32" s="18" t="s">
        <v>442</v>
      </c>
      <c r="G32" s="224">
        <v>0</v>
      </c>
      <c r="H32" s="224">
        <v>0</v>
      </c>
    </row>
    <row r="33" spans="1:8" ht="13.15" customHeight="1" x14ac:dyDescent="0.2">
      <c r="A33" s="70">
        <v>1143</v>
      </c>
      <c r="B33" s="18" t="s">
        <v>392</v>
      </c>
      <c r="C33" s="223">
        <v>0</v>
      </c>
      <c r="D33" s="231">
        <v>0</v>
      </c>
      <c r="E33" s="67">
        <v>2163</v>
      </c>
      <c r="F33" s="18" t="s">
        <v>443</v>
      </c>
      <c r="G33" s="224">
        <v>0</v>
      </c>
      <c r="H33" s="224">
        <v>0</v>
      </c>
    </row>
    <row r="34" spans="1:8" ht="17.25" customHeight="1" x14ac:dyDescent="0.2">
      <c r="A34" s="70">
        <v>1144</v>
      </c>
      <c r="B34" s="18" t="s">
        <v>393</v>
      </c>
      <c r="C34" s="223">
        <v>0</v>
      </c>
      <c r="D34" s="231">
        <v>0</v>
      </c>
      <c r="E34" s="67">
        <v>2164</v>
      </c>
      <c r="F34" s="18" t="s">
        <v>444</v>
      </c>
      <c r="G34" s="224">
        <v>0</v>
      </c>
      <c r="H34" s="224">
        <v>0</v>
      </c>
    </row>
    <row r="35" spans="1:8" ht="18.75" customHeight="1" x14ac:dyDescent="0.2">
      <c r="A35" s="70">
        <v>1145</v>
      </c>
      <c r="B35" s="18" t="s">
        <v>394</v>
      </c>
      <c r="C35" s="223">
        <v>0</v>
      </c>
      <c r="D35" s="231">
        <v>0</v>
      </c>
      <c r="E35" s="67">
        <v>2165</v>
      </c>
      <c r="F35" s="18" t="s">
        <v>445</v>
      </c>
      <c r="G35" s="224">
        <v>0</v>
      </c>
      <c r="H35" s="224">
        <v>0</v>
      </c>
    </row>
    <row r="36" spans="1:8" x14ac:dyDescent="0.2">
      <c r="A36" s="70">
        <v>115</v>
      </c>
      <c r="B36" s="17" t="s">
        <v>395</v>
      </c>
      <c r="C36" s="223">
        <v>0</v>
      </c>
      <c r="D36" s="231">
        <v>0</v>
      </c>
      <c r="E36" s="67">
        <v>2166</v>
      </c>
      <c r="F36" s="18" t="s">
        <v>446</v>
      </c>
      <c r="G36" s="224">
        <v>0</v>
      </c>
      <c r="H36" s="224">
        <v>0</v>
      </c>
    </row>
    <row r="37" spans="1:8" ht="19.5" customHeight="1" x14ac:dyDescent="0.2">
      <c r="A37" s="70">
        <v>116</v>
      </c>
      <c r="B37" s="17" t="s">
        <v>396</v>
      </c>
      <c r="C37" s="223">
        <f>SUM(C38:C39)</f>
        <v>0</v>
      </c>
      <c r="D37" s="223">
        <f>SUM(D38:D39)</f>
        <v>0</v>
      </c>
      <c r="E37" s="67">
        <v>217</v>
      </c>
      <c r="F37" s="17" t="s">
        <v>447</v>
      </c>
      <c r="G37" s="224">
        <v>0</v>
      </c>
      <c r="H37" s="224">
        <v>0</v>
      </c>
    </row>
    <row r="38" spans="1:8" ht="24" customHeight="1" x14ac:dyDescent="0.2">
      <c r="A38" s="70">
        <v>1161</v>
      </c>
      <c r="B38" s="18" t="s">
        <v>397</v>
      </c>
      <c r="C38" s="223">
        <v>0</v>
      </c>
      <c r="D38" s="231">
        <v>0</v>
      </c>
      <c r="E38" s="67">
        <v>2171</v>
      </c>
      <c r="F38" s="18" t="s">
        <v>448</v>
      </c>
      <c r="G38" s="224">
        <v>0</v>
      </c>
      <c r="H38" s="224">
        <v>0</v>
      </c>
    </row>
    <row r="39" spans="1:8" ht="13.15" customHeight="1" x14ac:dyDescent="0.2">
      <c r="A39" s="70">
        <v>1162</v>
      </c>
      <c r="B39" s="18" t="s">
        <v>398</v>
      </c>
      <c r="C39" s="223">
        <v>0</v>
      </c>
      <c r="D39" s="231">
        <v>0</v>
      </c>
      <c r="E39" s="67">
        <v>2172</v>
      </c>
      <c r="F39" s="18" t="s">
        <v>449</v>
      </c>
      <c r="G39" s="224">
        <v>0</v>
      </c>
      <c r="H39" s="224">
        <v>0</v>
      </c>
    </row>
    <row r="40" spans="1:8" ht="13.15" customHeight="1" x14ac:dyDescent="0.2">
      <c r="A40" s="70">
        <v>119</v>
      </c>
      <c r="B40" s="17" t="s">
        <v>399</v>
      </c>
      <c r="C40" s="223">
        <f>SUM(C41:C44)</f>
        <v>0</v>
      </c>
      <c r="D40" s="223">
        <f>SUM(D41:D44)</f>
        <v>0</v>
      </c>
      <c r="E40" s="67">
        <v>2179</v>
      </c>
      <c r="F40" s="18" t="s">
        <v>450</v>
      </c>
      <c r="G40" s="224">
        <v>0</v>
      </c>
      <c r="H40" s="224">
        <v>0</v>
      </c>
    </row>
    <row r="41" spans="1:8" ht="13.15" customHeight="1" x14ac:dyDescent="0.2">
      <c r="A41" s="70">
        <v>1191</v>
      </c>
      <c r="B41" s="18" t="s">
        <v>400</v>
      </c>
      <c r="C41" s="223">
        <v>0</v>
      </c>
      <c r="D41" s="231">
        <v>0</v>
      </c>
      <c r="E41" s="67">
        <v>219</v>
      </c>
      <c r="F41" s="17" t="s">
        <v>451</v>
      </c>
      <c r="G41" s="224">
        <f>SUM(G42:G44)</f>
        <v>0</v>
      </c>
      <c r="H41" s="224">
        <f>SUM(H42:H44)</f>
        <v>0</v>
      </c>
    </row>
    <row r="42" spans="1:8" ht="13.15" customHeight="1" x14ac:dyDescent="0.2">
      <c r="A42" s="70">
        <v>1192</v>
      </c>
      <c r="B42" s="18" t="s">
        <v>401</v>
      </c>
      <c r="C42" s="223">
        <v>0</v>
      </c>
      <c r="D42" s="231">
        <v>0</v>
      </c>
      <c r="E42" s="67">
        <v>2191</v>
      </c>
      <c r="F42" s="18" t="s">
        <v>452</v>
      </c>
      <c r="G42" s="224">
        <v>0</v>
      </c>
      <c r="H42" s="224">
        <v>0</v>
      </c>
    </row>
    <row r="43" spans="1:8" ht="21" customHeight="1" x14ac:dyDescent="0.2">
      <c r="A43" s="70">
        <v>1193</v>
      </c>
      <c r="B43" s="18" t="s">
        <v>402</v>
      </c>
      <c r="C43" s="223">
        <v>0</v>
      </c>
      <c r="D43" s="231">
        <v>0</v>
      </c>
      <c r="E43" s="67">
        <v>2192</v>
      </c>
      <c r="F43" s="18" t="s">
        <v>453</v>
      </c>
      <c r="G43" s="224">
        <v>0</v>
      </c>
      <c r="H43" s="224">
        <v>0</v>
      </c>
    </row>
    <row r="44" spans="1:8" ht="13.15" customHeight="1" x14ac:dyDescent="0.2">
      <c r="A44" s="70">
        <v>1194</v>
      </c>
      <c r="B44" s="18" t="s">
        <v>403</v>
      </c>
      <c r="C44" s="223">
        <v>0</v>
      </c>
      <c r="D44" s="231">
        <v>0</v>
      </c>
      <c r="E44" s="67">
        <v>2199</v>
      </c>
      <c r="F44" s="18" t="s">
        <v>454</v>
      </c>
      <c r="G44" s="224">
        <v>0</v>
      </c>
      <c r="H44" s="224">
        <v>0</v>
      </c>
    </row>
    <row r="45" spans="1:8" s="160" customFormat="1" ht="17.25" customHeight="1" x14ac:dyDescent="0.2">
      <c r="A45" s="162"/>
      <c r="B45" s="242" t="s">
        <v>404</v>
      </c>
      <c r="C45" s="232">
        <f>+C40+C37+C36+C30+C24+C16+C8</f>
        <v>11918078</v>
      </c>
      <c r="D45" s="232">
        <f>SUM(D40,D37,D30,D24,D16,D8)</f>
        <v>11696956</v>
      </c>
      <c r="E45" s="172"/>
      <c r="F45" s="242" t="s">
        <v>455</v>
      </c>
      <c r="G45" s="225">
        <f>+G41+G37+G30+G26+G25+G22+G18+G8</f>
        <v>8105035</v>
      </c>
      <c r="H45" s="225">
        <f>+H41+H37+H30+H26+H25+H22+H18+H8</f>
        <v>7699904</v>
      </c>
    </row>
    <row r="46" spans="1:8" ht="2.25" customHeight="1" x14ac:dyDescent="0.2">
      <c r="B46" s="243"/>
      <c r="C46" s="233"/>
      <c r="D46" s="233"/>
      <c r="E46" s="174"/>
      <c r="F46" s="243"/>
      <c r="G46" s="226"/>
      <c r="H46" s="226"/>
    </row>
    <row r="47" spans="1:8" ht="2.25" customHeight="1" x14ac:dyDescent="0.2">
      <c r="B47" s="244"/>
      <c r="C47" s="234"/>
      <c r="D47" s="234"/>
      <c r="E47" s="173"/>
      <c r="F47" s="244"/>
      <c r="G47" s="227"/>
      <c r="H47" s="227"/>
    </row>
    <row r="48" spans="1:8" x14ac:dyDescent="0.2">
      <c r="A48" s="70">
        <v>12</v>
      </c>
      <c r="B48" s="28" t="s">
        <v>405</v>
      </c>
      <c r="C48" s="235"/>
      <c r="D48" s="236"/>
      <c r="E48" s="68">
        <v>22</v>
      </c>
      <c r="F48" s="28" t="s">
        <v>456</v>
      </c>
      <c r="G48" s="228"/>
      <c r="H48" s="228"/>
    </row>
    <row r="49" spans="1:8" x14ac:dyDescent="0.2">
      <c r="A49" s="70">
        <v>121</v>
      </c>
      <c r="B49" s="17" t="s">
        <v>406</v>
      </c>
      <c r="C49" s="228">
        <v>0</v>
      </c>
      <c r="D49" s="237"/>
      <c r="E49" s="68">
        <v>221</v>
      </c>
      <c r="F49" s="17" t="s">
        <v>457</v>
      </c>
      <c r="G49" s="228">
        <v>0</v>
      </c>
      <c r="H49" s="228">
        <v>0</v>
      </c>
    </row>
    <row r="50" spans="1:8" x14ac:dyDescent="0.2">
      <c r="A50" s="70">
        <v>122</v>
      </c>
      <c r="B50" s="17" t="s">
        <v>407</v>
      </c>
      <c r="C50" s="228">
        <v>10000</v>
      </c>
      <c r="D50" s="228">
        <v>10000</v>
      </c>
      <c r="E50" s="68">
        <v>222</v>
      </c>
      <c r="F50" s="17" t="s">
        <v>458</v>
      </c>
      <c r="G50" s="228">
        <v>0</v>
      </c>
      <c r="H50" s="228">
        <v>0</v>
      </c>
    </row>
    <row r="51" spans="1:8" x14ac:dyDescent="0.2">
      <c r="A51" s="70">
        <v>123</v>
      </c>
      <c r="B51" s="17" t="s">
        <v>408</v>
      </c>
      <c r="C51" s="228">
        <v>62178677</v>
      </c>
      <c r="D51" s="237">
        <v>62435849</v>
      </c>
      <c r="E51" s="68">
        <v>223</v>
      </c>
      <c r="F51" s="17" t="s">
        <v>459</v>
      </c>
      <c r="G51" s="228">
        <v>0</v>
      </c>
      <c r="H51" s="228">
        <v>0</v>
      </c>
    </row>
    <row r="52" spans="1:8" x14ac:dyDescent="0.2">
      <c r="A52" s="70">
        <v>124</v>
      </c>
      <c r="B52" s="17" t="s">
        <v>409</v>
      </c>
      <c r="C52" s="228">
        <v>1824754</v>
      </c>
      <c r="D52" s="228">
        <v>1911919</v>
      </c>
      <c r="E52" s="68">
        <v>224</v>
      </c>
      <c r="F52" s="17" t="s">
        <v>460</v>
      </c>
      <c r="G52" s="228">
        <v>0</v>
      </c>
      <c r="H52" s="228">
        <v>0</v>
      </c>
    </row>
    <row r="53" spans="1:8" ht="16.5" x14ac:dyDescent="0.2">
      <c r="A53" s="70">
        <v>125</v>
      </c>
      <c r="B53" s="17" t="s">
        <v>410</v>
      </c>
      <c r="C53" s="228">
        <v>0</v>
      </c>
      <c r="D53" s="237">
        <v>0</v>
      </c>
      <c r="E53" s="68">
        <v>225</v>
      </c>
      <c r="F53" s="17" t="s">
        <v>461</v>
      </c>
      <c r="G53" s="228">
        <v>0</v>
      </c>
      <c r="H53" s="228">
        <v>0</v>
      </c>
    </row>
    <row r="54" spans="1:8" x14ac:dyDescent="0.2">
      <c r="A54" s="70">
        <v>126</v>
      </c>
      <c r="B54" s="17" t="s">
        <v>411</v>
      </c>
      <c r="C54" s="228">
        <v>0</v>
      </c>
      <c r="D54" s="237">
        <v>0</v>
      </c>
      <c r="E54" s="68">
        <v>226</v>
      </c>
      <c r="F54" s="17" t="s">
        <v>462</v>
      </c>
      <c r="G54" s="228">
        <v>0</v>
      </c>
      <c r="H54" s="228">
        <v>0</v>
      </c>
    </row>
    <row r="55" spans="1:8" x14ac:dyDescent="0.2">
      <c r="A55" s="70">
        <v>127</v>
      </c>
      <c r="B55" s="17" t="s">
        <v>412</v>
      </c>
      <c r="C55" s="228">
        <v>0</v>
      </c>
      <c r="D55" s="237">
        <v>0</v>
      </c>
      <c r="E55" s="68"/>
      <c r="F55" s="245"/>
      <c r="G55" s="228"/>
      <c r="H55" s="228"/>
    </row>
    <row r="56" spans="1:8" ht="16.5" x14ac:dyDescent="0.2">
      <c r="A56" s="70">
        <v>128</v>
      </c>
      <c r="B56" s="17" t="s">
        <v>413</v>
      </c>
      <c r="C56" s="228">
        <v>0</v>
      </c>
      <c r="D56" s="237">
        <v>0</v>
      </c>
      <c r="E56" s="68"/>
      <c r="F56" s="28" t="s">
        <v>463</v>
      </c>
      <c r="G56" s="229">
        <f>SUM(G49:G54)</f>
        <v>0</v>
      </c>
      <c r="H56" s="229">
        <f>SUM(H49:H54)</f>
        <v>0</v>
      </c>
    </row>
    <row r="57" spans="1:8" x14ac:dyDescent="0.2">
      <c r="A57" s="70">
        <v>129</v>
      </c>
      <c r="B57" s="17" t="s">
        <v>414</v>
      </c>
      <c r="C57" s="228">
        <v>0</v>
      </c>
      <c r="D57" s="237">
        <v>0</v>
      </c>
      <c r="E57" s="68"/>
      <c r="F57" s="29" t="s">
        <v>464</v>
      </c>
      <c r="G57" s="229">
        <f>+G56+G45</f>
        <v>8105035</v>
      </c>
      <c r="H57" s="229">
        <f>+H56+H45</f>
        <v>7699904</v>
      </c>
    </row>
    <row r="58" spans="1:8" ht="16.5" x14ac:dyDescent="0.2">
      <c r="B58" s="28" t="s">
        <v>415</v>
      </c>
      <c r="C58" s="229">
        <f>SUM(C49:C57)</f>
        <v>64013431</v>
      </c>
      <c r="D58" s="229">
        <f>SUM(D49:D57)</f>
        <v>64357768</v>
      </c>
      <c r="E58" s="68">
        <v>3</v>
      </c>
      <c r="F58" s="29" t="s">
        <v>465</v>
      </c>
      <c r="G58" s="228"/>
      <c r="H58" s="228"/>
    </row>
    <row r="59" spans="1:8" ht="16.5" x14ac:dyDescent="0.2">
      <c r="B59" s="28" t="s">
        <v>416</v>
      </c>
      <c r="C59" s="229">
        <f>+C45+C58</f>
        <v>75931509</v>
      </c>
      <c r="D59" s="229">
        <f>+D45+D58</f>
        <v>76054724</v>
      </c>
      <c r="E59" s="68">
        <v>31</v>
      </c>
      <c r="F59" s="29" t="s">
        <v>466</v>
      </c>
      <c r="G59" s="229">
        <f>+G60+G61+G62</f>
        <v>0</v>
      </c>
      <c r="H59" s="229">
        <f>+H60+H61+H62</f>
        <v>0</v>
      </c>
    </row>
    <row r="60" spans="1:8" x14ac:dyDescent="0.2">
      <c r="B60" s="247"/>
      <c r="C60" s="235"/>
      <c r="D60" s="236"/>
      <c r="E60" s="68">
        <v>311</v>
      </c>
      <c r="F60" s="17" t="s">
        <v>467</v>
      </c>
      <c r="G60" s="228">
        <v>0</v>
      </c>
      <c r="H60" s="228">
        <v>0</v>
      </c>
    </row>
    <row r="61" spans="1:8" x14ac:dyDescent="0.2">
      <c r="B61" s="247"/>
      <c r="C61" s="235"/>
      <c r="D61" s="236"/>
      <c r="E61" s="68">
        <v>312</v>
      </c>
      <c r="F61" s="17" t="s">
        <v>468</v>
      </c>
      <c r="G61" s="228">
        <v>0</v>
      </c>
      <c r="H61" s="228">
        <v>0</v>
      </c>
    </row>
    <row r="62" spans="1:8" x14ac:dyDescent="0.2">
      <c r="B62" s="247"/>
      <c r="C62" s="235"/>
      <c r="D62" s="236"/>
      <c r="E62" s="68">
        <v>313</v>
      </c>
      <c r="F62" s="17" t="s">
        <v>469</v>
      </c>
      <c r="G62" s="228">
        <v>0</v>
      </c>
      <c r="H62" s="228">
        <v>0</v>
      </c>
    </row>
    <row r="63" spans="1:8" ht="16.5" x14ac:dyDescent="0.2">
      <c r="B63" s="247"/>
      <c r="C63" s="235"/>
      <c r="D63" s="236"/>
      <c r="E63" s="68">
        <v>32</v>
      </c>
      <c r="F63" s="29" t="s">
        <v>470</v>
      </c>
      <c r="G63" s="229">
        <f>+G64+G65+G66+G67+G68</f>
        <v>67826474</v>
      </c>
      <c r="H63" s="229">
        <f>+H64+H65+H66+H67+H68</f>
        <v>68354820</v>
      </c>
    </row>
    <row r="64" spans="1:8" x14ac:dyDescent="0.2">
      <c r="B64" s="247"/>
      <c r="C64" s="235"/>
      <c r="D64" s="236"/>
      <c r="E64" s="68">
        <v>321</v>
      </c>
      <c r="F64" s="17" t="s">
        <v>471</v>
      </c>
      <c r="G64" s="228">
        <v>17868209</v>
      </c>
      <c r="H64" s="228">
        <v>25213251</v>
      </c>
    </row>
    <row r="65" spans="2:8" x14ac:dyDescent="0.2">
      <c r="B65" s="247"/>
      <c r="C65" s="235"/>
      <c r="D65" s="236"/>
      <c r="E65" s="68">
        <v>322</v>
      </c>
      <c r="F65" s="17" t="s">
        <v>472</v>
      </c>
      <c r="G65" s="228">
        <v>13874269</v>
      </c>
      <c r="H65" s="228">
        <v>6775686</v>
      </c>
    </row>
    <row r="66" spans="2:8" x14ac:dyDescent="0.2">
      <c r="B66" s="247"/>
      <c r="C66" s="235"/>
      <c r="D66" s="236"/>
      <c r="E66" s="68">
        <v>323</v>
      </c>
      <c r="F66" s="17" t="s">
        <v>473</v>
      </c>
      <c r="G66" s="228">
        <v>0</v>
      </c>
      <c r="H66" s="228">
        <v>0</v>
      </c>
    </row>
    <row r="67" spans="2:8" x14ac:dyDescent="0.2">
      <c r="B67" s="247"/>
      <c r="C67" s="235"/>
      <c r="D67" s="236"/>
      <c r="E67" s="68">
        <v>324</v>
      </c>
      <c r="F67" s="17" t="s">
        <v>474</v>
      </c>
      <c r="G67" s="228">
        <v>0</v>
      </c>
      <c r="H67" s="228">
        <v>0</v>
      </c>
    </row>
    <row r="68" spans="2:8" x14ac:dyDescent="0.2">
      <c r="B68" s="247"/>
      <c r="C68" s="235"/>
      <c r="D68" s="236"/>
      <c r="E68" s="68">
        <v>325</v>
      </c>
      <c r="F68" s="17" t="s">
        <v>475</v>
      </c>
      <c r="G68" s="228">
        <v>36083996</v>
      </c>
      <c r="H68" s="228">
        <v>36365883</v>
      </c>
    </row>
    <row r="69" spans="2:8" ht="24.75" x14ac:dyDescent="0.2">
      <c r="B69" s="247"/>
      <c r="C69" s="235"/>
      <c r="D69" s="236"/>
      <c r="E69" s="68">
        <v>33</v>
      </c>
      <c r="F69" s="28" t="s">
        <v>476</v>
      </c>
      <c r="G69" s="229">
        <f>+G70+G71</f>
        <v>0</v>
      </c>
      <c r="H69" s="229">
        <f>+H70+H71</f>
        <v>0</v>
      </c>
    </row>
    <row r="70" spans="2:8" x14ac:dyDescent="0.2">
      <c r="B70" s="247"/>
      <c r="C70" s="235"/>
      <c r="D70" s="236"/>
      <c r="E70" s="68">
        <v>331</v>
      </c>
      <c r="F70" s="17" t="s">
        <v>477</v>
      </c>
      <c r="G70" s="228">
        <v>0</v>
      </c>
      <c r="H70" s="228">
        <v>0</v>
      </c>
    </row>
    <row r="71" spans="2:8" x14ac:dyDescent="0.2">
      <c r="B71" s="247"/>
      <c r="C71" s="235"/>
      <c r="D71" s="236"/>
      <c r="E71" s="68">
        <v>332</v>
      </c>
      <c r="F71" s="17" t="s">
        <v>478</v>
      </c>
      <c r="G71" s="228">
        <v>0</v>
      </c>
      <c r="H71" s="228">
        <v>0</v>
      </c>
    </row>
    <row r="72" spans="2:8" ht="16.5" x14ac:dyDescent="0.2">
      <c r="B72" s="247"/>
      <c r="C72" s="235"/>
      <c r="D72" s="236"/>
      <c r="E72" s="68"/>
      <c r="F72" s="28" t="s">
        <v>479</v>
      </c>
      <c r="G72" s="229">
        <f>+G59+G63+G69</f>
        <v>67826474</v>
      </c>
      <c r="H72" s="229">
        <f>+H59+H63+H69</f>
        <v>68354820</v>
      </c>
    </row>
    <row r="73" spans="2:8" ht="16.5" x14ac:dyDescent="0.2">
      <c r="B73" s="248"/>
      <c r="C73" s="238"/>
      <c r="D73" s="239"/>
      <c r="E73" s="69"/>
      <c r="F73" s="246" t="s">
        <v>480</v>
      </c>
      <c r="G73" s="230">
        <f>+G57+G72</f>
        <v>75931509</v>
      </c>
      <c r="H73" s="230">
        <f>+H57+H72</f>
        <v>76054724</v>
      </c>
    </row>
  </sheetData>
  <customSheetViews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0" orientation="landscape" r:id="rId4"/>
  <rowBreaks count="2" manualBreakCount="2">
    <brk id="45" max="7" man="1"/>
    <brk id="46" max="7" man="1"/>
  </rowBreaks>
  <ignoredErrors>
    <ignoredError sqref="C8:F8 C12:H14 D9:H9 E10:H10 C53:H58 D50:H50 E51:H52 C26:H27 E25:H25 C47:H49 E28:H28 C11:F11 C16:F16 C15:F15 C66:H67 C69:H72 C68:F68 C60:H62 D59:H59 C18:H24 C17:G17 C64:F65 C63:F63 C73:G73 C29:H35 D45:H45 C37:H44 D36:H36 H16" formulaRange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view="pageBreakPreview" topLeftCell="B1" zoomScale="110" zoomScaleNormal="140" zoomScaleSheetLayoutView="110" workbookViewId="0">
      <selection activeCell="B4" sqref="B4:I4"/>
    </sheetView>
  </sheetViews>
  <sheetFormatPr baseColWidth="10" defaultColWidth="8.83203125" defaultRowHeight="12.75" x14ac:dyDescent="0.2"/>
  <cols>
    <col min="1" max="1" width="12" style="16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290" t="s">
        <v>306</v>
      </c>
      <c r="C1" s="291"/>
      <c r="D1" s="291"/>
      <c r="E1" s="291"/>
      <c r="F1" s="291"/>
      <c r="G1" s="291"/>
      <c r="H1" s="291"/>
      <c r="I1" s="292"/>
    </row>
    <row r="2" spans="1:15" ht="13.9" customHeight="1" x14ac:dyDescent="0.2">
      <c r="B2" s="290" t="s">
        <v>508</v>
      </c>
      <c r="C2" s="291"/>
      <c r="D2" s="291"/>
      <c r="E2" s="291"/>
      <c r="F2" s="291"/>
      <c r="G2" s="291"/>
      <c r="H2" s="291"/>
      <c r="I2" s="292"/>
    </row>
    <row r="3" spans="1:15" ht="13.9" customHeight="1" x14ac:dyDescent="0.2">
      <c r="B3" s="290" t="s">
        <v>543</v>
      </c>
      <c r="C3" s="291"/>
      <c r="D3" s="291"/>
      <c r="E3" s="291"/>
      <c r="F3" s="291"/>
      <c r="G3" s="291"/>
      <c r="H3" s="291"/>
      <c r="I3" s="292"/>
    </row>
    <row r="4" spans="1:15" ht="13.9" customHeight="1" x14ac:dyDescent="0.2">
      <c r="B4" s="290" t="s">
        <v>316</v>
      </c>
      <c r="C4" s="291"/>
      <c r="D4" s="291"/>
      <c r="E4" s="291"/>
      <c r="F4" s="291"/>
      <c r="G4" s="291"/>
      <c r="H4" s="291"/>
      <c r="I4" s="292"/>
    </row>
    <row r="5" spans="1:15" ht="36.75" customHeight="1" x14ac:dyDescent="0.2">
      <c r="A5" s="50" t="s">
        <v>290</v>
      </c>
      <c r="B5" s="264" t="s">
        <v>501</v>
      </c>
      <c r="C5" s="208" t="s">
        <v>516</v>
      </c>
      <c r="D5" s="208" t="s">
        <v>502</v>
      </c>
      <c r="E5" s="208" t="s">
        <v>503</v>
      </c>
      <c r="F5" s="208" t="s">
        <v>504</v>
      </c>
      <c r="G5" s="265" t="s">
        <v>505</v>
      </c>
      <c r="H5" s="208" t="s">
        <v>506</v>
      </c>
      <c r="I5" s="266" t="s">
        <v>507</v>
      </c>
    </row>
    <row r="6" spans="1:15" ht="28.9" customHeight="1" x14ac:dyDescent="0.2">
      <c r="B6" s="253" t="s">
        <v>482</v>
      </c>
      <c r="C6" s="258">
        <f t="shared" ref="C6:I6" si="0">+C7+C11</f>
        <v>0</v>
      </c>
      <c r="D6" s="258">
        <f t="shared" si="0"/>
        <v>0</v>
      </c>
      <c r="E6" s="258">
        <f t="shared" si="0"/>
        <v>0</v>
      </c>
      <c r="F6" s="258">
        <f t="shared" si="0"/>
        <v>0</v>
      </c>
      <c r="G6" s="258">
        <f t="shared" si="0"/>
        <v>0</v>
      </c>
      <c r="H6" s="258">
        <f t="shared" si="0"/>
        <v>0</v>
      </c>
      <c r="I6" s="258">
        <f t="shared" si="0"/>
        <v>0</v>
      </c>
    </row>
    <row r="7" spans="1:15" ht="13.15" customHeight="1" x14ac:dyDescent="0.2">
      <c r="B7" s="9" t="s">
        <v>483</v>
      </c>
      <c r="C7" s="259">
        <f t="shared" ref="C7:I7" si="1">+C8+C9+C10</f>
        <v>0</v>
      </c>
      <c r="D7" s="259">
        <f t="shared" si="1"/>
        <v>0</v>
      </c>
      <c r="E7" s="259">
        <f t="shared" si="1"/>
        <v>0</v>
      </c>
      <c r="F7" s="259">
        <f t="shared" si="1"/>
        <v>0</v>
      </c>
      <c r="G7" s="259">
        <f t="shared" si="1"/>
        <v>0</v>
      </c>
      <c r="H7" s="259">
        <f t="shared" si="1"/>
        <v>0</v>
      </c>
      <c r="I7" s="259">
        <f t="shared" si="1"/>
        <v>0</v>
      </c>
    </row>
    <row r="8" spans="1:15" ht="13.15" customHeight="1" x14ac:dyDescent="0.2">
      <c r="A8" s="16">
        <v>21312</v>
      </c>
      <c r="B8" s="7" t="s">
        <v>484</v>
      </c>
      <c r="C8" s="260">
        <v>0</v>
      </c>
      <c r="D8" s="260"/>
      <c r="E8" s="260"/>
      <c r="F8" s="260"/>
      <c r="G8" s="260"/>
      <c r="H8" s="260"/>
      <c r="I8" s="260"/>
    </row>
    <row r="9" spans="1:15" ht="13.9" customHeight="1" x14ac:dyDescent="0.2">
      <c r="A9" s="16">
        <v>21311</v>
      </c>
      <c r="B9" s="7" t="s">
        <v>485</v>
      </c>
      <c r="C9" s="260">
        <v>0</v>
      </c>
      <c r="D9" s="260"/>
      <c r="E9" s="260"/>
      <c r="F9" s="260"/>
      <c r="G9" s="260"/>
      <c r="H9" s="260"/>
      <c r="I9" s="260"/>
      <c r="M9" s="77"/>
    </row>
    <row r="10" spans="1:15" ht="13.15" customHeight="1" x14ac:dyDescent="0.2">
      <c r="A10" s="16">
        <v>21331</v>
      </c>
      <c r="B10" s="7" t="s">
        <v>486</v>
      </c>
      <c r="C10" s="260">
        <v>0</v>
      </c>
      <c r="D10" s="260"/>
      <c r="E10" s="260"/>
      <c r="F10" s="260"/>
      <c r="G10" s="260"/>
      <c r="H10" s="260"/>
      <c r="I10" s="260"/>
    </row>
    <row r="11" spans="1:15" ht="13.15" customHeight="1" x14ac:dyDescent="0.2">
      <c r="B11" s="254" t="s">
        <v>487</v>
      </c>
      <c r="C11" s="259">
        <f t="shared" ref="C11:I11" si="2">+C12+C13+C14</f>
        <v>0</v>
      </c>
      <c r="D11" s="259">
        <f t="shared" si="2"/>
        <v>0</v>
      </c>
      <c r="E11" s="259">
        <f t="shared" si="2"/>
        <v>0</v>
      </c>
      <c r="F11" s="259">
        <f t="shared" si="2"/>
        <v>0</v>
      </c>
      <c r="G11" s="259">
        <f t="shared" si="2"/>
        <v>0</v>
      </c>
      <c r="H11" s="259">
        <f t="shared" si="2"/>
        <v>0</v>
      </c>
      <c r="I11" s="259">
        <f t="shared" si="2"/>
        <v>0</v>
      </c>
    </row>
    <row r="12" spans="1:15" ht="13.15" customHeight="1" x14ac:dyDescent="0.2">
      <c r="A12" s="16">
        <v>21321</v>
      </c>
      <c r="B12" s="7" t="s">
        <v>488</v>
      </c>
      <c r="C12" s="260">
        <v>0</v>
      </c>
      <c r="D12" s="260"/>
      <c r="E12" s="260"/>
      <c r="F12" s="260"/>
      <c r="G12" s="260"/>
      <c r="H12" s="260"/>
      <c r="I12" s="260"/>
    </row>
    <row r="13" spans="1:15" ht="13.15" customHeight="1" x14ac:dyDescent="0.2">
      <c r="A13" s="16">
        <v>21321</v>
      </c>
      <c r="B13" s="7" t="s">
        <v>489</v>
      </c>
      <c r="C13" s="260">
        <v>0</v>
      </c>
      <c r="D13" s="260"/>
      <c r="E13" s="260"/>
      <c r="F13" s="260"/>
      <c r="G13" s="260"/>
      <c r="H13" s="260"/>
      <c r="I13" s="260"/>
      <c r="M13" s="77"/>
      <c r="O13" s="77"/>
    </row>
    <row r="14" spans="1:15" ht="10.9" customHeight="1" x14ac:dyDescent="0.2">
      <c r="A14" s="16">
        <v>21332</v>
      </c>
      <c r="B14" s="7" t="s">
        <v>490</v>
      </c>
      <c r="C14" s="260">
        <v>0</v>
      </c>
      <c r="D14" s="260"/>
      <c r="E14" s="260"/>
      <c r="F14" s="260"/>
      <c r="G14" s="260"/>
      <c r="H14" s="260"/>
      <c r="I14" s="260"/>
    </row>
    <row r="15" spans="1:15" ht="12" customHeight="1" x14ac:dyDescent="0.2">
      <c r="A15" s="16" t="s">
        <v>283</v>
      </c>
      <c r="B15" s="254" t="s">
        <v>491</v>
      </c>
      <c r="C15" s="259">
        <v>7699904</v>
      </c>
      <c r="D15" s="261">
        <f>7281925+2762275+431337+14521196</f>
        <v>24996733</v>
      </c>
      <c r="E15" s="261">
        <f>169184+2718135+431337+22083208</f>
        <v>25401864</v>
      </c>
      <c r="F15" s="259">
        <v>0</v>
      </c>
      <c r="G15" s="259">
        <f>C15-D15+E15</f>
        <v>8105035</v>
      </c>
      <c r="H15" s="259">
        <v>0</v>
      </c>
      <c r="I15" s="259">
        <v>0</v>
      </c>
      <c r="J15" s="165">
        <f>+C15+D15-E15</f>
        <v>7294773</v>
      </c>
    </row>
    <row r="16" spans="1:15" ht="40.9" customHeight="1" x14ac:dyDescent="0.2">
      <c r="B16" s="3" t="s">
        <v>492</v>
      </c>
      <c r="C16" s="262">
        <f>+C15+C6</f>
        <v>7699904</v>
      </c>
      <c r="D16" s="262">
        <f>+D15+D6</f>
        <v>24996733</v>
      </c>
      <c r="E16" s="262">
        <f>+E15+E6</f>
        <v>25401864</v>
      </c>
      <c r="F16" s="262">
        <f>+F6+F15</f>
        <v>0</v>
      </c>
      <c r="G16" s="262">
        <f>+G15+G6</f>
        <v>8105035</v>
      </c>
      <c r="H16" s="262">
        <f>+H6+H15</f>
        <v>0</v>
      </c>
      <c r="I16" s="262">
        <f>+I6+I15</f>
        <v>0</v>
      </c>
      <c r="O16" s="77"/>
    </row>
    <row r="17" spans="2:9" ht="19.899999999999999" customHeight="1" x14ac:dyDescent="0.2">
      <c r="B17" s="255" t="s">
        <v>493</v>
      </c>
      <c r="C17" s="260">
        <f t="shared" ref="C17:I17" si="3">+C18+C19+C20</f>
        <v>0</v>
      </c>
      <c r="D17" s="260">
        <f t="shared" si="3"/>
        <v>0</v>
      </c>
      <c r="E17" s="260">
        <f t="shared" si="3"/>
        <v>0</v>
      </c>
      <c r="F17" s="260">
        <f t="shared" si="3"/>
        <v>0</v>
      </c>
      <c r="G17" s="260">
        <f t="shared" si="3"/>
        <v>0</v>
      </c>
      <c r="H17" s="260">
        <f t="shared" si="3"/>
        <v>0</v>
      </c>
      <c r="I17" s="260">
        <f t="shared" si="3"/>
        <v>0</v>
      </c>
    </row>
    <row r="18" spans="2:9" ht="13.15" customHeight="1" x14ac:dyDescent="0.2">
      <c r="B18" s="2" t="s">
        <v>494</v>
      </c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</row>
    <row r="19" spans="2:9" ht="12" customHeight="1" x14ac:dyDescent="0.2">
      <c r="B19" s="2" t="s">
        <v>495</v>
      </c>
      <c r="C19" s="260">
        <v>0</v>
      </c>
      <c r="D19" s="260">
        <v>0</v>
      </c>
      <c r="E19" s="260">
        <v>0</v>
      </c>
      <c r="F19" s="260">
        <v>0</v>
      </c>
      <c r="G19" s="260">
        <v>0</v>
      </c>
      <c r="H19" s="260">
        <v>0</v>
      </c>
      <c r="I19" s="260">
        <v>0</v>
      </c>
    </row>
    <row r="20" spans="2:9" ht="19.899999999999999" customHeight="1" x14ac:dyDescent="0.2">
      <c r="B20" s="2" t="s">
        <v>496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</row>
    <row r="21" spans="2:9" ht="30" customHeight="1" x14ac:dyDescent="0.2">
      <c r="B21" s="256" t="s">
        <v>497</v>
      </c>
      <c r="C21" s="260">
        <f t="shared" ref="C21:I21" si="4">+C22+C23+C24</f>
        <v>0</v>
      </c>
      <c r="D21" s="260">
        <f t="shared" si="4"/>
        <v>0</v>
      </c>
      <c r="E21" s="260">
        <f t="shared" si="4"/>
        <v>0</v>
      </c>
      <c r="F21" s="260">
        <f t="shared" si="4"/>
        <v>0</v>
      </c>
      <c r="G21" s="260">
        <f t="shared" si="4"/>
        <v>0</v>
      </c>
      <c r="H21" s="260">
        <f t="shared" si="4"/>
        <v>0</v>
      </c>
      <c r="I21" s="260">
        <f t="shared" si="4"/>
        <v>0</v>
      </c>
    </row>
    <row r="22" spans="2:9" ht="13.15" customHeight="1" x14ac:dyDescent="0.2">
      <c r="B22" s="2" t="s">
        <v>498</v>
      </c>
      <c r="C22" s="260">
        <v>0</v>
      </c>
      <c r="D22" s="260">
        <v>0</v>
      </c>
      <c r="E22" s="260">
        <v>0</v>
      </c>
      <c r="F22" s="260">
        <v>0</v>
      </c>
      <c r="G22" s="260">
        <v>0</v>
      </c>
      <c r="H22" s="260">
        <v>0</v>
      </c>
      <c r="I22" s="260">
        <v>0</v>
      </c>
    </row>
    <row r="23" spans="2:9" ht="13.9" customHeight="1" x14ac:dyDescent="0.2">
      <c r="B23" s="2" t="s">
        <v>499</v>
      </c>
      <c r="C23" s="260">
        <v>0</v>
      </c>
      <c r="D23" s="260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</row>
    <row r="24" spans="2:9" ht="25.9" customHeight="1" x14ac:dyDescent="0.2">
      <c r="B24" s="257" t="s">
        <v>500</v>
      </c>
      <c r="C24" s="263">
        <v>0</v>
      </c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</row>
    <row r="28" spans="2:9" ht="37.9" customHeight="1" x14ac:dyDescent="0.2">
      <c r="B28" s="273" t="s">
        <v>509</v>
      </c>
      <c r="C28" s="117" t="s">
        <v>2</v>
      </c>
      <c r="D28" s="117" t="s">
        <v>3</v>
      </c>
      <c r="E28" s="116" t="s">
        <v>4</v>
      </c>
      <c r="F28" s="117" t="s">
        <v>5</v>
      </c>
      <c r="G28" s="150" t="s">
        <v>6</v>
      </c>
    </row>
    <row r="29" spans="2:9" ht="25.15" customHeight="1" x14ac:dyDescent="0.2">
      <c r="B29" s="209" t="s">
        <v>510</v>
      </c>
      <c r="C29" s="267"/>
      <c r="D29" s="267"/>
      <c r="E29" s="267"/>
      <c r="F29" s="267"/>
      <c r="G29" s="268"/>
    </row>
    <row r="30" spans="2:9" ht="13.15" customHeight="1" x14ac:dyDescent="0.2">
      <c r="B30" s="274" t="s">
        <v>511</v>
      </c>
      <c r="C30" s="269">
        <v>0</v>
      </c>
      <c r="D30" s="269">
        <v>0</v>
      </c>
      <c r="E30" s="269">
        <v>0</v>
      </c>
      <c r="F30" s="269">
        <v>0</v>
      </c>
      <c r="G30" s="270">
        <v>0</v>
      </c>
    </row>
    <row r="31" spans="2:9" ht="13.15" customHeight="1" x14ac:dyDescent="0.2">
      <c r="B31" s="274" t="s">
        <v>512</v>
      </c>
      <c r="C31" s="269">
        <v>0</v>
      </c>
      <c r="D31" s="269">
        <v>0</v>
      </c>
      <c r="E31" s="269">
        <v>0</v>
      </c>
      <c r="F31" s="269">
        <v>0</v>
      </c>
      <c r="G31" s="270">
        <v>0</v>
      </c>
    </row>
    <row r="32" spans="2:9" ht="13.15" customHeight="1" x14ac:dyDescent="0.2">
      <c r="B32" s="275" t="s">
        <v>513</v>
      </c>
      <c r="C32" s="271">
        <v>0</v>
      </c>
      <c r="D32" s="271">
        <v>0</v>
      </c>
      <c r="E32" s="271">
        <v>0</v>
      </c>
      <c r="F32" s="271">
        <v>0</v>
      </c>
      <c r="G32" s="272">
        <v>0</v>
      </c>
    </row>
    <row r="34" spans="1:7" s="11" customFormat="1" ht="33.75" customHeight="1" x14ac:dyDescent="0.2">
      <c r="A34" s="16"/>
      <c r="B34" s="289" t="s">
        <v>315</v>
      </c>
      <c r="C34" s="289"/>
      <c r="D34" s="289"/>
      <c r="E34" s="289"/>
      <c r="F34" s="289"/>
      <c r="G34" s="289"/>
    </row>
    <row r="35" spans="1:7" s="11" customFormat="1" ht="5.25" customHeight="1" x14ac:dyDescent="0.2">
      <c r="A35" s="16"/>
      <c r="B35" s="12"/>
    </row>
    <row r="36" spans="1:7" s="11" customFormat="1" ht="12" customHeight="1" x14ac:dyDescent="0.2">
      <c r="A36" s="16"/>
      <c r="B36" s="11" t="s">
        <v>205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" formula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E11" sqref="E11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93" t="s">
        <v>305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x14ac:dyDescent="0.2">
      <c r="A2" s="293" t="s">
        <v>7</v>
      </c>
      <c r="B2" s="294"/>
      <c r="C2" s="294"/>
      <c r="D2" s="294"/>
      <c r="E2" s="294"/>
      <c r="F2" s="294"/>
      <c r="G2" s="294"/>
      <c r="H2" s="294"/>
      <c r="I2" s="294"/>
      <c r="J2" s="294"/>
      <c r="K2" s="295"/>
    </row>
    <row r="3" spans="1:11" x14ac:dyDescent="0.2">
      <c r="A3" s="293" t="s">
        <v>544</v>
      </c>
      <c r="B3" s="294"/>
      <c r="C3" s="294"/>
      <c r="D3" s="294"/>
      <c r="E3" s="294"/>
      <c r="F3" s="294"/>
      <c r="G3" s="294"/>
      <c r="H3" s="294"/>
      <c r="I3" s="294"/>
      <c r="J3" s="294"/>
      <c r="K3" s="295"/>
    </row>
    <row r="4" spans="1:11" x14ac:dyDescent="0.2">
      <c r="A4" s="293" t="s">
        <v>0</v>
      </c>
      <c r="B4" s="294"/>
      <c r="C4" s="294"/>
      <c r="D4" s="294"/>
      <c r="E4" s="294"/>
      <c r="F4" s="294"/>
      <c r="G4" s="294"/>
      <c r="H4" s="294"/>
      <c r="I4" s="294"/>
      <c r="J4" s="294"/>
      <c r="K4" s="295"/>
    </row>
    <row r="5" spans="1:11" ht="57.75" x14ac:dyDescent="0.2">
      <c r="A5" s="152" t="s">
        <v>8</v>
      </c>
      <c r="B5" s="151" t="s">
        <v>9</v>
      </c>
      <c r="C5" s="151" t="s">
        <v>10</v>
      </c>
      <c r="D5" s="151" t="s">
        <v>11</v>
      </c>
      <c r="E5" s="151" t="s">
        <v>12</v>
      </c>
      <c r="F5" s="151" t="s">
        <v>13</v>
      </c>
      <c r="G5" s="151" t="s">
        <v>14</v>
      </c>
      <c r="H5" s="151" t="s">
        <v>15</v>
      </c>
      <c r="I5" s="151" t="s">
        <v>291</v>
      </c>
      <c r="J5" s="151" t="s">
        <v>292</v>
      </c>
      <c r="K5" s="151" t="s">
        <v>293</v>
      </c>
    </row>
    <row r="6" spans="1:11" ht="19.5" customHeight="1" x14ac:dyDescent="0.2">
      <c r="A6" s="1" t="s">
        <v>16</v>
      </c>
      <c r="B6" s="73"/>
      <c r="C6" s="73"/>
      <c r="D6" s="73"/>
      <c r="E6" s="73">
        <f t="shared" ref="E6:K6" si="0">+SUM(E7:E10)</f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</row>
    <row r="7" spans="1:11" x14ac:dyDescent="0.2">
      <c r="A7" s="2" t="s">
        <v>17</v>
      </c>
      <c r="B7" s="74"/>
      <c r="C7" s="74"/>
      <c r="D7" s="74"/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</row>
    <row r="8" spans="1:11" x14ac:dyDescent="0.2">
      <c r="A8" s="2" t="s">
        <v>18</v>
      </c>
      <c r="B8" s="74"/>
      <c r="C8" s="74"/>
      <c r="D8" s="74"/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1" x14ac:dyDescent="0.2">
      <c r="A9" s="2" t="s">
        <v>19</v>
      </c>
      <c r="B9" s="74"/>
      <c r="C9" s="74"/>
      <c r="D9" s="74"/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</row>
    <row r="10" spans="1:11" x14ac:dyDescent="0.2">
      <c r="A10" s="2" t="s">
        <v>20</v>
      </c>
      <c r="B10" s="74"/>
      <c r="C10" s="74"/>
      <c r="D10" s="74"/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</row>
    <row r="11" spans="1:11" x14ac:dyDescent="0.2">
      <c r="A11" s="3" t="s">
        <v>21</v>
      </c>
      <c r="B11" s="75"/>
      <c r="C11" s="75"/>
      <c r="D11" s="75"/>
      <c r="E11" s="75">
        <f t="shared" ref="E11:K11" si="1">+SUM(E12:E15)</f>
        <v>0</v>
      </c>
      <c r="F11" s="75">
        <f t="shared" si="1"/>
        <v>0</v>
      </c>
      <c r="G11" s="75">
        <f t="shared" si="1"/>
        <v>0</v>
      </c>
      <c r="H11" s="75">
        <f t="shared" si="1"/>
        <v>0</v>
      </c>
      <c r="I11" s="75">
        <f t="shared" si="1"/>
        <v>0</v>
      </c>
      <c r="J11" s="75">
        <f t="shared" si="1"/>
        <v>0</v>
      </c>
      <c r="K11" s="75">
        <f t="shared" si="1"/>
        <v>0</v>
      </c>
    </row>
    <row r="12" spans="1:11" x14ac:dyDescent="0.2">
      <c r="A12" s="2" t="s">
        <v>22</v>
      </c>
      <c r="B12" s="74"/>
      <c r="C12" s="74"/>
      <c r="D12" s="74"/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</row>
    <row r="13" spans="1:11" x14ac:dyDescent="0.2">
      <c r="A13" s="2" t="s">
        <v>23</v>
      </c>
      <c r="B13" s="74"/>
      <c r="C13" s="74"/>
      <c r="D13" s="74"/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x14ac:dyDescent="0.2">
      <c r="A14" s="2" t="s">
        <v>24</v>
      </c>
      <c r="B14" s="74"/>
      <c r="C14" s="74"/>
      <c r="D14" s="74"/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</row>
    <row r="15" spans="1:11" x14ac:dyDescent="0.2">
      <c r="A15" s="2" t="s">
        <v>25</v>
      </c>
      <c r="B15" s="74"/>
      <c r="C15" s="74"/>
      <c r="D15" s="74"/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</row>
    <row r="16" spans="1:11" ht="16.5" x14ac:dyDescent="0.2">
      <c r="A16" s="4" t="s">
        <v>26</v>
      </c>
      <c r="B16" s="76"/>
      <c r="C16" s="76"/>
      <c r="D16" s="76"/>
      <c r="E16" s="76">
        <f t="shared" ref="E16:K16" si="2">+E6+E11</f>
        <v>0</v>
      </c>
      <c r="F16" s="76">
        <f t="shared" si="2"/>
        <v>0</v>
      </c>
      <c r="G16" s="76">
        <f t="shared" si="2"/>
        <v>0</v>
      </c>
      <c r="H16" s="76">
        <f t="shared" si="2"/>
        <v>0</v>
      </c>
      <c r="I16" s="76">
        <f t="shared" si="2"/>
        <v>0</v>
      </c>
      <c r="J16" s="76">
        <f t="shared" si="2"/>
        <v>0</v>
      </c>
      <c r="K16" s="76">
        <f t="shared" si="2"/>
        <v>0</v>
      </c>
    </row>
  </sheetData>
  <customSheetViews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1"/>
  <sheetViews>
    <sheetView zoomScale="110" zoomScaleNormal="110" zoomScaleSheetLayoutView="150" workbookViewId="0">
      <selection activeCell="C12" sqref="C12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  <col min="12" max="12" width="11" bestFit="1" customWidth="1"/>
    <col min="13" max="13" width="9.83203125" bestFit="1" customWidth="1"/>
  </cols>
  <sheetData>
    <row r="1" spans="1:11" ht="9" customHeight="1" x14ac:dyDescent="0.2">
      <c r="A1" s="298" t="s">
        <v>305</v>
      </c>
      <c r="B1" s="299"/>
      <c r="C1" s="299"/>
      <c r="D1" s="300"/>
    </row>
    <row r="2" spans="1:11" ht="7.9" customHeight="1" x14ac:dyDescent="0.2">
      <c r="A2" s="129" t="s">
        <v>27</v>
      </c>
      <c r="B2" s="130"/>
      <c r="C2" s="133"/>
      <c r="D2" s="167"/>
    </row>
    <row r="3" spans="1:11" ht="7.9" customHeight="1" x14ac:dyDescent="0.2">
      <c r="A3" s="301" t="s">
        <v>543</v>
      </c>
      <c r="B3" s="302"/>
      <c r="C3" s="302"/>
      <c r="D3" s="303"/>
    </row>
    <row r="4" spans="1:11" ht="7.9" customHeight="1" x14ac:dyDescent="0.2">
      <c r="A4" s="127" t="s">
        <v>0</v>
      </c>
      <c r="B4" s="128"/>
      <c r="C4" s="134"/>
      <c r="D4" s="168"/>
    </row>
    <row r="5" spans="1:11" ht="6.75" customHeight="1" x14ac:dyDescent="0.2">
      <c r="A5" s="296"/>
      <c r="B5" s="296"/>
      <c r="C5" s="296"/>
      <c r="D5" s="296"/>
      <c r="E5" s="157"/>
      <c r="F5" s="77"/>
      <c r="H5">
        <v>1286435</v>
      </c>
    </row>
    <row r="6" spans="1:11" ht="16.899999999999999" customHeight="1" x14ac:dyDescent="0.2">
      <c r="A6" s="121" t="s">
        <v>1</v>
      </c>
      <c r="B6" s="171" t="s">
        <v>329</v>
      </c>
      <c r="C6" s="137" t="s">
        <v>28</v>
      </c>
      <c r="D6" s="176" t="s">
        <v>29</v>
      </c>
      <c r="H6">
        <v>169984</v>
      </c>
    </row>
    <row r="7" spans="1:11" ht="19.149999999999999" customHeight="1" x14ac:dyDescent="0.2">
      <c r="A7" s="122" t="s">
        <v>30</v>
      </c>
      <c r="B7" s="142">
        <f>+B8+B9+B10</f>
        <v>21196000</v>
      </c>
      <c r="C7" s="71">
        <f>+C8+C9+C10</f>
        <v>57801570</v>
      </c>
      <c r="D7" s="71">
        <f>+D8+D9+D10</f>
        <v>57801570</v>
      </c>
      <c r="E7" s="179"/>
      <c r="F7" s="179"/>
      <c r="G7" s="179"/>
      <c r="H7" s="179">
        <v>311281</v>
      </c>
    </row>
    <row r="8" spans="1:11" ht="9" customHeight="1" x14ac:dyDescent="0.2">
      <c r="A8" s="123" t="s">
        <v>31</v>
      </c>
      <c r="B8" s="143">
        <v>21196000</v>
      </c>
      <c r="C8" s="52">
        <v>24014671</v>
      </c>
      <c r="D8" s="52">
        <f>+C8</f>
        <v>24014671</v>
      </c>
      <c r="E8" s="179"/>
      <c r="F8" s="179">
        <v>13937000</v>
      </c>
      <c r="G8" s="179">
        <v>2625000</v>
      </c>
      <c r="H8" s="179">
        <f>F8-G8</f>
        <v>11312000</v>
      </c>
      <c r="J8" s="165"/>
      <c r="K8" s="170"/>
    </row>
    <row r="9" spans="1:11" ht="9" customHeight="1" x14ac:dyDescent="0.2">
      <c r="A9" s="123" t="s">
        <v>32</v>
      </c>
      <c r="B9" s="143">
        <v>0</v>
      </c>
      <c r="C9" s="52">
        <v>33786899</v>
      </c>
      <c r="D9" s="52">
        <f>+C9</f>
        <v>33786899</v>
      </c>
      <c r="E9" s="179"/>
      <c r="F9" s="179"/>
      <c r="G9" s="179"/>
      <c r="H9" s="175">
        <f>SUM(H5:H8)</f>
        <v>13079700</v>
      </c>
    </row>
    <row r="10" spans="1:11" ht="13.15" customHeight="1" x14ac:dyDescent="0.2">
      <c r="A10" s="123" t="s">
        <v>33</v>
      </c>
      <c r="B10" s="143">
        <v>0</v>
      </c>
      <c r="C10" s="52">
        <v>0</v>
      </c>
      <c r="D10" s="52">
        <v>0</v>
      </c>
      <c r="E10" s="179"/>
      <c r="F10" s="179"/>
      <c r="G10" s="179"/>
      <c r="H10" s="190"/>
    </row>
    <row r="11" spans="1:11" ht="13.9" customHeight="1" x14ac:dyDescent="0.2">
      <c r="A11" s="119" t="s">
        <v>34</v>
      </c>
      <c r="B11" s="144">
        <f>+B12+B13</f>
        <v>21196000</v>
      </c>
      <c r="C11" s="72">
        <f>+C12+C13</f>
        <v>57392498</v>
      </c>
      <c r="D11" s="72">
        <f>+D12+D13</f>
        <v>57392498</v>
      </c>
      <c r="E11" s="179"/>
      <c r="F11" t="s">
        <v>523</v>
      </c>
      <c r="G11" s="179"/>
      <c r="H11" s="179"/>
    </row>
    <row r="12" spans="1:11" ht="9" customHeight="1" x14ac:dyDescent="0.2">
      <c r="A12" s="123" t="s">
        <v>35</v>
      </c>
      <c r="B12" s="143">
        <v>21196000</v>
      </c>
      <c r="C12" s="52">
        <v>23605599</v>
      </c>
      <c r="D12" s="52">
        <f>+C12</f>
        <v>23605599</v>
      </c>
      <c r="E12" s="179"/>
      <c r="F12" s="277" t="s">
        <v>531</v>
      </c>
      <c r="G12" s="179"/>
      <c r="H12" s="280" t="s">
        <v>533</v>
      </c>
      <c r="I12" s="169"/>
      <c r="J12" s="77"/>
    </row>
    <row r="13" spans="1:11" ht="18" customHeight="1" x14ac:dyDescent="0.2">
      <c r="A13" s="123" t="s">
        <v>36</v>
      </c>
      <c r="B13" s="143">
        <v>0</v>
      </c>
      <c r="C13" s="52">
        <v>33786899</v>
      </c>
      <c r="D13" s="52">
        <f>+C13</f>
        <v>33786899</v>
      </c>
      <c r="E13" s="277" t="s">
        <v>527</v>
      </c>
      <c r="F13" s="179">
        <v>2625000</v>
      </c>
      <c r="G13" s="179"/>
      <c r="H13" s="179">
        <v>15890706</v>
      </c>
      <c r="I13" s="179" t="s">
        <v>534</v>
      </c>
      <c r="J13" s="179"/>
    </row>
    <row r="14" spans="1:11" ht="9" customHeight="1" x14ac:dyDescent="0.2">
      <c r="A14" s="126" t="s">
        <v>37</v>
      </c>
      <c r="B14" s="144">
        <f t="shared" ref="B14:D14" si="0">+B15+B16</f>
        <v>0</v>
      </c>
      <c r="C14" s="72">
        <f t="shared" si="0"/>
        <v>0</v>
      </c>
      <c r="D14" s="72">
        <f t="shared" si="0"/>
        <v>0</v>
      </c>
      <c r="E14" s="277" t="s">
        <v>528</v>
      </c>
      <c r="F14" s="179">
        <v>20308750</v>
      </c>
      <c r="G14" s="179"/>
      <c r="H14" s="179">
        <v>26963</v>
      </c>
      <c r="I14" s="179" t="s">
        <v>518</v>
      </c>
      <c r="J14" s="175"/>
    </row>
    <row r="15" spans="1:11" ht="9" customHeight="1" x14ac:dyDescent="0.2">
      <c r="A15" s="123" t="s">
        <v>38</v>
      </c>
      <c r="B15" s="143">
        <v>0</v>
      </c>
      <c r="C15" s="52">
        <v>0</v>
      </c>
      <c r="D15" s="52">
        <v>0</v>
      </c>
      <c r="E15" s="277" t="s">
        <v>529</v>
      </c>
      <c r="F15" s="279">
        <v>12285503</v>
      </c>
      <c r="G15" s="179"/>
      <c r="H15" s="175">
        <v>2153805</v>
      </c>
      <c r="I15" s="179" t="s">
        <v>535</v>
      </c>
      <c r="J15" s="179"/>
    </row>
    <row r="16" spans="1:11" ht="15" customHeight="1" x14ac:dyDescent="0.2">
      <c r="A16" s="123" t="s">
        <v>39</v>
      </c>
      <c r="B16" s="143">
        <v>0</v>
      </c>
      <c r="C16" s="52">
        <v>0</v>
      </c>
      <c r="D16" s="52">
        <v>0</v>
      </c>
      <c r="E16" s="277"/>
      <c r="F16" s="278">
        <f>SUM(F13:F15)</f>
        <v>35219253</v>
      </c>
      <c r="G16" s="179"/>
      <c r="H16" s="278">
        <f>SUM(H13:H15)</f>
        <v>18071474</v>
      </c>
      <c r="J16" s="175"/>
      <c r="K16" s="180"/>
    </row>
    <row r="17" spans="1:14" ht="12.75" customHeight="1" x14ac:dyDescent="0.2">
      <c r="A17" s="56" t="s">
        <v>295</v>
      </c>
      <c r="B17" s="144">
        <f>+B7-B11+B14</f>
        <v>0</v>
      </c>
      <c r="C17" s="72">
        <f>+C7-C11+C14</f>
        <v>409072</v>
      </c>
      <c r="D17" s="72">
        <f>+D7-D11+D14</f>
        <v>409072</v>
      </c>
      <c r="E17" s="277"/>
      <c r="H17" s="179"/>
      <c r="J17" s="179"/>
    </row>
    <row r="18" spans="1:14" ht="17.25" customHeight="1" x14ac:dyDescent="0.2">
      <c r="A18" s="126" t="s">
        <v>294</v>
      </c>
      <c r="B18" s="65">
        <f>B17-B10</f>
        <v>0</v>
      </c>
      <c r="C18" s="72">
        <f>C17-C10</f>
        <v>409072</v>
      </c>
      <c r="D18" s="72">
        <f>D17-D10</f>
        <v>409072</v>
      </c>
      <c r="E18" s="277"/>
      <c r="F18" t="s">
        <v>523</v>
      </c>
    </row>
    <row r="19" spans="1:14" ht="21.75" customHeight="1" x14ac:dyDescent="0.2">
      <c r="A19" s="124" t="s">
        <v>40</v>
      </c>
      <c r="B19" s="155">
        <f>B18-B14</f>
        <v>0</v>
      </c>
      <c r="C19" s="154">
        <f>C18-C14</f>
        <v>409072</v>
      </c>
      <c r="D19" s="154">
        <f>D18-D14</f>
        <v>409072</v>
      </c>
      <c r="E19" s="277" t="s">
        <v>532</v>
      </c>
      <c r="F19" s="179" t="s">
        <v>524</v>
      </c>
      <c r="G19" s="179" t="s">
        <v>525</v>
      </c>
      <c r="H19" t="s">
        <v>526</v>
      </c>
    </row>
    <row r="20" spans="1:14" ht="9" customHeight="1" x14ac:dyDescent="0.2">
      <c r="A20" s="296"/>
      <c r="B20" s="297"/>
      <c r="C20" s="296"/>
      <c r="D20" s="296"/>
      <c r="E20" s="277" t="s">
        <v>527</v>
      </c>
      <c r="F20" s="179">
        <v>2625000</v>
      </c>
      <c r="G20" s="179">
        <v>1987453</v>
      </c>
      <c r="H20" s="179">
        <v>1000</v>
      </c>
      <c r="J20" s="179">
        <v>27424403</v>
      </c>
      <c r="K20" s="280" t="s">
        <v>537</v>
      </c>
      <c r="M20" s="179">
        <v>863270.3</v>
      </c>
      <c r="N20" s="280" t="s">
        <v>540</v>
      </c>
    </row>
    <row r="21" spans="1:14" ht="9" customHeight="1" x14ac:dyDescent="0.2">
      <c r="A21" s="121" t="s">
        <v>41</v>
      </c>
      <c r="B21" s="137" t="s">
        <v>42</v>
      </c>
      <c r="C21" s="137" t="s">
        <v>28</v>
      </c>
      <c r="D21" s="177" t="s">
        <v>43</v>
      </c>
      <c r="E21" s="277" t="s">
        <v>528</v>
      </c>
      <c r="F21" s="179">
        <v>2232181</v>
      </c>
      <c r="G21" s="179">
        <v>256635</v>
      </c>
      <c r="H21" s="179">
        <v>2000</v>
      </c>
      <c r="I21" s="192"/>
      <c r="K21" s="179"/>
      <c r="M21" s="179">
        <v>434589.92</v>
      </c>
      <c r="N21" s="280" t="s">
        <v>539</v>
      </c>
    </row>
    <row r="22" spans="1:14" ht="30" customHeight="1" x14ac:dyDescent="0.2">
      <c r="A22" s="125" t="s">
        <v>44</v>
      </c>
      <c r="B22" s="146">
        <v>0</v>
      </c>
      <c r="C22" s="149">
        <v>0</v>
      </c>
      <c r="D22" s="149">
        <v>0</v>
      </c>
      <c r="E22" s="277" t="s">
        <v>529</v>
      </c>
      <c r="F22" s="179">
        <v>12285503</v>
      </c>
      <c r="G22" s="179">
        <v>438122</v>
      </c>
      <c r="H22" s="179">
        <v>3000</v>
      </c>
      <c r="I22" s="192"/>
      <c r="J22" s="179">
        <v>33696749</v>
      </c>
      <c r="K22" s="179" t="s">
        <v>536</v>
      </c>
      <c r="M22" s="179">
        <v>60095</v>
      </c>
      <c r="N22" s="280" t="s">
        <v>541</v>
      </c>
    </row>
    <row r="23" spans="1:14" ht="13.5" customHeight="1" x14ac:dyDescent="0.2">
      <c r="A23" s="124" t="s">
        <v>45</v>
      </c>
      <c r="B23" s="148">
        <v>0</v>
      </c>
      <c r="C23" s="53">
        <f>+C19+C22</f>
        <v>409072</v>
      </c>
      <c r="D23" s="53">
        <f>+D19+D22</f>
        <v>409072</v>
      </c>
      <c r="E23" s="179"/>
      <c r="F23" s="193"/>
      <c r="G23" s="179">
        <f>+J20-F22-F20</f>
        <v>12513900</v>
      </c>
      <c r="H23" s="179" t="s">
        <v>530</v>
      </c>
      <c r="M23" s="77">
        <f>+M20+M21+M22</f>
        <v>1357955.22</v>
      </c>
    </row>
    <row r="24" spans="1:14" ht="16.899999999999999" customHeight="1" x14ac:dyDescent="0.2">
      <c r="A24" s="121" t="s">
        <v>41</v>
      </c>
      <c r="B24" s="137" t="s">
        <v>46</v>
      </c>
      <c r="C24" s="137" t="s">
        <v>28</v>
      </c>
      <c r="D24" s="177" t="s">
        <v>29</v>
      </c>
      <c r="E24" s="179"/>
      <c r="F24" s="194"/>
      <c r="G24" s="175">
        <v>1357955</v>
      </c>
      <c r="H24" s="282" t="s">
        <v>360</v>
      </c>
      <c r="I24" s="160"/>
    </row>
    <row r="25" spans="1:14" ht="18" customHeight="1" x14ac:dyDescent="0.2">
      <c r="A25" s="122" t="s">
        <v>47</v>
      </c>
      <c r="B25" s="146">
        <v>0</v>
      </c>
      <c r="C25" s="149">
        <v>0</v>
      </c>
      <c r="D25" s="149">
        <v>0</v>
      </c>
      <c r="E25" s="179"/>
      <c r="F25" s="190">
        <f>SUM(F20:F24)</f>
        <v>17142684</v>
      </c>
      <c r="G25" s="190">
        <f>SUM(G20:G24)</f>
        <v>16554065</v>
      </c>
      <c r="I25" s="195"/>
    </row>
    <row r="26" spans="1:14" ht="24" customHeight="1" x14ac:dyDescent="0.2">
      <c r="A26" s="123" t="s">
        <v>48</v>
      </c>
      <c r="B26" s="147"/>
      <c r="C26" s="51"/>
      <c r="D26" s="51"/>
      <c r="F26" s="77">
        <f>+G25+F25</f>
        <v>33696749</v>
      </c>
      <c r="J26" s="77"/>
      <c r="L26">
        <v>2232181</v>
      </c>
    </row>
    <row r="27" spans="1:14" ht="30" customHeight="1" x14ac:dyDescent="0.2">
      <c r="A27" s="119" t="s">
        <v>49</v>
      </c>
      <c r="B27" s="147">
        <v>0</v>
      </c>
      <c r="C27" s="51">
        <v>0</v>
      </c>
      <c r="D27" s="51">
        <v>0</v>
      </c>
      <c r="E27" s="47"/>
      <c r="F27" s="77">
        <v>1297860.22</v>
      </c>
      <c r="I27" s="77"/>
      <c r="J27" s="77"/>
      <c r="L27" s="77">
        <f>+F22+F20+L26</f>
        <v>17142684</v>
      </c>
    </row>
    <row r="28" spans="1:14" ht="15" customHeight="1" x14ac:dyDescent="0.2">
      <c r="A28" s="124" t="s">
        <v>50</v>
      </c>
      <c r="B28" s="148">
        <v>0</v>
      </c>
      <c r="C28" s="141">
        <v>0</v>
      </c>
      <c r="D28" s="141">
        <v>0</v>
      </c>
      <c r="F28" s="77">
        <v>60095</v>
      </c>
      <c r="I28" s="77">
        <v>17142684</v>
      </c>
      <c r="J28" s="77"/>
    </row>
    <row r="29" spans="1:14" ht="16.899999999999999" customHeight="1" x14ac:dyDescent="0.2">
      <c r="A29" s="137" t="s">
        <v>41</v>
      </c>
      <c r="B29" s="135" t="s">
        <v>46</v>
      </c>
      <c r="C29" s="166" t="s">
        <v>28</v>
      </c>
      <c r="D29" s="6" t="s">
        <v>29</v>
      </c>
      <c r="F29" s="281"/>
    </row>
    <row r="30" spans="1:14" ht="15.75" customHeight="1" x14ac:dyDescent="0.2">
      <c r="A30" s="138" t="s">
        <v>31</v>
      </c>
      <c r="B30" s="142">
        <f>+B8</f>
        <v>21196000</v>
      </c>
      <c r="C30" s="71">
        <f>+C8</f>
        <v>24014671</v>
      </c>
      <c r="D30" s="71">
        <f>+D8</f>
        <v>24014671</v>
      </c>
    </row>
    <row r="31" spans="1:14" ht="33" customHeight="1" x14ac:dyDescent="0.2">
      <c r="A31" s="132" t="s">
        <v>51</v>
      </c>
      <c r="B31" s="147">
        <v>0</v>
      </c>
      <c r="C31" s="51">
        <v>0</v>
      </c>
      <c r="D31" s="51">
        <v>0</v>
      </c>
      <c r="I31" s="77">
        <f>+F21+F22+F27+F28</f>
        <v>15875639.220000001</v>
      </c>
    </row>
    <row r="32" spans="1:14" ht="15.75" customHeight="1" x14ac:dyDescent="0.2">
      <c r="A32" s="139" t="s">
        <v>35</v>
      </c>
      <c r="B32" s="144">
        <f>+B12</f>
        <v>21196000</v>
      </c>
      <c r="C32" s="72">
        <f>+C12</f>
        <v>23605599</v>
      </c>
      <c r="D32" s="72">
        <f>+D12</f>
        <v>23605599</v>
      </c>
    </row>
    <row r="33" spans="1:4" ht="9" customHeight="1" x14ac:dyDescent="0.2">
      <c r="A33" s="139" t="s">
        <v>38</v>
      </c>
      <c r="B33" s="147">
        <v>0</v>
      </c>
      <c r="C33" s="51">
        <v>0</v>
      </c>
      <c r="D33" s="51">
        <v>0</v>
      </c>
    </row>
    <row r="34" spans="1:4" ht="9" customHeight="1" x14ac:dyDescent="0.2">
      <c r="A34" s="140" t="s">
        <v>312</v>
      </c>
      <c r="B34" s="144">
        <f>+B30+B31-B32+B33</f>
        <v>0</v>
      </c>
      <c r="C34" s="144">
        <f>+C30+C31-C32+C33</f>
        <v>409072</v>
      </c>
      <c r="D34" s="144">
        <f>+D30+D31-D32+D33</f>
        <v>409072</v>
      </c>
    </row>
    <row r="35" spans="1:4" ht="24.75" customHeight="1" x14ac:dyDescent="0.2">
      <c r="A35" s="131" t="s">
        <v>311</v>
      </c>
      <c r="B35" s="144">
        <f>B34-B31</f>
        <v>0</v>
      </c>
      <c r="C35" s="144">
        <f>C34-C31</f>
        <v>409072</v>
      </c>
      <c r="D35" s="144">
        <f>D34-D31</f>
        <v>409072</v>
      </c>
    </row>
    <row r="36" spans="1:4" ht="25.9" customHeight="1" x14ac:dyDescent="0.2">
      <c r="A36" s="118" t="s">
        <v>32</v>
      </c>
      <c r="B36" s="144">
        <v>0</v>
      </c>
      <c r="C36" s="72">
        <f>+C9</f>
        <v>33786899</v>
      </c>
      <c r="D36" s="72">
        <f>+D9</f>
        <v>33786899</v>
      </c>
    </row>
    <row r="37" spans="1:4" ht="39" customHeight="1" x14ac:dyDescent="0.2">
      <c r="A37" s="119" t="s">
        <v>52</v>
      </c>
      <c r="B37" s="147">
        <v>0</v>
      </c>
      <c r="C37" s="51">
        <v>0</v>
      </c>
      <c r="D37" s="51">
        <v>0</v>
      </c>
    </row>
    <row r="38" spans="1:4" ht="15.75" customHeight="1" x14ac:dyDescent="0.2">
      <c r="A38" s="120" t="s">
        <v>36</v>
      </c>
      <c r="B38" s="143">
        <f>+B13</f>
        <v>0</v>
      </c>
      <c r="C38" s="52">
        <f>+C13</f>
        <v>33786899</v>
      </c>
      <c r="D38" s="52">
        <f>+D13</f>
        <v>33786899</v>
      </c>
    </row>
    <row r="39" spans="1:4" ht="10.15" customHeight="1" x14ac:dyDescent="0.2">
      <c r="A39" s="120" t="s">
        <v>39</v>
      </c>
      <c r="B39" s="147">
        <v>0</v>
      </c>
      <c r="C39" s="51">
        <v>0</v>
      </c>
      <c r="D39" s="51">
        <v>0</v>
      </c>
    </row>
    <row r="40" spans="1:4" ht="10.15" customHeight="1" x14ac:dyDescent="0.2">
      <c r="A40" s="145" t="s">
        <v>313</v>
      </c>
      <c r="B40" s="144">
        <f>+B36+B37-B38+B39</f>
        <v>0</v>
      </c>
      <c r="C40" s="144">
        <f>+C36+C37-C38+C39</f>
        <v>0</v>
      </c>
      <c r="D40" s="144">
        <f>+D36+D37-D38+D39</f>
        <v>0</v>
      </c>
    </row>
    <row r="41" spans="1:4" ht="17.25" customHeight="1" x14ac:dyDescent="0.2">
      <c r="A41" s="14" t="s">
        <v>314</v>
      </c>
      <c r="B41" s="156">
        <f>B40-B37</f>
        <v>0</v>
      </c>
      <c r="C41" s="156">
        <f>C40-C37</f>
        <v>0</v>
      </c>
      <c r="D41" s="156">
        <f>D40-D37</f>
        <v>0</v>
      </c>
    </row>
  </sheetData>
  <customSheetViews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F15" sqref="F15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36" hidden="1" customWidth="1"/>
    <col min="3" max="3" width="12.83203125" style="15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98" t="s">
        <v>305</v>
      </c>
      <c r="E1" s="299"/>
      <c r="F1" s="299"/>
      <c r="G1" s="299"/>
      <c r="H1" s="299"/>
      <c r="I1" s="299"/>
      <c r="J1" s="300"/>
    </row>
    <row r="2" spans="1:12" ht="10.15" customHeight="1" x14ac:dyDescent="0.2">
      <c r="D2" s="301" t="s">
        <v>53</v>
      </c>
      <c r="E2" s="302"/>
      <c r="F2" s="302"/>
      <c r="G2" s="302"/>
      <c r="H2" s="302"/>
      <c r="I2" s="302"/>
      <c r="J2" s="303"/>
    </row>
    <row r="3" spans="1:12" ht="10.15" customHeight="1" x14ac:dyDescent="0.2">
      <c r="D3" s="301" t="s">
        <v>543</v>
      </c>
      <c r="E3" s="302"/>
      <c r="F3" s="302"/>
      <c r="G3" s="302"/>
      <c r="H3" s="302"/>
      <c r="I3" s="302"/>
      <c r="J3" s="303"/>
    </row>
    <row r="4" spans="1:12" ht="9" customHeight="1" x14ac:dyDescent="0.2">
      <c r="D4" s="8"/>
      <c r="E4" s="5"/>
      <c r="F4" s="10" t="s">
        <v>0</v>
      </c>
      <c r="G4" s="5"/>
      <c r="H4" s="5"/>
      <c r="I4" s="5"/>
      <c r="J4" s="37"/>
    </row>
    <row r="5" spans="1:12" ht="10.9" customHeight="1" x14ac:dyDescent="0.2">
      <c r="D5" s="304" t="s">
        <v>1</v>
      </c>
      <c r="E5" s="298" t="s">
        <v>54</v>
      </c>
      <c r="F5" s="294"/>
      <c r="G5" s="294"/>
      <c r="H5" s="294"/>
      <c r="I5" s="294"/>
      <c r="J5" s="306" t="s">
        <v>55</v>
      </c>
    </row>
    <row r="6" spans="1:12" ht="25.5" customHeight="1" x14ac:dyDescent="0.2">
      <c r="D6" s="305"/>
      <c r="E6" s="34" t="s">
        <v>56</v>
      </c>
      <c r="F6" s="34" t="s">
        <v>57</v>
      </c>
      <c r="G6" s="34" t="s">
        <v>58</v>
      </c>
      <c r="H6" s="34" t="s">
        <v>28</v>
      </c>
      <c r="I6" s="44" t="s">
        <v>59</v>
      </c>
      <c r="J6" s="307"/>
    </row>
    <row r="7" spans="1:12" ht="16.5" hidden="1" x14ac:dyDescent="0.15">
      <c r="D7" s="35"/>
      <c r="E7" s="34">
        <v>811</v>
      </c>
      <c r="F7" s="34" t="s">
        <v>282</v>
      </c>
      <c r="G7" s="34" t="s">
        <v>284</v>
      </c>
      <c r="H7" s="34">
        <v>814</v>
      </c>
      <c r="I7" s="44">
        <v>815</v>
      </c>
      <c r="J7" s="45" t="s">
        <v>281</v>
      </c>
    </row>
    <row r="8" spans="1:12" ht="9.75" customHeight="1" x14ac:dyDescent="0.2">
      <c r="A8" s="43" t="s">
        <v>286</v>
      </c>
      <c r="B8" s="43" t="s">
        <v>285</v>
      </c>
      <c r="C8" s="43" t="s">
        <v>289</v>
      </c>
      <c r="D8" s="19" t="s">
        <v>60</v>
      </c>
      <c r="E8" s="103"/>
      <c r="F8" s="103" t="s">
        <v>249</v>
      </c>
      <c r="G8" s="103"/>
      <c r="H8" s="103"/>
      <c r="I8" s="104"/>
      <c r="J8" s="103"/>
    </row>
    <row r="9" spans="1:12" ht="9.75" customHeight="1" x14ac:dyDescent="0.2">
      <c r="A9" s="43"/>
      <c r="B9" s="39"/>
      <c r="C9" s="39">
        <v>1000</v>
      </c>
      <c r="D9" s="17" t="s">
        <v>61</v>
      </c>
      <c r="E9" s="78">
        <v>0</v>
      </c>
      <c r="F9" s="78">
        <v>0</v>
      </c>
      <c r="G9" s="78">
        <v>0</v>
      </c>
      <c r="H9" s="78">
        <v>0</v>
      </c>
      <c r="I9" s="92">
        <v>0</v>
      </c>
      <c r="J9" s="78">
        <f>+E9-I9</f>
        <v>0</v>
      </c>
    </row>
    <row r="10" spans="1:12" ht="9.75" customHeight="1" x14ac:dyDescent="0.2">
      <c r="A10" s="43"/>
      <c r="B10" s="39"/>
      <c r="C10" s="39">
        <v>2000</v>
      </c>
      <c r="D10" s="33" t="s">
        <v>259</v>
      </c>
      <c r="E10" s="78">
        <v>0</v>
      </c>
      <c r="F10" s="78">
        <v>0</v>
      </c>
      <c r="G10" s="78">
        <v>0</v>
      </c>
      <c r="H10" s="78">
        <v>0</v>
      </c>
      <c r="I10" s="92">
        <v>0</v>
      </c>
      <c r="J10" s="78">
        <f t="shared" ref="J10" si="0">+E10-I10</f>
        <v>0</v>
      </c>
    </row>
    <row r="11" spans="1:12" ht="9.75" customHeight="1" x14ac:dyDescent="0.2">
      <c r="A11" s="43"/>
      <c r="B11" s="39"/>
      <c r="C11" s="39">
        <v>3000</v>
      </c>
      <c r="D11" s="17" t="s">
        <v>62</v>
      </c>
      <c r="E11" s="78">
        <v>0</v>
      </c>
      <c r="F11" s="78">
        <v>0</v>
      </c>
      <c r="G11" s="78">
        <v>0</v>
      </c>
      <c r="H11" s="78">
        <v>0</v>
      </c>
      <c r="I11" s="92">
        <v>0</v>
      </c>
      <c r="J11" s="78">
        <f>+E11-I11</f>
        <v>0</v>
      </c>
    </row>
    <row r="12" spans="1:12" ht="9.75" customHeight="1" x14ac:dyDescent="0.2">
      <c r="A12" s="43"/>
      <c r="B12" s="39"/>
      <c r="C12" s="39">
        <v>4000</v>
      </c>
      <c r="D12" s="17" t="s">
        <v>63</v>
      </c>
      <c r="E12" s="78">
        <v>0</v>
      </c>
      <c r="F12" s="78">
        <v>0</v>
      </c>
      <c r="G12" s="78">
        <f>+E12+F12</f>
        <v>0</v>
      </c>
      <c r="H12" s="78">
        <f t="shared" ref="H12:I15" si="1">+G12</f>
        <v>0</v>
      </c>
      <c r="I12" s="92">
        <f t="shared" si="1"/>
        <v>0</v>
      </c>
      <c r="J12" s="78">
        <f>I12-E12</f>
        <v>0</v>
      </c>
    </row>
    <row r="13" spans="1:12" ht="9.75" customHeight="1" x14ac:dyDescent="0.2">
      <c r="A13" s="43"/>
      <c r="B13" s="39"/>
      <c r="C13" s="39">
        <v>5000</v>
      </c>
      <c r="D13" s="17" t="s">
        <v>64</v>
      </c>
      <c r="E13" s="78">
        <v>0</v>
      </c>
      <c r="F13" s="78">
        <v>10544</v>
      </c>
      <c r="G13" s="78">
        <f>+E13+F13</f>
        <v>10544</v>
      </c>
      <c r="H13" s="78">
        <f t="shared" si="1"/>
        <v>10544</v>
      </c>
      <c r="I13" s="92">
        <f t="shared" si="1"/>
        <v>10544</v>
      </c>
      <c r="J13" s="78">
        <f>I13-E13</f>
        <v>10544</v>
      </c>
    </row>
    <row r="14" spans="1:12" ht="9.75" customHeight="1" x14ac:dyDescent="0.2">
      <c r="A14" s="43"/>
      <c r="B14" s="39"/>
      <c r="C14" s="39">
        <v>6000</v>
      </c>
      <c r="D14" s="17" t="s">
        <v>65</v>
      </c>
      <c r="E14" s="78">
        <v>0</v>
      </c>
      <c r="F14" s="78">
        <v>0</v>
      </c>
      <c r="G14" s="78">
        <f>+E14+F14</f>
        <v>0</v>
      </c>
      <c r="H14" s="78">
        <f t="shared" si="1"/>
        <v>0</v>
      </c>
      <c r="I14" s="92">
        <f t="shared" si="1"/>
        <v>0</v>
      </c>
      <c r="J14" s="78">
        <f>I14-E14</f>
        <v>0</v>
      </c>
    </row>
    <row r="15" spans="1:12" ht="9.75" customHeight="1" x14ac:dyDescent="0.2">
      <c r="A15" s="43"/>
      <c r="B15" s="39"/>
      <c r="C15" s="39">
        <v>7000</v>
      </c>
      <c r="D15" s="33" t="s">
        <v>260</v>
      </c>
      <c r="E15" s="78">
        <v>0</v>
      </c>
      <c r="F15" s="78">
        <v>2167155</v>
      </c>
      <c r="G15" s="78">
        <f>+E15+F15</f>
        <v>2167155</v>
      </c>
      <c r="H15" s="78">
        <f t="shared" si="1"/>
        <v>2167155</v>
      </c>
      <c r="I15" s="92">
        <f t="shared" si="1"/>
        <v>2167155</v>
      </c>
      <c r="J15" s="78">
        <f>I15-E15</f>
        <v>2167155</v>
      </c>
      <c r="L15" s="77"/>
    </row>
    <row r="16" spans="1:12" ht="12" customHeight="1" x14ac:dyDescent="0.2">
      <c r="A16" s="43"/>
      <c r="B16" s="39"/>
      <c r="C16" s="39"/>
      <c r="D16" s="17" t="s">
        <v>66</v>
      </c>
      <c r="E16" s="78">
        <f>SUM(E17:E27)</f>
        <v>21196000</v>
      </c>
      <c r="F16" s="78">
        <f t="shared" ref="F16" si="2">SUM(F17:F27)</f>
        <v>640972</v>
      </c>
      <c r="G16" s="78">
        <f>SUM(G17:G27)</f>
        <v>21836972</v>
      </c>
      <c r="H16" s="78">
        <f>SUM(H17:H27)</f>
        <v>21836972</v>
      </c>
      <c r="I16" s="78">
        <f>SUM(I17:I27)</f>
        <v>21836972</v>
      </c>
      <c r="J16" s="78">
        <f>SUM(J17:J27)</f>
        <v>640972</v>
      </c>
    </row>
    <row r="17" spans="1:14" ht="12" customHeight="1" x14ac:dyDescent="0.2">
      <c r="A17" s="43"/>
      <c r="B17" s="40"/>
      <c r="C17" s="40" t="s">
        <v>255</v>
      </c>
      <c r="D17" s="18" t="s">
        <v>67</v>
      </c>
      <c r="E17" s="78">
        <v>21196000</v>
      </c>
      <c r="F17" s="78">
        <v>640972</v>
      </c>
      <c r="G17" s="78">
        <f>+E17+F17</f>
        <v>21836972</v>
      </c>
      <c r="H17" s="78">
        <f>+G17</f>
        <v>21836972</v>
      </c>
      <c r="I17" s="92">
        <f>+H17</f>
        <v>21836972</v>
      </c>
      <c r="J17" s="78">
        <f>I17-E17</f>
        <v>640972</v>
      </c>
      <c r="K17" s="13"/>
      <c r="L17" s="13"/>
      <c r="M17" s="13"/>
      <c r="N17" s="77"/>
    </row>
    <row r="18" spans="1:14" ht="12" customHeight="1" x14ac:dyDescent="0.2">
      <c r="A18" s="43"/>
      <c r="B18" s="40"/>
      <c r="C18" s="40" t="s">
        <v>256</v>
      </c>
      <c r="D18" s="18" t="s">
        <v>215</v>
      </c>
      <c r="E18" s="78">
        <v>0</v>
      </c>
      <c r="F18" s="78">
        <v>0</v>
      </c>
      <c r="G18" s="78">
        <v>0</v>
      </c>
      <c r="H18" s="78">
        <v>0</v>
      </c>
      <c r="I18" s="92">
        <v>0</v>
      </c>
      <c r="J18" s="78">
        <v>0</v>
      </c>
      <c r="K18" s="47"/>
      <c r="L18" s="13"/>
      <c r="M18" s="13"/>
    </row>
    <row r="19" spans="1:14" ht="12" customHeight="1" x14ac:dyDescent="0.2">
      <c r="A19" s="43"/>
      <c r="B19" s="40"/>
      <c r="C19" s="40" t="s">
        <v>257</v>
      </c>
      <c r="D19" s="18" t="s">
        <v>207</v>
      </c>
      <c r="E19" s="78">
        <v>0</v>
      </c>
      <c r="F19" s="78">
        <v>0</v>
      </c>
      <c r="G19" s="78">
        <v>0</v>
      </c>
      <c r="H19" s="78">
        <v>0</v>
      </c>
      <c r="I19" s="92">
        <v>0</v>
      </c>
      <c r="J19" s="78">
        <v>0</v>
      </c>
      <c r="K19" s="47"/>
      <c r="L19" s="181"/>
      <c r="M19" s="13"/>
    </row>
    <row r="20" spans="1:14" ht="12" customHeight="1" x14ac:dyDescent="0.2">
      <c r="A20" s="43"/>
      <c r="B20" s="39"/>
      <c r="C20" s="39">
        <v>8112</v>
      </c>
      <c r="D20" s="18" t="s">
        <v>216</v>
      </c>
      <c r="E20" s="78">
        <v>0</v>
      </c>
      <c r="F20" s="78">
        <v>0</v>
      </c>
      <c r="G20" s="78">
        <v>0</v>
      </c>
      <c r="H20" s="78">
        <v>0</v>
      </c>
      <c r="I20" s="92">
        <v>0</v>
      </c>
      <c r="J20" s="78">
        <v>0</v>
      </c>
      <c r="L20" s="13"/>
      <c r="M20" s="13"/>
    </row>
    <row r="21" spans="1:14" ht="9.75" customHeight="1" x14ac:dyDescent="0.2">
      <c r="A21" s="43"/>
      <c r="B21" s="39"/>
      <c r="C21" s="39"/>
      <c r="D21" s="18" t="s">
        <v>68</v>
      </c>
      <c r="E21" s="78">
        <v>0</v>
      </c>
      <c r="F21" s="78">
        <v>0</v>
      </c>
      <c r="G21" s="78">
        <v>0</v>
      </c>
      <c r="H21" s="78">
        <v>0</v>
      </c>
      <c r="I21" s="92">
        <v>0</v>
      </c>
      <c r="J21" s="78">
        <v>0</v>
      </c>
      <c r="M21" s="178"/>
    </row>
    <row r="22" spans="1:14" ht="9.75" customHeight="1" x14ac:dyDescent="0.2">
      <c r="A22" s="43"/>
      <c r="B22" s="40"/>
      <c r="C22" s="40" t="s">
        <v>254</v>
      </c>
      <c r="D22" s="18" t="s">
        <v>208</v>
      </c>
      <c r="E22" s="78">
        <v>0</v>
      </c>
      <c r="F22" s="78">
        <v>0</v>
      </c>
      <c r="G22" s="78">
        <v>0</v>
      </c>
      <c r="H22" s="78">
        <v>0</v>
      </c>
      <c r="I22" s="92">
        <v>0</v>
      </c>
      <c r="J22" s="78">
        <v>0</v>
      </c>
    </row>
    <row r="23" spans="1:14" ht="9.75" customHeight="1" x14ac:dyDescent="0.2">
      <c r="A23" s="43"/>
      <c r="B23" s="39"/>
      <c r="C23" s="39"/>
      <c r="D23" s="18" t="s">
        <v>69</v>
      </c>
      <c r="E23" s="78">
        <v>0</v>
      </c>
      <c r="F23" s="78">
        <v>0</v>
      </c>
      <c r="G23" s="78">
        <v>0</v>
      </c>
      <c r="H23" s="78">
        <v>0</v>
      </c>
      <c r="I23" s="92">
        <v>0</v>
      </c>
      <c r="J23" s="78">
        <v>0</v>
      </c>
    </row>
    <row r="24" spans="1:14" ht="9.75" customHeight="1" x14ac:dyDescent="0.2">
      <c r="A24" s="43"/>
      <c r="B24" s="39"/>
      <c r="C24" s="39"/>
      <c r="D24" s="18" t="s">
        <v>70</v>
      </c>
      <c r="E24" s="78">
        <v>0</v>
      </c>
      <c r="F24" s="78">
        <v>0</v>
      </c>
      <c r="G24" s="78">
        <v>0</v>
      </c>
      <c r="H24" s="78">
        <v>0</v>
      </c>
      <c r="I24" s="92">
        <v>0</v>
      </c>
      <c r="J24" s="78">
        <v>0</v>
      </c>
    </row>
    <row r="25" spans="1:14" ht="9.75" customHeight="1" x14ac:dyDescent="0.2">
      <c r="A25" s="43"/>
      <c r="B25" s="39"/>
      <c r="C25" s="39" t="s">
        <v>250</v>
      </c>
      <c r="D25" s="18" t="s">
        <v>209</v>
      </c>
      <c r="E25" s="78">
        <v>0</v>
      </c>
      <c r="F25" s="78">
        <v>0</v>
      </c>
      <c r="G25" s="78">
        <v>0</v>
      </c>
      <c r="H25" s="78">
        <v>0</v>
      </c>
      <c r="I25" s="92">
        <v>0</v>
      </c>
      <c r="J25" s="78">
        <v>0</v>
      </c>
    </row>
    <row r="26" spans="1:14" ht="9.75" customHeight="1" x14ac:dyDescent="0.2">
      <c r="A26" s="43"/>
      <c r="B26" s="39"/>
      <c r="C26" s="39" t="s">
        <v>251</v>
      </c>
      <c r="D26" s="18" t="s">
        <v>210</v>
      </c>
      <c r="E26" s="78">
        <v>0</v>
      </c>
      <c r="F26" s="78">
        <v>0</v>
      </c>
      <c r="G26" s="78">
        <v>0</v>
      </c>
      <c r="H26" s="78">
        <v>0</v>
      </c>
      <c r="I26" s="92">
        <v>0</v>
      </c>
      <c r="J26" s="78">
        <v>0</v>
      </c>
    </row>
    <row r="27" spans="1:14" ht="15.75" customHeight="1" x14ac:dyDescent="0.2">
      <c r="A27" s="43"/>
      <c r="B27" s="39"/>
      <c r="C27" s="39" t="s">
        <v>258</v>
      </c>
      <c r="D27" s="18" t="s">
        <v>71</v>
      </c>
      <c r="E27" s="78">
        <v>0</v>
      </c>
      <c r="F27" s="78">
        <v>0</v>
      </c>
      <c r="G27" s="78">
        <v>0</v>
      </c>
      <c r="H27" s="78">
        <v>0</v>
      </c>
      <c r="I27" s="92">
        <v>0</v>
      </c>
      <c r="J27" s="78">
        <v>0</v>
      </c>
    </row>
    <row r="28" spans="1:14" ht="9.75" customHeight="1" x14ac:dyDescent="0.2">
      <c r="A28" s="43"/>
      <c r="B28" s="39"/>
      <c r="C28" s="39"/>
      <c r="D28" s="17" t="s">
        <v>72</v>
      </c>
      <c r="E28" s="78">
        <f>SUM(E29:E33)</f>
        <v>0</v>
      </c>
      <c r="F28" s="78">
        <f>SUM(F29:F33)</f>
        <v>0</v>
      </c>
      <c r="G28" s="78">
        <f t="shared" ref="G28:I28" si="3">SUM(G29:G33)</f>
        <v>0</v>
      </c>
      <c r="H28" s="78">
        <f t="shared" si="3"/>
        <v>0</v>
      </c>
      <c r="I28" s="78">
        <f t="shared" si="3"/>
        <v>0</v>
      </c>
      <c r="J28" s="78">
        <v>0</v>
      </c>
    </row>
    <row r="29" spans="1:14" ht="9.75" customHeight="1" x14ac:dyDescent="0.2">
      <c r="A29" s="43"/>
      <c r="B29" s="39"/>
      <c r="C29" s="39" t="s">
        <v>211</v>
      </c>
      <c r="D29" s="18" t="s">
        <v>217</v>
      </c>
      <c r="E29" s="78">
        <v>0</v>
      </c>
      <c r="F29" s="78">
        <v>0</v>
      </c>
      <c r="G29" s="78">
        <v>0</v>
      </c>
      <c r="H29" s="78">
        <v>0</v>
      </c>
      <c r="I29" s="92">
        <v>0</v>
      </c>
      <c r="J29" s="78">
        <v>0</v>
      </c>
    </row>
    <row r="30" spans="1:14" ht="9.75" customHeight="1" x14ac:dyDescent="0.2">
      <c r="A30" s="43"/>
      <c r="B30" s="39"/>
      <c r="C30" s="39">
        <v>8113</v>
      </c>
      <c r="D30" s="18" t="s">
        <v>212</v>
      </c>
      <c r="E30" s="78">
        <v>0</v>
      </c>
      <c r="F30" s="78">
        <v>0</v>
      </c>
      <c r="G30" s="78">
        <v>0</v>
      </c>
      <c r="H30" s="78">
        <v>0</v>
      </c>
      <c r="I30" s="92">
        <v>0</v>
      </c>
      <c r="J30" s="78">
        <v>0</v>
      </c>
    </row>
    <row r="31" spans="1:14" ht="9.75" customHeight="1" x14ac:dyDescent="0.2">
      <c r="A31" s="43"/>
      <c r="B31" s="39"/>
      <c r="C31" s="39" t="s">
        <v>252</v>
      </c>
      <c r="D31" s="18" t="s">
        <v>214</v>
      </c>
      <c r="E31" s="78">
        <v>0</v>
      </c>
      <c r="F31" s="78">
        <v>0</v>
      </c>
      <c r="G31" s="78">
        <v>0</v>
      </c>
      <c r="H31" s="78">
        <v>0</v>
      </c>
      <c r="I31" s="92">
        <v>0</v>
      </c>
      <c r="J31" s="78">
        <v>0</v>
      </c>
    </row>
    <row r="32" spans="1:14" ht="9.75" customHeight="1" x14ac:dyDescent="0.2">
      <c r="A32" s="39"/>
      <c r="B32" s="39"/>
      <c r="C32" s="39" t="s">
        <v>213</v>
      </c>
      <c r="D32" s="18" t="s">
        <v>73</v>
      </c>
      <c r="E32" s="78">
        <v>0</v>
      </c>
      <c r="F32" s="78">
        <v>0</v>
      </c>
      <c r="G32" s="78">
        <v>0</v>
      </c>
      <c r="H32" s="78">
        <v>0</v>
      </c>
      <c r="I32" s="92">
        <v>0</v>
      </c>
      <c r="J32" s="78">
        <v>0</v>
      </c>
    </row>
    <row r="33" spans="1:10" ht="9.75" customHeight="1" x14ac:dyDescent="0.2">
      <c r="A33" s="43"/>
      <c r="B33" s="40"/>
      <c r="C33" s="40" t="s">
        <v>253</v>
      </c>
      <c r="D33" s="18" t="s">
        <v>218</v>
      </c>
      <c r="E33" s="78">
        <v>0</v>
      </c>
      <c r="F33" s="78">
        <v>0</v>
      </c>
      <c r="G33" s="78">
        <v>0</v>
      </c>
      <c r="H33" s="78">
        <v>0</v>
      </c>
      <c r="I33" s="92">
        <v>0</v>
      </c>
      <c r="J33" s="78">
        <v>0</v>
      </c>
    </row>
    <row r="34" spans="1:10" ht="9.75" customHeight="1" x14ac:dyDescent="0.2">
      <c r="A34" s="43"/>
      <c r="B34" s="39"/>
      <c r="C34" s="39">
        <v>9000</v>
      </c>
      <c r="D34" s="17" t="s">
        <v>270</v>
      </c>
      <c r="E34" s="78">
        <v>0</v>
      </c>
      <c r="F34" s="78">
        <v>0</v>
      </c>
      <c r="G34" s="78">
        <v>0</v>
      </c>
      <c r="H34" s="78">
        <v>0</v>
      </c>
      <c r="I34" s="92">
        <v>0</v>
      </c>
      <c r="J34" s="78">
        <v>0</v>
      </c>
    </row>
    <row r="35" spans="1:10" ht="9.75" customHeight="1" x14ac:dyDescent="0.2">
      <c r="A35" s="43"/>
      <c r="B35" s="39"/>
      <c r="C35" s="39" t="s">
        <v>249</v>
      </c>
      <c r="D35" s="32" t="s">
        <v>271</v>
      </c>
      <c r="E35" s="109">
        <f>+E36</f>
        <v>0</v>
      </c>
      <c r="F35" s="109">
        <f t="shared" ref="F35:I35" si="4">+F36</f>
        <v>0</v>
      </c>
      <c r="G35" s="109">
        <f t="shared" si="4"/>
        <v>0</v>
      </c>
      <c r="H35" s="109">
        <f t="shared" si="4"/>
        <v>0</v>
      </c>
      <c r="I35" s="109">
        <f t="shared" si="4"/>
        <v>0</v>
      </c>
      <c r="J35" s="84">
        <v>0</v>
      </c>
    </row>
    <row r="36" spans="1:10" ht="9.75" customHeight="1" x14ac:dyDescent="0.2">
      <c r="A36" s="43"/>
      <c r="B36" s="163"/>
      <c r="C36" s="163"/>
      <c r="D36" s="33" t="s">
        <v>269</v>
      </c>
      <c r="E36" s="109">
        <v>0</v>
      </c>
      <c r="F36" s="109">
        <v>0</v>
      </c>
      <c r="G36" s="109">
        <v>0</v>
      </c>
      <c r="H36" s="109">
        <v>0</v>
      </c>
      <c r="I36" s="110">
        <v>0</v>
      </c>
      <c r="J36" s="84">
        <v>0</v>
      </c>
    </row>
    <row r="37" spans="1:10" ht="9.75" customHeight="1" x14ac:dyDescent="0.2">
      <c r="A37" s="158"/>
      <c r="B37" s="159"/>
      <c r="C37" s="159"/>
      <c r="D37" s="33" t="s">
        <v>309</v>
      </c>
      <c r="E37" s="109">
        <f>+E38+E39</f>
        <v>0</v>
      </c>
      <c r="F37" s="109">
        <f t="shared" ref="F37:I37" si="5">+F38+F39</f>
        <v>0</v>
      </c>
      <c r="G37" s="109">
        <f t="shared" si="5"/>
        <v>0</v>
      </c>
      <c r="H37" s="109">
        <f t="shared" si="5"/>
        <v>0</v>
      </c>
      <c r="I37" s="109">
        <f t="shared" si="5"/>
        <v>0</v>
      </c>
      <c r="J37" s="84">
        <v>0</v>
      </c>
    </row>
    <row r="38" spans="1:10" ht="9.75" customHeight="1" x14ac:dyDescent="0.2">
      <c r="A38" s="43"/>
      <c r="B38" s="39"/>
      <c r="C38" s="39"/>
      <c r="D38" s="18" t="s">
        <v>307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</row>
    <row r="39" spans="1:10" ht="9.75" customHeight="1" x14ac:dyDescent="0.2">
      <c r="A39" s="43"/>
      <c r="B39" s="39"/>
      <c r="C39" s="39"/>
      <c r="D39" s="18" t="s">
        <v>308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</row>
    <row r="40" spans="1:10" ht="9.75" customHeight="1" x14ac:dyDescent="0.2">
      <c r="A40" s="43"/>
      <c r="B40" s="39"/>
      <c r="C40" s="39"/>
      <c r="D40" s="107" t="s">
        <v>331</v>
      </c>
      <c r="E40" s="112">
        <f>+E9+E12+E13+E14+E15+E16+E28+E34+E35+E37</f>
        <v>21196000</v>
      </c>
      <c r="F40" s="112">
        <f>+F9+F12+F13+F14+F15+F16+F28+F34+F35+F37</f>
        <v>2818671</v>
      </c>
      <c r="G40" s="112">
        <f>+G9+G12+G13+G14+G15+G16+G28+G34+G35+G37</f>
        <v>24014671</v>
      </c>
      <c r="H40" s="112">
        <f>+H9+H12+H13+H14+H15+H16+H28+H34+H35+H37</f>
        <v>24014671</v>
      </c>
      <c r="I40" s="112">
        <f>+I9+I12+I13+I14+I15+I16+I28+I34+I35+I37</f>
        <v>24014671</v>
      </c>
      <c r="J40" s="113">
        <f>+J9+J10+J11+J12+J13+J14+J15+J16+J28+J34+J33+J37</f>
        <v>2818671</v>
      </c>
    </row>
    <row r="41" spans="1:10" ht="9.75" customHeight="1" x14ac:dyDescent="0.2">
      <c r="A41" s="43"/>
      <c r="B41" s="39"/>
      <c r="C41" s="39"/>
      <c r="D41" s="105" t="s">
        <v>219</v>
      </c>
      <c r="E41" s="109"/>
      <c r="F41" s="109"/>
      <c r="G41" s="109"/>
      <c r="H41" s="109"/>
      <c r="I41" s="110"/>
      <c r="J41" s="78"/>
    </row>
    <row r="42" spans="1:10" ht="9.75" customHeight="1" x14ac:dyDescent="0.2">
      <c r="A42" s="43"/>
      <c r="B42" s="39"/>
      <c r="C42" s="39"/>
      <c r="D42" s="105" t="s">
        <v>220</v>
      </c>
      <c r="E42" s="109"/>
      <c r="F42" s="109"/>
      <c r="G42" s="109"/>
      <c r="H42" s="109"/>
      <c r="I42" s="110"/>
      <c r="J42" s="80"/>
    </row>
    <row r="43" spans="1:10" ht="9.75" customHeight="1" x14ac:dyDescent="0.2">
      <c r="A43" s="43"/>
      <c r="B43" s="39"/>
      <c r="C43" s="39"/>
      <c r="D43" s="33" t="s">
        <v>272</v>
      </c>
      <c r="E43" s="109">
        <f>SUM(E44:E51)</f>
        <v>0</v>
      </c>
      <c r="F43" s="109">
        <f>SUM(F44:F51)</f>
        <v>20203127</v>
      </c>
      <c r="G43" s="109">
        <f>SUM(G44:G51)</f>
        <v>20203127</v>
      </c>
      <c r="H43" s="109">
        <f t="shared" ref="H43:I43" si="6">SUM(H44:H51)</f>
        <v>20203127</v>
      </c>
      <c r="I43" s="109">
        <f t="shared" si="6"/>
        <v>20203127</v>
      </c>
      <c r="J43" s="78">
        <f>I43-E43</f>
        <v>20203127</v>
      </c>
    </row>
    <row r="44" spans="1:10" ht="18" customHeight="1" x14ac:dyDescent="0.2">
      <c r="A44" s="43"/>
      <c r="B44" s="39" t="s">
        <v>261</v>
      </c>
      <c r="C44" s="39" t="s">
        <v>249</v>
      </c>
      <c r="D44" s="18" t="s">
        <v>221</v>
      </c>
      <c r="E44" s="109">
        <v>0</v>
      </c>
      <c r="F44" s="109">
        <v>0</v>
      </c>
      <c r="G44" s="78">
        <f t="shared" ref="G44:G51" si="7">+E44+F44</f>
        <v>0</v>
      </c>
      <c r="H44" s="109">
        <v>0</v>
      </c>
      <c r="I44" s="110">
        <v>0</v>
      </c>
      <c r="J44" s="78">
        <f t="shared" ref="J44:J51" si="8">I44-E44</f>
        <v>0</v>
      </c>
    </row>
    <row r="45" spans="1:10" ht="9.75" customHeight="1" x14ac:dyDescent="0.2">
      <c r="A45" s="43"/>
      <c r="B45" s="39" t="s">
        <v>262</v>
      </c>
      <c r="C45" s="39" t="s">
        <v>249</v>
      </c>
      <c r="D45" s="18" t="s">
        <v>222</v>
      </c>
      <c r="E45" s="109">
        <v>0</v>
      </c>
      <c r="F45" s="109">
        <v>0</v>
      </c>
      <c r="G45" s="78">
        <f t="shared" si="7"/>
        <v>0</v>
      </c>
      <c r="H45" s="109">
        <v>0</v>
      </c>
      <c r="I45" s="110">
        <v>0</v>
      </c>
      <c r="J45" s="78">
        <f t="shared" si="8"/>
        <v>0</v>
      </c>
    </row>
    <row r="46" spans="1:10" ht="9.75" customHeight="1" x14ac:dyDescent="0.2">
      <c r="A46" s="43"/>
      <c r="B46" s="39" t="s">
        <v>263</v>
      </c>
      <c r="C46" s="39" t="s">
        <v>249</v>
      </c>
      <c r="D46" s="18" t="s">
        <v>330</v>
      </c>
      <c r="E46" s="109">
        <v>0</v>
      </c>
      <c r="F46" s="109">
        <v>20203127</v>
      </c>
      <c r="G46" s="78">
        <f t="shared" si="7"/>
        <v>20203127</v>
      </c>
      <c r="H46" s="109">
        <f>+G46</f>
        <v>20203127</v>
      </c>
      <c r="I46" s="110">
        <f>+H46</f>
        <v>20203127</v>
      </c>
      <c r="J46" s="78">
        <f t="shared" si="8"/>
        <v>20203127</v>
      </c>
    </row>
    <row r="47" spans="1:10" ht="26.25" customHeight="1" x14ac:dyDescent="0.2">
      <c r="A47" s="43"/>
      <c r="B47" s="39" t="s">
        <v>264</v>
      </c>
      <c r="C47" s="39" t="s">
        <v>249</v>
      </c>
      <c r="D47" s="18" t="s">
        <v>223</v>
      </c>
      <c r="E47" s="109">
        <v>0</v>
      </c>
      <c r="F47" s="109">
        <v>0</v>
      </c>
      <c r="G47" s="78">
        <f t="shared" si="7"/>
        <v>0</v>
      </c>
      <c r="H47" s="109">
        <v>0</v>
      </c>
      <c r="I47" s="110">
        <v>0</v>
      </c>
      <c r="J47" s="78">
        <f t="shared" si="8"/>
        <v>0</v>
      </c>
    </row>
    <row r="48" spans="1:10" ht="9.75" customHeight="1" x14ac:dyDescent="0.2">
      <c r="A48" s="43"/>
      <c r="B48" s="39" t="s">
        <v>266</v>
      </c>
      <c r="C48" s="39" t="s">
        <v>249</v>
      </c>
      <c r="D48" s="18" t="s">
        <v>224</v>
      </c>
      <c r="E48" s="109">
        <v>0</v>
      </c>
      <c r="F48" s="109">
        <v>0</v>
      </c>
      <c r="G48" s="78">
        <f t="shared" si="7"/>
        <v>0</v>
      </c>
      <c r="H48" s="109">
        <v>0</v>
      </c>
      <c r="I48" s="110">
        <v>0</v>
      </c>
      <c r="J48" s="78">
        <f t="shared" si="8"/>
        <v>0</v>
      </c>
    </row>
    <row r="49" spans="1:12" ht="15.75" customHeight="1" x14ac:dyDescent="0.2">
      <c r="A49" s="43"/>
      <c r="B49" s="39" t="s">
        <v>267</v>
      </c>
      <c r="C49" s="39" t="s">
        <v>249</v>
      </c>
      <c r="D49" s="18" t="s">
        <v>225</v>
      </c>
      <c r="E49" s="109">
        <v>0</v>
      </c>
      <c r="F49" s="109">
        <v>0</v>
      </c>
      <c r="G49" s="78">
        <f t="shared" si="7"/>
        <v>0</v>
      </c>
      <c r="H49" s="109">
        <v>0</v>
      </c>
      <c r="I49" s="110">
        <v>0</v>
      </c>
      <c r="J49" s="78">
        <f t="shared" si="8"/>
        <v>0</v>
      </c>
    </row>
    <row r="50" spans="1:12" ht="18.75" customHeight="1" x14ac:dyDescent="0.2">
      <c r="A50" s="43"/>
      <c r="B50" s="39" t="s">
        <v>268</v>
      </c>
      <c r="C50" s="39" t="s">
        <v>249</v>
      </c>
      <c r="D50" s="18" t="s">
        <v>226</v>
      </c>
      <c r="E50" s="109">
        <v>0</v>
      </c>
      <c r="F50" s="109">
        <v>0</v>
      </c>
      <c r="G50" s="78">
        <f t="shared" si="7"/>
        <v>0</v>
      </c>
      <c r="H50" s="109">
        <v>0</v>
      </c>
      <c r="I50" s="110">
        <v>0</v>
      </c>
      <c r="J50" s="78">
        <f t="shared" si="8"/>
        <v>0</v>
      </c>
    </row>
    <row r="51" spans="1:12" ht="18" customHeight="1" x14ac:dyDescent="0.2">
      <c r="A51" s="43"/>
      <c r="B51" s="39" t="s">
        <v>265</v>
      </c>
      <c r="C51" s="39" t="s">
        <v>249</v>
      </c>
      <c r="D51" s="18" t="s">
        <v>227</v>
      </c>
      <c r="E51" s="109">
        <v>0</v>
      </c>
      <c r="F51" s="109">
        <v>0</v>
      </c>
      <c r="G51" s="78">
        <f t="shared" si="7"/>
        <v>0</v>
      </c>
      <c r="H51" s="109">
        <v>0</v>
      </c>
      <c r="I51" s="110">
        <v>0</v>
      </c>
      <c r="J51" s="78">
        <f t="shared" si="8"/>
        <v>0</v>
      </c>
    </row>
    <row r="52" spans="1:12" ht="9.75" customHeight="1" x14ac:dyDescent="0.2">
      <c r="A52" s="43"/>
      <c r="B52" s="39"/>
      <c r="C52" s="39"/>
      <c r="D52" s="33" t="s">
        <v>273</v>
      </c>
      <c r="E52" s="109">
        <f>SUM(E53:E56)</f>
        <v>0</v>
      </c>
      <c r="F52" s="109">
        <f t="shared" ref="F52:I52" si="9">SUM(F53:F56)</f>
        <v>13583772</v>
      </c>
      <c r="G52" s="109">
        <f t="shared" si="9"/>
        <v>13583772</v>
      </c>
      <c r="H52" s="109">
        <f t="shared" si="9"/>
        <v>13583772</v>
      </c>
      <c r="I52" s="109">
        <f t="shared" si="9"/>
        <v>13583772</v>
      </c>
      <c r="J52" s="78">
        <f>+J53+J54+J55+J56</f>
        <v>13583772</v>
      </c>
    </row>
    <row r="53" spans="1:12" ht="9.75" customHeight="1" x14ac:dyDescent="0.2">
      <c r="A53" s="48">
        <v>12</v>
      </c>
      <c r="B53" s="41" t="s">
        <v>249</v>
      </c>
      <c r="C53" s="48">
        <v>8000</v>
      </c>
      <c r="D53" s="18" t="s">
        <v>277</v>
      </c>
      <c r="E53" s="109">
        <v>0</v>
      </c>
      <c r="F53" s="109">
        <v>0</v>
      </c>
      <c r="G53" s="109">
        <v>0</v>
      </c>
      <c r="H53" s="109">
        <v>0</v>
      </c>
      <c r="I53" s="110">
        <v>0</v>
      </c>
      <c r="J53" s="78">
        <f t="shared" ref="J53:J55" si="10">I53-E53</f>
        <v>0</v>
      </c>
    </row>
    <row r="54" spans="1:12" ht="9.75" customHeight="1" x14ac:dyDescent="0.2">
      <c r="A54" s="49" t="s">
        <v>288</v>
      </c>
      <c r="B54" s="42" t="s">
        <v>249</v>
      </c>
      <c r="C54" s="48">
        <v>8000</v>
      </c>
      <c r="D54" s="18" t="s">
        <v>276</v>
      </c>
      <c r="E54" s="109">
        <v>0</v>
      </c>
      <c r="F54" s="109">
        <v>0</v>
      </c>
      <c r="G54" s="109">
        <v>0</v>
      </c>
      <c r="H54" s="109">
        <v>0</v>
      </c>
      <c r="I54" s="110">
        <v>0</v>
      </c>
      <c r="J54" s="78">
        <f t="shared" si="10"/>
        <v>0</v>
      </c>
    </row>
    <row r="55" spans="1:12" ht="9.75" customHeight="1" x14ac:dyDescent="0.2">
      <c r="A55" s="39" t="s">
        <v>249</v>
      </c>
      <c r="B55" s="39" t="s">
        <v>249</v>
      </c>
      <c r="C55" s="39"/>
      <c r="D55" s="18" t="s">
        <v>275</v>
      </c>
      <c r="E55" s="109">
        <v>0</v>
      </c>
      <c r="F55" s="109">
        <v>0</v>
      </c>
      <c r="G55" s="109">
        <v>0</v>
      </c>
      <c r="H55" s="109">
        <v>0</v>
      </c>
      <c r="I55" s="110">
        <v>0</v>
      </c>
      <c r="J55" s="78">
        <f t="shared" si="10"/>
        <v>0</v>
      </c>
    </row>
    <row r="56" spans="1:12" ht="9.75" customHeight="1" x14ac:dyDescent="0.2">
      <c r="A56" s="48" t="s">
        <v>287</v>
      </c>
      <c r="B56" s="41" t="s">
        <v>249</v>
      </c>
      <c r="C56" s="48">
        <v>8000</v>
      </c>
      <c r="D56" s="18" t="s">
        <v>274</v>
      </c>
      <c r="E56" s="109">
        <v>0</v>
      </c>
      <c r="F56" s="109">
        <v>13583772</v>
      </c>
      <c r="G56" s="109">
        <f>+F56</f>
        <v>13583772</v>
      </c>
      <c r="H56" s="110">
        <f>+G56</f>
        <v>13583772</v>
      </c>
      <c r="I56" s="110">
        <f>+H56</f>
        <v>13583772</v>
      </c>
      <c r="J56" s="78">
        <f>I56-E56</f>
        <v>13583772</v>
      </c>
      <c r="L56" s="110"/>
    </row>
    <row r="57" spans="1:12" ht="9.75" customHeight="1" x14ac:dyDescent="0.2">
      <c r="A57" s="43"/>
      <c r="B57" s="39"/>
      <c r="C57" s="39"/>
      <c r="D57" s="33" t="s">
        <v>278</v>
      </c>
      <c r="E57" s="109">
        <f>SUM(E58:E59)</f>
        <v>0</v>
      </c>
      <c r="F57" s="109">
        <f t="shared" ref="F57:I57" si="11">SUM(F58:F59)</f>
        <v>0</v>
      </c>
      <c r="G57" s="109">
        <f t="shared" si="11"/>
        <v>0</v>
      </c>
      <c r="H57" s="109">
        <f t="shared" si="11"/>
        <v>0</v>
      </c>
      <c r="I57" s="109">
        <f t="shared" si="11"/>
        <v>0</v>
      </c>
      <c r="J57" s="78">
        <f>+E57-I57</f>
        <v>0</v>
      </c>
    </row>
    <row r="58" spans="1:12" ht="18.75" customHeight="1" x14ac:dyDescent="0.2">
      <c r="A58" s="43"/>
      <c r="B58" s="39"/>
      <c r="C58" s="39"/>
      <c r="D58" s="18" t="s">
        <v>228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</row>
    <row r="59" spans="1:12" ht="9.75" customHeight="1" x14ac:dyDescent="0.2">
      <c r="A59" s="43"/>
      <c r="B59" s="39"/>
      <c r="C59" s="39"/>
      <c r="D59" s="18" t="s">
        <v>229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</row>
    <row r="60" spans="1:12" ht="9.75" customHeight="1" x14ac:dyDescent="0.2">
      <c r="A60" s="43"/>
      <c r="B60" s="39"/>
      <c r="C60" s="39"/>
      <c r="D60" s="33" t="s">
        <v>279</v>
      </c>
      <c r="E60" s="109"/>
      <c r="F60" s="109"/>
      <c r="G60" s="109"/>
      <c r="H60" s="109"/>
      <c r="I60" s="110"/>
      <c r="J60" s="78">
        <f>+E60-I60</f>
        <v>0</v>
      </c>
    </row>
    <row r="61" spans="1:12" ht="9.75" customHeight="1" x14ac:dyDescent="0.2">
      <c r="A61" s="43"/>
      <c r="B61" s="39"/>
      <c r="C61" s="39"/>
      <c r="D61" s="33" t="s">
        <v>280</v>
      </c>
      <c r="E61" s="109"/>
      <c r="F61" s="109"/>
      <c r="G61" s="109"/>
      <c r="H61" s="109"/>
      <c r="I61" s="110"/>
      <c r="J61" s="80"/>
    </row>
    <row r="62" spans="1:12" ht="15.75" customHeight="1" x14ac:dyDescent="0.2">
      <c r="A62" s="43"/>
      <c r="B62" s="39"/>
      <c r="C62" s="39"/>
      <c r="D62" s="107" t="s">
        <v>310</v>
      </c>
      <c r="E62" s="112">
        <f>+E43+E52+E57+E60+E61</f>
        <v>0</v>
      </c>
      <c r="F62" s="112">
        <f>+F43+F52+F57+F60+F61</f>
        <v>33786899</v>
      </c>
      <c r="G62" s="112">
        <f t="shared" ref="G62:I62" si="12">+G43+G52+G57+G60+G61</f>
        <v>33786899</v>
      </c>
      <c r="H62" s="112">
        <f t="shared" si="12"/>
        <v>33786899</v>
      </c>
      <c r="I62" s="112">
        <f t="shared" si="12"/>
        <v>33786899</v>
      </c>
      <c r="J62" s="114">
        <f>J43+J52+J57+J60+J61</f>
        <v>33786899</v>
      </c>
    </row>
    <row r="63" spans="1:12" ht="9.75" customHeight="1" x14ac:dyDescent="0.2">
      <c r="A63" s="43"/>
      <c r="B63" s="39"/>
      <c r="C63" s="39"/>
      <c r="D63" s="107" t="s">
        <v>230</v>
      </c>
      <c r="E63" s="112">
        <f>+E64</f>
        <v>0</v>
      </c>
      <c r="F63" s="112">
        <f t="shared" ref="F63:I63" si="13">+F64</f>
        <v>0</v>
      </c>
      <c r="G63" s="112">
        <f t="shared" si="13"/>
        <v>0</v>
      </c>
      <c r="H63" s="112">
        <f t="shared" si="13"/>
        <v>0</v>
      </c>
      <c r="I63" s="112">
        <f t="shared" si="13"/>
        <v>0</v>
      </c>
      <c r="J63" s="114">
        <f>+E63-I63</f>
        <v>0</v>
      </c>
    </row>
    <row r="64" spans="1:12" ht="9.75" customHeight="1" x14ac:dyDescent="0.2">
      <c r="A64" s="43"/>
      <c r="B64" s="163"/>
      <c r="C64" s="163"/>
      <c r="D64" s="18" t="s">
        <v>231</v>
      </c>
      <c r="E64" s="109"/>
      <c r="F64" s="109"/>
      <c r="G64" s="109"/>
      <c r="H64" s="109"/>
      <c r="I64" s="110"/>
      <c r="J64" s="78"/>
    </row>
    <row r="65" spans="1:15" ht="9.75" customHeight="1" x14ac:dyDescent="0.2">
      <c r="A65" s="158"/>
      <c r="B65" s="159"/>
      <c r="C65" s="159"/>
      <c r="D65" s="106" t="s">
        <v>232</v>
      </c>
      <c r="E65" s="112">
        <f>+E40+E62+E63</f>
        <v>21196000</v>
      </c>
      <c r="F65" s="112">
        <f>+F40+F62+F63</f>
        <v>36605570</v>
      </c>
      <c r="G65" s="112">
        <f t="shared" ref="G65:I65" si="14">+G40+G62+G63</f>
        <v>57801570</v>
      </c>
      <c r="H65" s="112">
        <f>+H40+H62+H63</f>
        <v>57801570</v>
      </c>
      <c r="I65" s="112">
        <f t="shared" si="14"/>
        <v>57801570</v>
      </c>
      <c r="J65" s="114">
        <f>+J40+J62+J63</f>
        <v>36605570</v>
      </c>
    </row>
    <row r="66" spans="1:15" ht="9.75" customHeight="1" x14ac:dyDescent="0.2">
      <c r="A66" s="43"/>
      <c r="B66" s="39"/>
      <c r="C66" s="39"/>
      <c r="D66" s="18" t="s">
        <v>233</v>
      </c>
      <c r="E66" s="109"/>
      <c r="F66" s="109"/>
      <c r="G66" s="109"/>
      <c r="H66" s="109"/>
      <c r="I66" s="110"/>
      <c r="J66" s="80"/>
    </row>
    <row r="67" spans="1:15" ht="16.5" customHeight="1" x14ac:dyDescent="0.2">
      <c r="A67" s="43"/>
      <c r="B67" s="39"/>
      <c r="C67" s="39"/>
      <c r="D67" s="18" t="s">
        <v>234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</row>
    <row r="68" spans="1:15" ht="17.25" customHeight="1" x14ac:dyDescent="0.2">
      <c r="A68" s="43"/>
      <c r="B68" s="39"/>
      <c r="C68" s="39"/>
      <c r="D68" s="18" t="s">
        <v>235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</row>
    <row r="69" spans="1:15" ht="9.75" customHeight="1" x14ac:dyDescent="0.2">
      <c r="A69" s="43"/>
      <c r="B69" s="39"/>
      <c r="C69" s="39"/>
      <c r="D69" s="108" t="s">
        <v>236</v>
      </c>
      <c r="E69" s="115">
        <f>+E67+E68</f>
        <v>0</v>
      </c>
      <c r="F69" s="115">
        <f>+F67+F68</f>
        <v>0</v>
      </c>
      <c r="G69" s="115">
        <f t="shared" ref="G69:J69" si="15">+G67+G68</f>
        <v>0</v>
      </c>
      <c r="H69" s="115">
        <f t="shared" si="15"/>
        <v>0</v>
      </c>
      <c r="I69" s="115">
        <f t="shared" si="15"/>
        <v>0</v>
      </c>
      <c r="J69" s="115">
        <f t="shared" si="15"/>
        <v>0</v>
      </c>
      <c r="L69" s="178"/>
      <c r="M69" s="178"/>
      <c r="N69" s="178"/>
      <c r="O69" s="178"/>
    </row>
    <row r="70" spans="1:15" x14ac:dyDescent="0.2">
      <c r="L70" s="164"/>
    </row>
    <row r="71" spans="1:15" x14ac:dyDescent="0.2">
      <c r="E71" s="111"/>
      <c r="F71" s="111"/>
      <c r="G71" s="111"/>
      <c r="H71" s="111"/>
      <c r="I71" s="111"/>
      <c r="J71" s="111"/>
      <c r="L71" s="77"/>
      <c r="M71" s="77"/>
    </row>
  </sheetData>
  <customSheetViews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61"/>
  <sheetViews>
    <sheetView view="pageBreakPreview" zoomScale="120" zoomScaleNormal="120" zoomScaleSheetLayoutView="120" workbookViewId="0">
      <selection activeCell="F13" sqref="F13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77" hidden="1" customWidth="1"/>
    <col min="10" max="10" width="12.6640625" style="77" hidden="1" customWidth="1"/>
    <col min="11" max="11" width="13.33203125" style="77" hidden="1" customWidth="1"/>
    <col min="12" max="12" width="16" style="77" hidden="1" customWidth="1"/>
    <col min="13" max="13" width="11" style="77" hidden="1" customWidth="1"/>
    <col min="14" max="14" width="10.6640625" style="77" hidden="1" customWidth="1"/>
    <col min="15" max="15" width="15" hidden="1" customWidth="1"/>
    <col min="16" max="16" width="13.6640625" hidden="1" customWidth="1"/>
    <col min="17" max="17" width="0" hidden="1" customWidth="1"/>
    <col min="19" max="20" width="9.83203125" bestFit="1" customWidth="1"/>
  </cols>
  <sheetData>
    <row r="1" spans="1:20" x14ac:dyDescent="0.2">
      <c r="A1" s="298" t="s">
        <v>305</v>
      </c>
      <c r="B1" s="299"/>
      <c r="C1" s="299"/>
      <c r="D1" s="299"/>
      <c r="E1" s="299"/>
      <c r="F1" s="299"/>
      <c r="G1" s="300"/>
      <c r="H1" s="188"/>
    </row>
    <row r="2" spans="1:20" x14ac:dyDescent="0.2">
      <c r="A2" s="301" t="s">
        <v>74</v>
      </c>
      <c r="B2" s="302"/>
      <c r="C2" s="302"/>
      <c r="D2" s="302"/>
      <c r="E2" s="302"/>
      <c r="F2" s="302"/>
      <c r="G2" s="303"/>
      <c r="H2" s="188"/>
    </row>
    <row r="3" spans="1:20" x14ac:dyDescent="0.2">
      <c r="A3" s="301" t="s">
        <v>75</v>
      </c>
      <c r="B3" s="302"/>
      <c r="C3" s="302"/>
      <c r="D3" s="302"/>
      <c r="E3" s="302"/>
      <c r="F3" s="302"/>
      <c r="G3" s="303"/>
      <c r="H3" s="188"/>
    </row>
    <row r="4" spans="1:20" x14ac:dyDescent="0.2">
      <c r="A4" s="301" t="s">
        <v>543</v>
      </c>
      <c r="B4" s="302"/>
      <c r="C4" s="302"/>
      <c r="D4" s="302"/>
      <c r="E4" s="302"/>
      <c r="F4" s="302"/>
      <c r="G4" s="303"/>
      <c r="H4" s="188"/>
    </row>
    <row r="5" spans="1:20" x14ac:dyDescent="0.2">
      <c r="A5" s="308" t="s">
        <v>316</v>
      </c>
      <c r="B5" s="309"/>
      <c r="C5" s="309"/>
      <c r="D5" s="309"/>
      <c r="E5" s="309"/>
      <c r="F5" s="309"/>
      <c r="G5" s="310"/>
      <c r="H5" s="189"/>
    </row>
    <row r="6" spans="1:20" ht="16.5" x14ac:dyDescent="0.2">
      <c r="A6" s="26" t="s">
        <v>206</v>
      </c>
      <c r="B6" s="26" t="s">
        <v>78</v>
      </c>
      <c r="C6" s="26" t="s">
        <v>57</v>
      </c>
      <c r="D6" s="26" t="s">
        <v>58</v>
      </c>
      <c r="E6" s="26" t="s">
        <v>28</v>
      </c>
      <c r="F6" s="26" t="s">
        <v>43</v>
      </c>
      <c r="G6" s="26" t="s">
        <v>77</v>
      </c>
      <c r="H6" s="189"/>
    </row>
    <row r="7" spans="1:20" x14ac:dyDescent="0.2">
      <c r="A7" s="22" t="s">
        <v>79</v>
      </c>
      <c r="B7" s="210">
        <f t="shared" ref="B7:F7" si="0">+B8+B16+B26+B36+B46+B56+B60+B68+B72</f>
        <v>21196000</v>
      </c>
      <c r="C7" s="210">
        <f>+C8+C16+C26+C36+C46+C56+C60+C68+C72</f>
        <v>2818671</v>
      </c>
      <c r="D7" s="210">
        <f>+D8+D16+D26+D36+D46+D56+D60+D68+D72</f>
        <v>24014671</v>
      </c>
      <c r="E7" s="210">
        <f t="shared" si="0"/>
        <v>23605599</v>
      </c>
      <c r="F7" s="210">
        <f t="shared" si="0"/>
        <v>23605599</v>
      </c>
      <c r="G7" s="211">
        <f>+G8+G16+G26+G36+G46+G56+G60+G68+G72</f>
        <v>409072</v>
      </c>
      <c r="H7" s="190"/>
    </row>
    <row r="8" spans="1:20" x14ac:dyDescent="0.2">
      <c r="A8" s="23" t="s">
        <v>80</v>
      </c>
      <c r="B8" s="212">
        <f>ROUND(SUM(B9:B15),0)</f>
        <v>3801400</v>
      </c>
      <c r="C8" s="212">
        <f>ROUND(SUM(C9:C15),0)</f>
        <v>640973</v>
      </c>
      <c r="D8" s="212">
        <f>ROUND(+B8+C8,0)</f>
        <v>4442373</v>
      </c>
      <c r="E8" s="212">
        <f>ROUND(SUM(E9:E15),0)</f>
        <v>4156910</v>
      </c>
      <c r="F8" s="212">
        <f>ROUND(SUM(F9:F15),0)</f>
        <v>4156910</v>
      </c>
      <c r="G8" s="213">
        <f>+D8-E8</f>
        <v>285463</v>
      </c>
      <c r="H8" s="186"/>
      <c r="T8">
        <v>23106797</v>
      </c>
    </row>
    <row r="9" spans="1:20" ht="18" customHeight="1" x14ac:dyDescent="0.2">
      <c r="A9" s="20" t="s">
        <v>81</v>
      </c>
      <c r="B9" s="212">
        <v>1513900</v>
      </c>
      <c r="C9" s="212">
        <v>0</v>
      </c>
      <c r="D9" s="212">
        <f>+B9+C9</f>
        <v>1513900</v>
      </c>
      <c r="E9" s="212">
        <v>1416989</v>
      </c>
      <c r="F9" s="212">
        <f>E9</f>
        <v>1416989</v>
      </c>
      <c r="G9" s="213">
        <f t="shared" ref="G9:G15" si="1">+D9-E9</f>
        <v>96911</v>
      </c>
      <c r="H9" s="186"/>
      <c r="T9">
        <v>4549.2299999999996</v>
      </c>
    </row>
    <row r="10" spans="1:20" x14ac:dyDescent="0.2">
      <c r="A10" s="20" t="s">
        <v>82</v>
      </c>
      <c r="B10" s="212">
        <v>0</v>
      </c>
      <c r="C10" s="212">
        <v>0</v>
      </c>
      <c r="D10" s="212">
        <f>+B10+C10</f>
        <v>0</v>
      </c>
      <c r="E10" s="212">
        <v>0</v>
      </c>
      <c r="F10" s="212">
        <v>0</v>
      </c>
      <c r="G10" s="213">
        <f t="shared" si="1"/>
        <v>0</v>
      </c>
      <c r="H10" s="186"/>
      <c r="T10">
        <f>+T8+T9</f>
        <v>23111346.23</v>
      </c>
    </row>
    <row r="11" spans="1:20" x14ac:dyDescent="0.2">
      <c r="A11" s="20" t="s">
        <v>83</v>
      </c>
      <c r="B11" s="212">
        <v>1503100</v>
      </c>
      <c r="C11" s="212">
        <v>0</v>
      </c>
      <c r="D11" s="212">
        <f>+B11+C11</f>
        <v>1503100</v>
      </c>
      <c r="E11" s="212">
        <v>1388588</v>
      </c>
      <c r="F11" s="212">
        <f>E11</f>
        <v>1388588</v>
      </c>
      <c r="G11" s="213">
        <f t="shared" si="1"/>
        <v>114512</v>
      </c>
      <c r="H11" s="186"/>
    </row>
    <row r="12" spans="1:20" x14ac:dyDescent="0.2">
      <c r="A12" s="20" t="s">
        <v>84</v>
      </c>
      <c r="B12" s="212">
        <v>306800</v>
      </c>
      <c r="C12" s="212">
        <v>0</v>
      </c>
      <c r="D12" s="212">
        <f>+B12+C12</f>
        <v>306800</v>
      </c>
      <c r="E12" s="212">
        <v>295290</v>
      </c>
      <c r="F12" s="212">
        <f>E12</f>
        <v>295290</v>
      </c>
      <c r="G12" s="213">
        <f t="shared" si="1"/>
        <v>11510</v>
      </c>
      <c r="H12" s="186"/>
    </row>
    <row r="13" spans="1:20" x14ac:dyDescent="0.2">
      <c r="A13" s="20" t="s">
        <v>85</v>
      </c>
      <c r="B13" s="212">
        <v>477600</v>
      </c>
      <c r="C13" s="212">
        <v>640973</v>
      </c>
      <c r="D13" s="212">
        <f>+B13+C13</f>
        <v>1118573</v>
      </c>
      <c r="E13" s="212">
        <v>1056043</v>
      </c>
      <c r="F13" s="212">
        <f>E13</f>
        <v>1056043</v>
      </c>
      <c r="G13" s="213">
        <f t="shared" si="1"/>
        <v>62530</v>
      </c>
      <c r="H13" s="186"/>
    </row>
    <row r="14" spans="1:20" x14ac:dyDescent="0.2">
      <c r="A14" s="20" t="s">
        <v>86</v>
      </c>
      <c r="B14" s="212">
        <v>0</v>
      </c>
      <c r="C14" s="212">
        <v>0</v>
      </c>
      <c r="D14" s="212">
        <f t="shared" ref="D14:D15" si="2">+B14+C14</f>
        <v>0</v>
      </c>
      <c r="E14" s="212">
        <v>0</v>
      </c>
      <c r="F14" s="212">
        <f>E14</f>
        <v>0</v>
      </c>
      <c r="G14" s="213">
        <f t="shared" si="1"/>
        <v>0</v>
      </c>
      <c r="H14" s="186"/>
    </row>
    <row r="15" spans="1:20" x14ac:dyDescent="0.2">
      <c r="A15" s="20" t="s">
        <v>87</v>
      </c>
      <c r="B15" s="212">
        <v>0</v>
      </c>
      <c r="C15" s="212">
        <v>0</v>
      </c>
      <c r="D15" s="212">
        <f t="shared" si="2"/>
        <v>0</v>
      </c>
      <c r="E15" s="212">
        <v>0</v>
      </c>
      <c r="F15" s="212">
        <v>0</v>
      </c>
      <c r="G15" s="213">
        <f t="shared" si="1"/>
        <v>0</v>
      </c>
      <c r="H15" s="186"/>
    </row>
    <row r="16" spans="1:20" x14ac:dyDescent="0.2">
      <c r="A16" s="23" t="s">
        <v>88</v>
      </c>
      <c r="B16" s="212">
        <f>+B17+B18+B19+B20+B21+B22+B23+B24+B25</f>
        <v>342600</v>
      </c>
      <c r="C16" s="212">
        <f t="shared" ref="C16:F16" si="3">+C17+C18+C19+C20+C21+C22+C23+C24+C25</f>
        <v>11049</v>
      </c>
      <c r="D16" s="212">
        <f>+D17+D18+D19+D20+D21+D22+D23+D24+D25</f>
        <v>353649</v>
      </c>
      <c r="E16" s="212">
        <f t="shared" si="3"/>
        <v>353649</v>
      </c>
      <c r="F16" s="212">
        <f t="shared" si="3"/>
        <v>353649</v>
      </c>
      <c r="G16" s="213">
        <f>+G17+G18+G19+G20+G21+G22+G23+G24+G25</f>
        <v>0</v>
      </c>
      <c r="H16" s="186"/>
    </row>
    <row r="17" spans="1:8" ht="16.5" x14ac:dyDescent="0.2">
      <c r="A17" s="20" t="s">
        <v>89</v>
      </c>
      <c r="B17" s="212">
        <v>136000</v>
      </c>
      <c r="C17" s="212">
        <v>38776</v>
      </c>
      <c r="D17" s="212">
        <f t="shared" ref="D17:D23" si="4">+B17+C17</f>
        <v>174776</v>
      </c>
      <c r="E17" s="212">
        <v>174776</v>
      </c>
      <c r="F17" s="212">
        <f>+E17</f>
        <v>174776</v>
      </c>
      <c r="G17" s="213">
        <f>+D17-E17</f>
        <v>0</v>
      </c>
      <c r="H17" s="186"/>
    </row>
    <row r="18" spans="1:8" x14ac:dyDescent="0.2">
      <c r="A18" s="20" t="s">
        <v>90</v>
      </c>
      <c r="B18" s="212">
        <v>15100</v>
      </c>
      <c r="C18" s="212">
        <v>-303</v>
      </c>
      <c r="D18" s="212">
        <f t="shared" si="4"/>
        <v>14797</v>
      </c>
      <c r="E18" s="212">
        <v>14797</v>
      </c>
      <c r="F18" s="212">
        <f>E18</f>
        <v>14797</v>
      </c>
      <c r="G18" s="213">
        <f t="shared" ref="G18:G24" si="5">+D18-E18</f>
        <v>0</v>
      </c>
      <c r="H18" s="186"/>
    </row>
    <row r="19" spans="1:8" ht="16.5" x14ac:dyDescent="0.2">
      <c r="A19" s="20" t="s">
        <v>91</v>
      </c>
      <c r="B19" s="212"/>
      <c r="C19" s="212">
        <v>0</v>
      </c>
      <c r="D19" s="212">
        <f t="shared" si="4"/>
        <v>0</v>
      </c>
      <c r="E19" s="212">
        <v>0</v>
      </c>
      <c r="F19" s="212">
        <v>0</v>
      </c>
      <c r="G19" s="213">
        <f t="shared" si="5"/>
        <v>0</v>
      </c>
      <c r="H19" s="186"/>
    </row>
    <row r="20" spans="1:8" x14ac:dyDescent="0.2">
      <c r="A20" s="20" t="s">
        <v>92</v>
      </c>
      <c r="B20" s="212">
        <v>1500</v>
      </c>
      <c r="C20" s="212">
        <v>-2</v>
      </c>
      <c r="D20" s="212">
        <f t="shared" si="4"/>
        <v>1498</v>
      </c>
      <c r="E20" s="212">
        <v>1498</v>
      </c>
      <c r="F20" s="212">
        <f t="shared" ref="F20:F25" si="6">E20</f>
        <v>1498</v>
      </c>
      <c r="G20" s="213">
        <f t="shared" si="5"/>
        <v>0</v>
      </c>
      <c r="H20" s="186"/>
    </row>
    <row r="21" spans="1:8" x14ac:dyDescent="0.2">
      <c r="A21" s="20" t="s">
        <v>93</v>
      </c>
      <c r="B21" s="212">
        <v>1000</v>
      </c>
      <c r="C21" s="212">
        <v>-3</v>
      </c>
      <c r="D21" s="212">
        <f t="shared" si="4"/>
        <v>997</v>
      </c>
      <c r="E21" s="212">
        <v>997</v>
      </c>
      <c r="F21" s="212">
        <f t="shared" si="6"/>
        <v>997</v>
      </c>
      <c r="G21" s="213">
        <f t="shared" si="5"/>
        <v>0</v>
      </c>
      <c r="H21" s="186"/>
    </row>
    <row r="22" spans="1:8" x14ac:dyDescent="0.2">
      <c r="A22" s="20" t="s">
        <v>94</v>
      </c>
      <c r="B22" s="212">
        <v>144100</v>
      </c>
      <c r="C22" s="212">
        <v>-21929</v>
      </c>
      <c r="D22" s="212">
        <f t="shared" si="4"/>
        <v>122171</v>
      </c>
      <c r="E22" s="212">
        <v>122171</v>
      </c>
      <c r="F22" s="212">
        <f t="shared" si="6"/>
        <v>122171</v>
      </c>
      <c r="G22" s="213">
        <f t="shared" si="5"/>
        <v>0</v>
      </c>
      <c r="H22" s="186"/>
    </row>
    <row r="23" spans="1:8" ht="16.5" x14ac:dyDescent="0.2">
      <c r="A23" s="23" t="s">
        <v>538</v>
      </c>
      <c r="B23" s="212">
        <v>6800</v>
      </c>
      <c r="C23" s="212">
        <v>-116</v>
      </c>
      <c r="D23" s="212">
        <f t="shared" si="4"/>
        <v>6684</v>
      </c>
      <c r="E23" s="212">
        <v>6684</v>
      </c>
      <c r="F23" s="212">
        <f t="shared" si="6"/>
        <v>6684</v>
      </c>
      <c r="G23" s="213">
        <f t="shared" si="5"/>
        <v>0</v>
      </c>
      <c r="H23" s="186"/>
    </row>
    <row r="24" spans="1:8" x14ac:dyDescent="0.2">
      <c r="A24" s="20" t="s">
        <v>96</v>
      </c>
      <c r="B24" s="212"/>
      <c r="C24" s="212"/>
      <c r="D24" s="212">
        <f t="shared" ref="D24:D25" si="7">+B24+C24</f>
        <v>0</v>
      </c>
      <c r="E24" s="212">
        <v>0</v>
      </c>
      <c r="F24" s="212">
        <f t="shared" si="6"/>
        <v>0</v>
      </c>
      <c r="G24" s="213">
        <f t="shared" si="5"/>
        <v>0</v>
      </c>
      <c r="H24" s="186"/>
    </row>
    <row r="25" spans="1:8" x14ac:dyDescent="0.2">
      <c r="A25" s="20" t="s">
        <v>97</v>
      </c>
      <c r="B25" s="212">
        <v>38100</v>
      </c>
      <c r="C25" s="212">
        <v>-5374</v>
      </c>
      <c r="D25" s="212">
        <f t="shared" si="7"/>
        <v>32726</v>
      </c>
      <c r="E25" s="212">
        <v>32726</v>
      </c>
      <c r="F25" s="212">
        <f t="shared" si="6"/>
        <v>32726</v>
      </c>
      <c r="G25" s="213">
        <f>+D25-E25</f>
        <v>0</v>
      </c>
      <c r="H25" s="186"/>
    </row>
    <row r="26" spans="1:8" ht="20.25" customHeight="1" x14ac:dyDescent="0.2">
      <c r="A26" s="23" t="s">
        <v>98</v>
      </c>
      <c r="B26" s="212">
        <f t="shared" ref="B26:G26" si="8">+B27+B28+B29+B30+B31+B32+B33+B34+B35</f>
        <v>709600</v>
      </c>
      <c r="C26" s="212">
        <f t="shared" si="8"/>
        <v>-75772</v>
      </c>
      <c r="D26" s="212">
        <f>+D27+D28+D29+D30+D31+D32+D33+D34+D35</f>
        <v>633828</v>
      </c>
      <c r="E26" s="212">
        <f>+E27+E28+E29+E30+E31+E32+E33+E34+E35</f>
        <v>621199</v>
      </c>
      <c r="F26" s="212">
        <f t="shared" si="8"/>
        <v>621199</v>
      </c>
      <c r="G26" s="213">
        <f t="shared" si="8"/>
        <v>12629</v>
      </c>
      <c r="H26" s="186"/>
    </row>
    <row r="27" spans="1:8" x14ac:dyDescent="0.2">
      <c r="A27" s="20" t="s">
        <v>99</v>
      </c>
      <c r="B27" s="212">
        <v>70600</v>
      </c>
      <c r="C27" s="212">
        <v>-9774</v>
      </c>
      <c r="D27" s="212">
        <f>+B27+C27</f>
        <v>60826</v>
      </c>
      <c r="E27" s="212">
        <v>60826</v>
      </c>
      <c r="F27" s="212">
        <f>E27</f>
        <v>60826</v>
      </c>
      <c r="G27" s="213">
        <f>+D27-E27</f>
        <v>0</v>
      </c>
      <c r="H27" s="186"/>
    </row>
    <row r="28" spans="1:8" x14ac:dyDescent="0.2">
      <c r="A28" s="20" t="s">
        <v>100</v>
      </c>
      <c r="B28" s="212">
        <v>319800</v>
      </c>
      <c r="C28" s="212">
        <v>-9070</v>
      </c>
      <c r="D28" s="212">
        <f>+B28+C28</f>
        <v>310730</v>
      </c>
      <c r="E28" s="212">
        <v>310730</v>
      </c>
      <c r="F28" s="212">
        <f>E28</f>
        <v>310730</v>
      </c>
      <c r="G28" s="213">
        <f t="shared" ref="G28:G34" si="9">+D28-E28</f>
        <v>0</v>
      </c>
      <c r="H28" s="186"/>
    </row>
    <row r="29" spans="1:8" ht="16.5" x14ac:dyDescent="0.2">
      <c r="A29" s="20" t="s">
        <v>101</v>
      </c>
      <c r="B29" s="212"/>
      <c r="C29" s="212">
        <v>20041</v>
      </c>
      <c r="D29" s="212">
        <f t="shared" ref="D29:D34" si="10">+B29+C29</f>
        <v>20041</v>
      </c>
      <c r="E29" s="212">
        <v>20041</v>
      </c>
      <c r="F29" s="212">
        <f>+E29</f>
        <v>20041</v>
      </c>
      <c r="G29" s="213">
        <f t="shared" si="9"/>
        <v>0</v>
      </c>
      <c r="H29" s="186"/>
    </row>
    <row r="30" spans="1:8" x14ac:dyDescent="0.2">
      <c r="A30" s="20" t="s">
        <v>102</v>
      </c>
      <c r="B30" s="212">
        <v>46900</v>
      </c>
      <c r="C30" s="212">
        <v>-377</v>
      </c>
      <c r="D30" s="212">
        <f t="shared" si="10"/>
        <v>46523</v>
      </c>
      <c r="E30" s="212">
        <v>46523</v>
      </c>
      <c r="F30" s="212">
        <f>+E30</f>
        <v>46523</v>
      </c>
      <c r="G30" s="213">
        <f t="shared" si="9"/>
        <v>0</v>
      </c>
      <c r="H30" s="186"/>
    </row>
    <row r="31" spans="1:8" ht="16.5" x14ac:dyDescent="0.2">
      <c r="A31" s="20" t="s">
        <v>103</v>
      </c>
      <c r="B31" s="212">
        <v>27700</v>
      </c>
      <c r="C31" s="212">
        <v>-1488</v>
      </c>
      <c r="D31" s="212">
        <f t="shared" si="10"/>
        <v>26212</v>
      </c>
      <c r="E31" s="212">
        <v>26212</v>
      </c>
      <c r="F31" s="212">
        <f>+E31</f>
        <v>26212</v>
      </c>
      <c r="G31" s="213">
        <f t="shared" si="9"/>
        <v>0</v>
      </c>
      <c r="H31" s="186"/>
    </row>
    <row r="32" spans="1:8" x14ac:dyDescent="0.2">
      <c r="A32" s="20" t="s">
        <v>104</v>
      </c>
      <c r="B32" s="212"/>
      <c r="C32" s="212">
        <v>0</v>
      </c>
      <c r="D32" s="212">
        <f t="shared" si="10"/>
        <v>0</v>
      </c>
      <c r="E32" s="212">
        <v>0</v>
      </c>
      <c r="F32" s="212">
        <f t="shared" ref="F32:F36" si="11">E32</f>
        <v>0</v>
      </c>
      <c r="G32" s="213">
        <f t="shared" si="9"/>
        <v>0</v>
      </c>
      <c r="H32" s="186"/>
    </row>
    <row r="33" spans="1:23" x14ac:dyDescent="0.2">
      <c r="A33" s="20" t="s">
        <v>105</v>
      </c>
      <c r="B33" s="212">
        <v>12950</v>
      </c>
      <c r="C33" s="212">
        <v>-11582</v>
      </c>
      <c r="D33" s="212">
        <f t="shared" si="10"/>
        <v>1368</v>
      </c>
      <c r="E33" s="212">
        <v>1368</v>
      </c>
      <c r="F33" s="212">
        <f t="shared" si="11"/>
        <v>1368</v>
      </c>
      <c r="G33" s="213">
        <f>+D33-E33</f>
        <v>0</v>
      </c>
      <c r="H33" s="186"/>
      <c r="U33" s="47" t="s">
        <v>521</v>
      </c>
    </row>
    <row r="34" spans="1:23" x14ac:dyDescent="0.2">
      <c r="A34" s="20" t="s">
        <v>106</v>
      </c>
      <c r="B34" s="212">
        <v>25000</v>
      </c>
      <c r="C34" s="212">
        <v>-648</v>
      </c>
      <c r="D34" s="212">
        <f t="shared" si="10"/>
        <v>24352</v>
      </c>
      <c r="E34" s="212">
        <v>24352</v>
      </c>
      <c r="F34" s="212">
        <f t="shared" si="11"/>
        <v>24352</v>
      </c>
      <c r="G34" s="213">
        <f t="shared" si="9"/>
        <v>0</v>
      </c>
      <c r="H34" s="186"/>
      <c r="U34" s="47" t="s">
        <v>519</v>
      </c>
      <c r="V34" s="47" t="s">
        <v>520</v>
      </c>
    </row>
    <row r="35" spans="1:23" x14ac:dyDescent="0.2">
      <c r="A35" s="20" t="s">
        <v>107</v>
      </c>
      <c r="B35" s="212">
        <v>206650</v>
      </c>
      <c r="C35" s="212">
        <v>-62874</v>
      </c>
      <c r="D35" s="212">
        <f>+B35+C35</f>
        <v>143776</v>
      </c>
      <c r="E35" s="212">
        <v>131147</v>
      </c>
      <c r="F35" s="212">
        <f t="shared" si="11"/>
        <v>131147</v>
      </c>
      <c r="G35" s="213">
        <f>+D35-E35</f>
        <v>12629</v>
      </c>
      <c r="H35" s="186"/>
      <c r="T35" s="47" t="s">
        <v>517</v>
      </c>
      <c r="U35">
        <v>1905005</v>
      </c>
      <c r="V35">
        <v>1146250</v>
      </c>
      <c r="W35" s="47" t="s">
        <v>522</v>
      </c>
    </row>
    <row r="36" spans="1:23" ht="16.5" x14ac:dyDescent="0.2">
      <c r="A36" s="23" t="s">
        <v>108</v>
      </c>
      <c r="B36" s="212">
        <f>+B37+B38+B39+B40+B41+B42+B43+B45</f>
        <v>16212400</v>
      </c>
      <c r="C36" s="212">
        <f>+C37+C38+C39+C40+C41+C42+C43+C45</f>
        <v>-85651</v>
      </c>
      <c r="D36" s="212">
        <f t="shared" ref="D36:E36" si="12">+D37+D38+D39+D40+D41+D42+D43+D45</f>
        <v>16126749</v>
      </c>
      <c r="E36" s="212">
        <f t="shared" si="12"/>
        <v>16015769</v>
      </c>
      <c r="F36" s="212">
        <f t="shared" si="11"/>
        <v>16015769</v>
      </c>
      <c r="G36" s="213">
        <f>+G37+G38+G39+G40+G41+G42+G43+G45</f>
        <v>110980</v>
      </c>
      <c r="H36" s="186"/>
      <c r="R36" s="47" t="s">
        <v>518</v>
      </c>
      <c r="S36">
        <v>4549.2299999999996</v>
      </c>
      <c r="T36">
        <v>10341</v>
      </c>
      <c r="U36">
        <f>+T36-S36</f>
        <v>5791.77</v>
      </c>
    </row>
    <row r="37" spans="1:23" x14ac:dyDescent="0.2">
      <c r="A37" s="20" t="s">
        <v>109</v>
      </c>
      <c r="B37" s="212">
        <v>0</v>
      </c>
      <c r="C37" s="212">
        <v>0</v>
      </c>
      <c r="D37" s="212">
        <f t="shared" ref="D37:D38" si="13">+B37+C37</f>
        <v>0</v>
      </c>
      <c r="E37" s="212">
        <f t="shared" ref="E37:E38" si="14">B37+C37</f>
        <v>0</v>
      </c>
      <c r="F37" s="212">
        <v>0</v>
      </c>
      <c r="G37" s="213">
        <f>+D37-E37</f>
        <v>0</v>
      </c>
      <c r="H37" s="186"/>
      <c r="U37">
        <f>+U35+U36</f>
        <v>1910796.77</v>
      </c>
      <c r="V37">
        <f>+V35</f>
        <v>1146250</v>
      </c>
      <c r="W37" s="276">
        <f>+U37-V37</f>
        <v>764546.77</v>
      </c>
    </row>
    <row r="38" spans="1:23" x14ac:dyDescent="0.2">
      <c r="A38" s="20" t="s">
        <v>110</v>
      </c>
      <c r="B38" s="212">
        <v>0</v>
      </c>
      <c r="C38" s="212">
        <v>0</v>
      </c>
      <c r="D38" s="212">
        <f t="shared" si="13"/>
        <v>0</v>
      </c>
      <c r="E38" s="212">
        <f t="shared" si="14"/>
        <v>0</v>
      </c>
      <c r="F38" s="212">
        <v>0</v>
      </c>
      <c r="G38" s="213">
        <f>+D38-E38</f>
        <v>0</v>
      </c>
      <c r="H38" s="186"/>
      <c r="J38" s="77" t="s">
        <v>334</v>
      </c>
    </row>
    <row r="39" spans="1:23" x14ac:dyDescent="0.2">
      <c r="A39" s="20" t="s">
        <v>111</v>
      </c>
      <c r="B39" s="212">
        <v>16212400</v>
      </c>
      <c r="C39" s="212">
        <v>-85651</v>
      </c>
      <c r="D39" s="212">
        <f>+B39+C39</f>
        <v>16126749</v>
      </c>
      <c r="E39" s="212">
        <v>16015769</v>
      </c>
      <c r="F39" s="212">
        <f>E39</f>
        <v>16015769</v>
      </c>
      <c r="G39" s="213">
        <f>+D39-E39</f>
        <v>110980</v>
      </c>
      <c r="H39" s="186"/>
    </row>
    <row r="40" spans="1:23" x14ac:dyDescent="0.2">
      <c r="A40" s="20" t="s">
        <v>112</v>
      </c>
      <c r="B40" s="212">
        <v>0</v>
      </c>
      <c r="C40" s="212">
        <v>0</v>
      </c>
      <c r="D40" s="212">
        <f t="shared" ref="D40:D45" si="15">+B40+C40</f>
        <v>0</v>
      </c>
      <c r="E40" s="212">
        <f t="shared" ref="E40:E45" si="16">B40+C40</f>
        <v>0</v>
      </c>
      <c r="F40" s="212">
        <v>0</v>
      </c>
      <c r="G40" s="213">
        <f t="shared" ref="G40:G44" si="17">+D40-E40</f>
        <v>0</v>
      </c>
      <c r="H40" s="186"/>
      <c r="J40" s="77" t="s">
        <v>336</v>
      </c>
      <c r="K40" s="183" t="s">
        <v>338</v>
      </c>
    </row>
    <row r="41" spans="1:23" x14ac:dyDescent="0.2">
      <c r="A41" s="20" t="s">
        <v>113</v>
      </c>
      <c r="B41" s="212">
        <v>0</v>
      </c>
      <c r="C41" s="212">
        <v>0</v>
      </c>
      <c r="D41" s="212">
        <f t="shared" si="15"/>
        <v>0</v>
      </c>
      <c r="E41" s="212">
        <f t="shared" si="16"/>
        <v>0</v>
      </c>
      <c r="F41" s="212">
        <v>0</v>
      </c>
      <c r="G41" s="213">
        <f t="shared" si="17"/>
        <v>0</v>
      </c>
      <c r="H41" s="186"/>
      <c r="I41" s="77" t="s">
        <v>337</v>
      </c>
      <c r="J41" s="182">
        <v>5</v>
      </c>
      <c r="K41" s="182">
        <v>1</v>
      </c>
    </row>
    <row r="42" spans="1:23" x14ac:dyDescent="0.2">
      <c r="A42" s="20" t="s">
        <v>114</v>
      </c>
      <c r="B42" s="212">
        <v>0</v>
      </c>
      <c r="C42" s="212">
        <v>0</v>
      </c>
      <c r="D42" s="212">
        <f t="shared" si="15"/>
        <v>0</v>
      </c>
      <c r="E42" s="212">
        <f t="shared" si="16"/>
        <v>0</v>
      </c>
      <c r="F42" s="212">
        <v>0</v>
      </c>
      <c r="G42" s="213">
        <f t="shared" si="17"/>
        <v>0</v>
      </c>
      <c r="H42" s="186"/>
      <c r="I42" s="77" t="s">
        <v>332</v>
      </c>
      <c r="J42" s="182">
        <v>8148</v>
      </c>
      <c r="K42" s="182">
        <v>11343</v>
      </c>
    </row>
    <row r="43" spans="1:23" x14ac:dyDescent="0.2">
      <c r="A43" s="20" t="s">
        <v>115</v>
      </c>
      <c r="B43" s="212">
        <v>0</v>
      </c>
      <c r="C43" s="212">
        <v>0</v>
      </c>
      <c r="D43" s="212">
        <f t="shared" si="15"/>
        <v>0</v>
      </c>
      <c r="E43" s="212">
        <f t="shared" si="16"/>
        <v>0</v>
      </c>
      <c r="F43" s="212">
        <v>0</v>
      </c>
      <c r="G43" s="213">
        <f t="shared" si="17"/>
        <v>0</v>
      </c>
      <c r="H43" s="186"/>
      <c r="I43" s="77" t="s">
        <v>333</v>
      </c>
      <c r="J43" s="182"/>
      <c r="K43" s="182">
        <v>44000</v>
      </c>
    </row>
    <row r="44" spans="1:23" x14ac:dyDescent="0.2">
      <c r="A44" s="20" t="s">
        <v>116</v>
      </c>
      <c r="B44" s="212">
        <v>0</v>
      </c>
      <c r="C44" s="212">
        <v>0</v>
      </c>
      <c r="D44" s="212">
        <f t="shared" si="15"/>
        <v>0</v>
      </c>
      <c r="E44" s="212">
        <f t="shared" si="16"/>
        <v>0</v>
      </c>
      <c r="F44" s="212">
        <v>0</v>
      </c>
      <c r="G44" s="213">
        <f t="shared" si="17"/>
        <v>0</v>
      </c>
      <c r="H44" s="186"/>
      <c r="I44" s="77" t="s">
        <v>339</v>
      </c>
      <c r="K44" s="182">
        <v>544150</v>
      </c>
      <c r="O44" s="77"/>
    </row>
    <row r="45" spans="1:23" x14ac:dyDescent="0.2">
      <c r="A45" s="20" t="s">
        <v>117</v>
      </c>
      <c r="B45" s="212">
        <v>0</v>
      </c>
      <c r="C45" s="212">
        <v>0</v>
      </c>
      <c r="D45" s="212">
        <f t="shared" si="15"/>
        <v>0</v>
      </c>
      <c r="E45" s="212">
        <f t="shared" si="16"/>
        <v>0</v>
      </c>
      <c r="F45" s="212">
        <v>0</v>
      </c>
      <c r="G45" s="213">
        <f>+D45-E45</f>
        <v>0</v>
      </c>
      <c r="H45" s="186"/>
      <c r="I45" s="77" t="s">
        <v>335</v>
      </c>
      <c r="J45" s="161"/>
      <c r="K45" s="161">
        <v>-2411000</v>
      </c>
    </row>
    <row r="46" spans="1:23" ht="16.5" x14ac:dyDescent="0.2">
      <c r="A46" s="23" t="s">
        <v>118</v>
      </c>
      <c r="B46" s="212">
        <f>+B47+B48+B49+B50+B51+B52+B54+B55</f>
        <v>130000</v>
      </c>
      <c r="C46" s="212">
        <f t="shared" ref="C46:F46" si="18">+C47+C48+C49+C50+C51+C52+C54+C55</f>
        <v>64722</v>
      </c>
      <c r="D46" s="212">
        <f t="shared" si="18"/>
        <v>194722</v>
      </c>
      <c r="E46" s="212">
        <v>194722</v>
      </c>
      <c r="F46" s="212">
        <f t="shared" si="18"/>
        <v>194722</v>
      </c>
      <c r="G46" s="213">
        <f>+G47+G48+G49+G50+G51+G52+G54+G55</f>
        <v>0</v>
      </c>
      <c r="H46" s="186"/>
      <c r="J46" s="77">
        <f>SUM(J41:J45)</f>
        <v>8153</v>
      </c>
      <c r="K46" s="77">
        <f>SUM(K41:K45)</f>
        <v>-1811506</v>
      </c>
      <c r="L46" s="77">
        <f>+K46+J46</f>
        <v>-1803353</v>
      </c>
    </row>
    <row r="47" spans="1:23" x14ac:dyDescent="0.2">
      <c r="A47" s="20" t="s">
        <v>119</v>
      </c>
      <c r="B47" s="212">
        <v>113500</v>
      </c>
      <c r="C47" s="212">
        <v>-25611</v>
      </c>
      <c r="D47" s="212">
        <f t="shared" ref="D47:D55" si="19">+B47+C47</f>
        <v>87889</v>
      </c>
      <c r="E47" s="212">
        <v>87889</v>
      </c>
      <c r="F47" s="212">
        <f>+E47</f>
        <v>87889</v>
      </c>
      <c r="G47" s="213">
        <f>+D47-E47</f>
        <v>0</v>
      </c>
      <c r="H47" s="186"/>
    </row>
    <row r="48" spans="1:23" x14ac:dyDescent="0.2">
      <c r="A48" s="20" t="s">
        <v>120</v>
      </c>
      <c r="B48" s="212">
        <v>12000</v>
      </c>
      <c r="C48" s="212">
        <v>-12000</v>
      </c>
      <c r="D48" s="212">
        <f t="shared" si="19"/>
        <v>0</v>
      </c>
      <c r="E48" s="212">
        <v>0</v>
      </c>
      <c r="F48" s="212">
        <v>0</v>
      </c>
      <c r="G48" s="213">
        <f t="shared" ref="G48:G54" si="20">+D48-E48</f>
        <v>0</v>
      </c>
      <c r="H48" s="186"/>
      <c r="J48" s="204" t="s">
        <v>336</v>
      </c>
      <c r="K48" s="204" t="s">
        <v>338</v>
      </c>
      <c r="L48" s="204" t="s">
        <v>356</v>
      </c>
      <c r="M48" s="205" t="s">
        <v>362</v>
      </c>
    </row>
    <row r="49" spans="1:16" x14ac:dyDescent="0.2">
      <c r="A49" s="20" t="s">
        <v>121</v>
      </c>
      <c r="B49" s="212">
        <v>0</v>
      </c>
      <c r="C49" s="212">
        <v>0</v>
      </c>
      <c r="D49" s="212">
        <f t="shared" si="19"/>
        <v>0</v>
      </c>
      <c r="E49" s="212">
        <f t="shared" ref="E49:E55" si="21">B49+C49</f>
        <v>0</v>
      </c>
      <c r="F49" s="212">
        <v>0</v>
      </c>
      <c r="G49" s="213">
        <f t="shared" si="20"/>
        <v>0</v>
      </c>
      <c r="H49" s="186"/>
      <c r="I49" s="77" t="s">
        <v>357</v>
      </c>
      <c r="J49" s="77">
        <v>5</v>
      </c>
      <c r="K49" s="201">
        <v>1</v>
      </c>
      <c r="L49" s="182"/>
      <c r="M49" s="182">
        <f>SUM(J49:L49)</f>
        <v>6</v>
      </c>
      <c r="N49" s="183" t="s">
        <v>360</v>
      </c>
      <c r="O49" s="47" t="s">
        <v>361</v>
      </c>
    </row>
    <row r="50" spans="1:16" x14ac:dyDescent="0.2">
      <c r="A50" s="20" t="s">
        <v>122</v>
      </c>
      <c r="B50" s="212">
        <v>0</v>
      </c>
      <c r="C50" s="212">
        <v>106833</v>
      </c>
      <c r="D50" s="212">
        <f t="shared" si="19"/>
        <v>106833</v>
      </c>
      <c r="E50" s="212">
        <f t="shared" si="21"/>
        <v>106833</v>
      </c>
      <c r="F50" s="212">
        <f>+E50</f>
        <v>106833</v>
      </c>
      <c r="G50" s="213">
        <f t="shared" si="20"/>
        <v>0</v>
      </c>
      <c r="H50" s="186"/>
      <c r="I50" s="77" t="s">
        <v>333</v>
      </c>
      <c r="K50" s="201">
        <v>44000</v>
      </c>
      <c r="L50" s="182">
        <v>24000</v>
      </c>
      <c r="M50" s="182">
        <f t="shared" ref="M50:M53" si="22">SUM(J50:L50)</f>
        <v>68000</v>
      </c>
      <c r="O50" s="77">
        <v>-21700</v>
      </c>
    </row>
    <row r="51" spans="1:16" x14ac:dyDescent="0.2">
      <c r="A51" s="20" t="s">
        <v>123</v>
      </c>
      <c r="B51" s="212">
        <v>0</v>
      </c>
      <c r="C51" s="212">
        <v>0</v>
      </c>
      <c r="D51" s="212">
        <f t="shared" si="19"/>
        <v>0</v>
      </c>
      <c r="E51" s="212">
        <f t="shared" si="21"/>
        <v>0</v>
      </c>
      <c r="F51" s="212">
        <v>0</v>
      </c>
      <c r="G51" s="213">
        <f t="shared" si="20"/>
        <v>0</v>
      </c>
      <c r="H51" s="186"/>
      <c r="I51" s="77" t="s">
        <v>358</v>
      </c>
      <c r="J51" s="77">
        <v>8148</v>
      </c>
      <c r="K51" s="201">
        <v>11343</v>
      </c>
      <c r="L51" s="182">
        <f>15491.81-10125</f>
        <v>5366.8099999999995</v>
      </c>
      <c r="M51" s="182">
        <f>SUM(J51:L51)</f>
        <v>24857.809999999998</v>
      </c>
    </row>
    <row r="52" spans="1:16" x14ac:dyDescent="0.2">
      <c r="A52" s="20" t="s">
        <v>124</v>
      </c>
      <c r="B52" s="212">
        <v>4500</v>
      </c>
      <c r="C52" s="212">
        <v>-4500</v>
      </c>
      <c r="D52" s="212">
        <f t="shared" si="19"/>
        <v>0</v>
      </c>
      <c r="E52" s="212">
        <v>0</v>
      </c>
      <c r="F52" s="212">
        <v>0</v>
      </c>
      <c r="G52" s="213">
        <f t="shared" si="20"/>
        <v>0</v>
      </c>
      <c r="H52" s="186"/>
      <c r="I52" s="77" t="s">
        <v>339</v>
      </c>
      <c r="K52" s="201">
        <v>544150</v>
      </c>
      <c r="L52" s="182">
        <v>161350</v>
      </c>
      <c r="M52" s="182">
        <f t="shared" si="22"/>
        <v>705500</v>
      </c>
      <c r="N52" s="77">
        <v>-126000</v>
      </c>
    </row>
    <row r="53" spans="1:16" x14ac:dyDescent="0.2">
      <c r="A53" s="20" t="s">
        <v>125</v>
      </c>
      <c r="B53" s="212">
        <v>0</v>
      </c>
      <c r="C53" s="212">
        <v>0</v>
      </c>
      <c r="D53" s="212">
        <f t="shared" si="19"/>
        <v>0</v>
      </c>
      <c r="E53" s="212">
        <f t="shared" si="21"/>
        <v>0</v>
      </c>
      <c r="F53" s="212">
        <v>0</v>
      </c>
      <c r="G53" s="213">
        <f t="shared" si="20"/>
        <v>0</v>
      </c>
      <c r="H53" s="186"/>
      <c r="I53" s="183" t="s">
        <v>359</v>
      </c>
      <c r="J53" s="161"/>
      <c r="K53" s="202">
        <v>-2411000</v>
      </c>
      <c r="L53" s="203"/>
      <c r="M53" s="203">
        <f t="shared" si="22"/>
        <v>-2411000</v>
      </c>
      <c r="N53" s="161"/>
      <c r="O53" s="160"/>
    </row>
    <row r="54" spans="1:16" x14ac:dyDescent="0.2">
      <c r="A54" s="20" t="s">
        <v>126</v>
      </c>
      <c r="B54" s="212">
        <v>0</v>
      </c>
      <c r="C54" s="212">
        <v>0</v>
      </c>
      <c r="D54" s="212">
        <f t="shared" si="19"/>
        <v>0</v>
      </c>
      <c r="E54" s="212">
        <f t="shared" si="21"/>
        <v>0</v>
      </c>
      <c r="F54" s="212">
        <v>0</v>
      </c>
      <c r="G54" s="213">
        <f t="shared" si="20"/>
        <v>0</v>
      </c>
      <c r="H54" s="186"/>
      <c r="J54" s="77">
        <f>SUM(J49:J53)</f>
        <v>8153</v>
      </c>
      <c r="K54" s="77">
        <f t="shared" ref="K54:L54" si="23">SUM(K49:K53)</f>
        <v>-1811506</v>
      </c>
      <c r="L54" s="182">
        <f t="shared" si="23"/>
        <v>190716.81</v>
      </c>
      <c r="M54" s="182">
        <f>SUM(M49:M53)</f>
        <v>-1612636.19</v>
      </c>
      <c r="N54" s="77">
        <f>SUM(N50:N53)</f>
        <v>-126000</v>
      </c>
      <c r="O54" s="77">
        <f>SUM(O50:O53)</f>
        <v>-21700</v>
      </c>
      <c r="P54" s="77">
        <f>+M54-N54-O54</f>
        <v>-1464936.19</v>
      </c>
    </row>
    <row r="55" spans="1:16" x14ac:dyDescent="0.2">
      <c r="A55" s="20" t="s">
        <v>127</v>
      </c>
      <c r="B55" s="212">
        <v>0</v>
      </c>
      <c r="C55" s="212">
        <v>0</v>
      </c>
      <c r="D55" s="212">
        <f t="shared" si="19"/>
        <v>0</v>
      </c>
      <c r="E55" s="212">
        <f t="shared" si="21"/>
        <v>0</v>
      </c>
      <c r="F55" s="212">
        <v>0</v>
      </c>
      <c r="G55" s="213">
        <f>+D55-E55</f>
        <v>0</v>
      </c>
      <c r="H55" s="186"/>
      <c r="P55">
        <v>-1634336</v>
      </c>
    </row>
    <row r="56" spans="1:16" x14ac:dyDescent="0.2">
      <c r="A56" s="23" t="s">
        <v>128</v>
      </c>
      <c r="B56" s="212">
        <f>+B57+B58+B59</f>
        <v>0</v>
      </c>
      <c r="C56" s="212">
        <f t="shared" ref="C56:F56" si="24">+C57+C58+C59</f>
        <v>2263350</v>
      </c>
      <c r="D56" s="212">
        <f t="shared" si="24"/>
        <v>2263350</v>
      </c>
      <c r="E56" s="212">
        <f t="shared" si="24"/>
        <v>2263350</v>
      </c>
      <c r="F56" s="212">
        <f t="shared" si="24"/>
        <v>2263350</v>
      </c>
      <c r="G56" s="213">
        <f>+G57+G58+G59</f>
        <v>0</v>
      </c>
      <c r="H56" s="186"/>
      <c r="J56" s="180"/>
      <c r="K56" s="180"/>
      <c r="L56" s="165"/>
      <c r="P56" s="77">
        <f>+P54-P55</f>
        <v>169399.81000000006</v>
      </c>
    </row>
    <row r="57" spans="1:16" x14ac:dyDescent="0.2">
      <c r="A57" s="20" t="s">
        <v>129</v>
      </c>
      <c r="B57" s="212">
        <v>0</v>
      </c>
      <c r="C57" s="212">
        <v>0</v>
      </c>
      <c r="D57" s="212">
        <f t="shared" ref="D57" si="25">+B57+C57</f>
        <v>0</v>
      </c>
      <c r="E57" s="212">
        <f t="shared" ref="E57" si="26">B57+C57</f>
        <v>0</v>
      </c>
      <c r="F57" s="212">
        <v>0</v>
      </c>
      <c r="G57" s="213">
        <f>+D57-E57</f>
        <v>0</v>
      </c>
      <c r="H57" s="186"/>
      <c r="I57" s="184"/>
      <c r="J57" s="180"/>
      <c r="K57" s="197"/>
      <c r="L57" s="13"/>
    </row>
    <row r="58" spans="1:16" x14ac:dyDescent="0.2">
      <c r="A58" s="20" t="s">
        <v>130</v>
      </c>
      <c r="B58" s="212">
        <v>0</v>
      </c>
      <c r="C58" s="212">
        <v>2263350</v>
      </c>
      <c r="D58" s="212">
        <f>+B58+C58</f>
        <v>2263350</v>
      </c>
      <c r="E58" s="212">
        <v>2263350</v>
      </c>
      <c r="F58" s="212">
        <f>+E58</f>
        <v>2263350</v>
      </c>
      <c r="G58" s="213">
        <f>+D58-E58</f>
        <v>0</v>
      </c>
      <c r="H58" s="186"/>
      <c r="J58" s="180"/>
    </row>
    <row r="59" spans="1:16" x14ac:dyDescent="0.2">
      <c r="A59" s="20" t="s">
        <v>131</v>
      </c>
      <c r="B59" s="212">
        <v>0</v>
      </c>
      <c r="C59" s="212">
        <v>0</v>
      </c>
      <c r="D59" s="212">
        <f t="shared" ref="D59" si="27">+B59+C59</f>
        <v>0</v>
      </c>
      <c r="E59" s="212">
        <f t="shared" ref="E59" si="28">B59+C59</f>
        <v>0</v>
      </c>
      <c r="F59" s="212">
        <v>0</v>
      </c>
      <c r="G59" s="213">
        <f>+D59-E59</f>
        <v>0</v>
      </c>
      <c r="H59" s="186"/>
      <c r="I59" s="77" t="s">
        <v>340</v>
      </c>
      <c r="K59" s="180">
        <v>2411000</v>
      </c>
    </row>
    <row r="60" spans="1:16" ht="16.5" x14ac:dyDescent="0.2">
      <c r="A60" s="23" t="s">
        <v>132</v>
      </c>
      <c r="B60" s="212">
        <f>+B61+B62+B63+B65+B66</f>
        <v>0</v>
      </c>
      <c r="C60" s="212">
        <f t="shared" ref="C60:F60" si="29">+C61+C62+C63+C65+C66</f>
        <v>0</v>
      </c>
      <c r="D60" s="212">
        <f t="shared" si="29"/>
        <v>0</v>
      </c>
      <c r="E60" s="212">
        <f t="shared" si="29"/>
        <v>0</v>
      </c>
      <c r="F60" s="212">
        <f t="shared" si="29"/>
        <v>0</v>
      </c>
      <c r="G60" s="213">
        <f>+G61+G62+G63+G65+G66</f>
        <v>0</v>
      </c>
      <c r="H60" s="186"/>
      <c r="I60" s="183" t="s">
        <v>339</v>
      </c>
      <c r="K60" s="198">
        <v>126000</v>
      </c>
    </row>
    <row r="61" spans="1:16" x14ac:dyDescent="0.2">
      <c r="A61" s="20" t="s">
        <v>133</v>
      </c>
      <c r="B61" s="212">
        <v>0</v>
      </c>
      <c r="C61" s="212">
        <v>0</v>
      </c>
      <c r="D61" s="212">
        <f t="shared" ref="D61:D67" si="30">+B61+C61</f>
        <v>0</v>
      </c>
      <c r="E61" s="212">
        <f t="shared" ref="E61:E67" si="31">B61+C61</f>
        <v>0</v>
      </c>
      <c r="F61" s="212">
        <v>0</v>
      </c>
      <c r="G61" s="213">
        <f>+D61-E61</f>
        <v>0</v>
      </c>
      <c r="H61" s="186"/>
      <c r="K61" s="77">
        <f>SUM(K59:K60)</f>
        <v>2537000</v>
      </c>
    </row>
    <row r="62" spans="1:16" x14ac:dyDescent="0.2">
      <c r="A62" s="20" t="s">
        <v>134</v>
      </c>
      <c r="B62" s="212">
        <v>0</v>
      </c>
      <c r="C62" s="212">
        <v>0</v>
      </c>
      <c r="D62" s="212">
        <f t="shared" si="30"/>
        <v>0</v>
      </c>
      <c r="E62" s="212">
        <f t="shared" si="31"/>
        <v>0</v>
      </c>
      <c r="F62" s="212">
        <v>0</v>
      </c>
      <c r="G62" s="213">
        <f t="shared" ref="G62:G66" si="32">+D62-E62</f>
        <v>0</v>
      </c>
      <c r="H62" s="186"/>
      <c r="J62" s="77">
        <v>1</v>
      </c>
      <c r="K62" s="77">
        <v>2</v>
      </c>
      <c r="L62" s="183" t="s">
        <v>363</v>
      </c>
    </row>
    <row r="63" spans="1:16" x14ac:dyDescent="0.2">
      <c r="A63" s="20" t="s">
        <v>135</v>
      </c>
      <c r="B63" s="212">
        <v>0</v>
      </c>
      <c r="C63" s="212">
        <v>0</v>
      </c>
      <c r="D63" s="212">
        <f t="shared" si="30"/>
        <v>0</v>
      </c>
      <c r="E63" s="212">
        <f t="shared" si="31"/>
        <v>0</v>
      </c>
      <c r="F63" s="212">
        <v>0</v>
      </c>
      <c r="G63" s="213">
        <f t="shared" si="32"/>
        <v>0</v>
      </c>
      <c r="H63" s="186"/>
      <c r="I63" s="199" t="s">
        <v>342</v>
      </c>
      <c r="J63" s="200">
        <v>429337.11</v>
      </c>
      <c r="K63" s="200">
        <v>276075.05</v>
      </c>
      <c r="L63" s="77">
        <v>1306814.6100000001</v>
      </c>
      <c r="M63" s="77">
        <f>SUM(J63:L63)</f>
        <v>2012226.77</v>
      </c>
    </row>
    <row r="64" spans="1:16" x14ac:dyDescent="0.2">
      <c r="A64" s="20" t="s">
        <v>136</v>
      </c>
      <c r="B64" s="212">
        <v>0</v>
      </c>
      <c r="C64" s="212">
        <v>0</v>
      </c>
      <c r="D64" s="212">
        <f t="shared" si="30"/>
        <v>0</v>
      </c>
      <c r="E64" s="212">
        <f t="shared" si="31"/>
        <v>0</v>
      </c>
      <c r="F64" s="212">
        <v>0</v>
      </c>
      <c r="G64" s="213">
        <f t="shared" si="32"/>
        <v>0</v>
      </c>
      <c r="H64" s="186"/>
    </row>
    <row r="65" spans="1:14" ht="16.5" x14ac:dyDescent="0.2">
      <c r="A65" s="20" t="s">
        <v>296</v>
      </c>
      <c r="B65" s="212">
        <v>0</v>
      </c>
      <c r="C65" s="212">
        <v>0</v>
      </c>
      <c r="D65" s="212">
        <f t="shared" si="30"/>
        <v>0</v>
      </c>
      <c r="E65" s="212">
        <f t="shared" si="31"/>
        <v>0</v>
      </c>
      <c r="F65" s="212">
        <v>0</v>
      </c>
      <c r="G65" s="213">
        <f t="shared" si="32"/>
        <v>0</v>
      </c>
      <c r="H65" s="186"/>
    </row>
    <row r="66" spans="1:14" x14ac:dyDescent="0.2">
      <c r="A66" s="20" t="s">
        <v>137</v>
      </c>
      <c r="B66" s="212">
        <v>0</v>
      </c>
      <c r="C66" s="212">
        <v>0</v>
      </c>
      <c r="D66" s="212">
        <f t="shared" si="30"/>
        <v>0</v>
      </c>
      <c r="E66" s="212">
        <f t="shared" si="31"/>
        <v>0</v>
      </c>
      <c r="F66" s="212">
        <v>0</v>
      </c>
      <c r="G66" s="213">
        <f t="shared" si="32"/>
        <v>0</v>
      </c>
      <c r="H66" s="186"/>
    </row>
    <row r="67" spans="1:14" ht="16.5" x14ac:dyDescent="0.2">
      <c r="A67" s="20" t="s">
        <v>138</v>
      </c>
      <c r="B67" s="212">
        <v>0</v>
      </c>
      <c r="C67" s="212">
        <v>0</v>
      </c>
      <c r="D67" s="212">
        <f t="shared" si="30"/>
        <v>0</v>
      </c>
      <c r="E67" s="212">
        <f t="shared" si="31"/>
        <v>0</v>
      </c>
      <c r="F67" s="212">
        <v>0</v>
      </c>
      <c r="G67" s="213">
        <f>+D67-E67</f>
        <v>0</v>
      </c>
      <c r="H67" s="186"/>
    </row>
    <row r="68" spans="1:14" x14ac:dyDescent="0.2">
      <c r="A68" s="23" t="s">
        <v>139</v>
      </c>
      <c r="B68" s="212">
        <f>+B69+B70+B71</f>
        <v>0</v>
      </c>
      <c r="C68" s="212">
        <f t="shared" ref="C68:F68" si="33">+C69+C70+C71</f>
        <v>0</v>
      </c>
      <c r="D68" s="212">
        <f t="shared" si="33"/>
        <v>0</v>
      </c>
      <c r="E68" s="212">
        <f t="shared" si="33"/>
        <v>0</v>
      </c>
      <c r="F68" s="212">
        <f t="shared" si="33"/>
        <v>0</v>
      </c>
      <c r="G68" s="213">
        <f>+G69+G70+G71</f>
        <v>0</v>
      </c>
      <c r="H68" s="186"/>
    </row>
    <row r="69" spans="1:14" x14ac:dyDescent="0.2">
      <c r="A69" s="20" t="s">
        <v>140</v>
      </c>
      <c r="B69" s="212">
        <v>0</v>
      </c>
      <c r="C69" s="212">
        <v>0</v>
      </c>
      <c r="D69" s="212">
        <f t="shared" ref="D69:D71" si="34">+B69+C69</f>
        <v>0</v>
      </c>
      <c r="E69" s="212">
        <f t="shared" ref="E69:E71" si="35">B69+C69</f>
        <v>0</v>
      </c>
      <c r="F69" s="212">
        <v>0</v>
      </c>
      <c r="G69" s="213">
        <f>+D69-E69</f>
        <v>0</v>
      </c>
      <c r="H69" s="186"/>
    </row>
    <row r="70" spans="1:14" x14ac:dyDescent="0.2">
      <c r="A70" s="20" t="s">
        <v>141</v>
      </c>
      <c r="B70" s="212">
        <v>0</v>
      </c>
      <c r="C70" s="212">
        <v>0</v>
      </c>
      <c r="D70" s="212">
        <f t="shared" si="34"/>
        <v>0</v>
      </c>
      <c r="E70" s="212">
        <f t="shared" si="35"/>
        <v>0</v>
      </c>
      <c r="F70" s="212">
        <v>0</v>
      </c>
      <c r="G70" s="213">
        <f t="shared" ref="G70" si="36">+D70-E70</f>
        <v>0</v>
      </c>
      <c r="H70" s="186"/>
    </row>
    <row r="71" spans="1:14" x14ac:dyDescent="0.2">
      <c r="A71" s="20" t="s">
        <v>142</v>
      </c>
      <c r="B71" s="212">
        <v>0</v>
      </c>
      <c r="C71" s="212">
        <v>0</v>
      </c>
      <c r="D71" s="212">
        <f t="shared" si="34"/>
        <v>0</v>
      </c>
      <c r="E71" s="212">
        <f t="shared" si="35"/>
        <v>0</v>
      </c>
      <c r="F71" s="212">
        <v>0</v>
      </c>
      <c r="G71" s="213">
        <f>+D71-E71</f>
        <v>0</v>
      </c>
      <c r="H71" s="186"/>
    </row>
    <row r="72" spans="1:14" x14ac:dyDescent="0.2">
      <c r="A72" s="23" t="s">
        <v>143</v>
      </c>
      <c r="B72" s="212">
        <f>+B73+B74+B75+B76+B77+B78+B79</f>
        <v>0</v>
      </c>
      <c r="C72" s="212">
        <f t="shared" ref="C72:F72" si="37">+C73+C74+C75+C76+C77+C78+C79</f>
        <v>0</v>
      </c>
      <c r="D72" s="212">
        <f t="shared" si="37"/>
        <v>0</v>
      </c>
      <c r="E72" s="212">
        <f t="shared" si="37"/>
        <v>0</v>
      </c>
      <c r="F72" s="212">
        <f t="shared" si="37"/>
        <v>0</v>
      </c>
      <c r="G72" s="213">
        <f>+G73+G74+G75+G76+G77+G78+G79</f>
        <v>0</v>
      </c>
      <c r="H72" s="186"/>
    </row>
    <row r="73" spans="1:14" x14ac:dyDescent="0.2">
      <c r="A73" s="20" t="s">
        <v>144</v>
      </c>
      <c r="B73" s="212">
        <v>0</v>
      </c>
      <c r="C73" s="212">
        <v>0</v>
      </c>
      <c r="D73" s="212">
        <f t="shared" ref="D73:D79" si="38">+B73+C73</f>
        <v>0</v>
      </c>
      <c r="E73" s="212">
        <f t="shared" ref="E73:E79" si="39">B73+C73</f>
        <v>0</v>
      </c>
      <c r="F73" s="212">
        <v>0</v>
      </c>
      <c r="G73" s="213">
        <f>+D73-E73</f>
        <v>0</v>
      </c>
      <c r="H73" s="186"/>
    </row>
    <row r="74" spans="1:14" x14ac:dyDescent="0.2">
      <c r="A74" s="20" t="s">
        <v>145</v>
      </c>
      <c r="B74" s="212">
        <v>0</v>
      </c>
      <c r="C74" s="212">
        <v>0</v>
      </c>
      <c r="D74" s="212">
        <f t="shared" si="38"/>
        <v>0</v>
      </c>
      <c r="E74" s="212">
        <f t="shared" si="39"/>
        <v>0</v>
      </c>
      <c r="F74" s="212">
        <v>0</v>
      </c>
      <c r="G74" s="213">
        <f t="shared" ref="G74:G77" si="40">+D74-E74</f>
        <v>0</v>
      </c>
      <c r="H74" s="186"/>
    </row>
    <row r="75" spans="1:14" x14ac:dyDescent="0.2">
      <c r="A75" s="20" t="s">
        <v>146</v>
      </c>
      <c r="B75" s="212">
        <v>0</v>
      </c>
      <c r="C75" s="212">
        <v>0</v>
      </c>
      <c r="D75" s="212">
        <f t="shared" si="38"/>
        <v>0</v>
      </c>
      <c r="E75" s="212">
        <f t="shared" si="39"/>
        <v>0</v>
      </c>
      <c r="F75" s="212">
        <v>0</v>
      </c>
      <c r="G75" s="213">
        <f t="shared" si="40"/>
        <v>0</v>
      </c>
      <c r="H75" s="186"/>
    </row>
    <row r="76" spans="1:14" x14ac:dyDescent="0.2">
      <c r="A76" s="20" t="s">
        <v>147</v>
      </c>
      <c r="B76" s="212">
        <v>0</v>
      </c>
      <c r="C76" s="212">
        <v>0</v>
      </c>
      <c r="D76" s="212">
        <f t="shared" si="38"/>
        <v>0</v>
      </c>
      <c r="E76" s="212">
        <f t="shared" si="39"/>
        <v>0</v>
      </c>
      <c r="F76" s="212">
        <v>0</v>
      </c>
      <c r="G76" s="213">
        <f t="shared" si="40"/>
        <v>0</v>
      </c>
      <c r="H76" s="186"/>
    </row>
    <row r="77" spans="1:14" x14ac:dyDescent="0.2">
      <c r="A77" s="20" t="s">
        <v>148</v>
      </c>
      <c r="B77" s="212">
        <v>0</v>
      </c>
      <c r="C77" s="212">
        <v>0</v>
      </c>
      <c r="D77" s="212">
        <f t="shared" si="38"/>
        <v>0</v>
      </c>
      <c r="E77" s="212">
        <f t="shared" si="39"/>
        <v>0</v>
      </c>
      <c r="F77" s="212">
        <v>0</v>
      </c>
      <c r="G77" s="213">
        <f t="shared" si="40"/>
        <v>0</v>
      </c>
      <c r="H77" s="186"/>
    </row>
    <row r="78" spans="1:14" x14ac:dyDescent="0.2">
      <c r="A78" s="20" t="s">
        <v>149</v>
      </c>
      <c r="B78" s="212">
        <v>0</v>
      </c>
      <c r="C78" s="212">
        <v>0</v>
      </c>
      <c r="D78" s="212">
        <f t="shared" si="38"/>
        <v>0</v>
      </c>
      <c r="E78" s="212">
        <f t="shared" si="39"/>
        <v>0</v>
      </c>
      <c r="F78" s="212">
        <v>0</v>
      </c>
      <c r="G78" s="213">
        <f>+D78-E78</f>
        <v>0</v>
      </c>
      <c r="H78" s="186"/>
    </row>
    <row r="79" spans="1:14" s="160" customFormat="1" x14ac:dyDescent="0.2">
      <c r="A79" s="21" t="s">
        <v>150</v>
      </c>
      <c r="B79" s="214">
        <v>0</v>
      </c>
      <c r="C79" s="214">
        <v>0</v>
      </c>
      <c r="D79" s="214">
        <f t="shared" si="38"/>
        <v>0</v>
      </c>
      <c r="E79" s="214">
        <f t="shared" si="39"/>
        <v>0</v>
      </c>
      <c r="F79" s="214">
        <v>0</v>
      </c>
      <c r="G79" s="215">
        <f>+D79-E79</f>
        <v>0</v>
      </c>
      <c r="H79" s="191"/>
      <c r="I79" s="161"/>
      <c r="J79" s="161"/>
      <c r="K79" s="161"/>
      <c r="L79" s="161"/>
      <c r="M79" s="161"/>
      <c r="N79" s="161"/>
    </row>
    <row r="80" spans="1:14" x14ac:dyDescent="0.2">
      <c r="A80" s="24" t="s">
        <v>237</v>
      </c>
      <c r="B80" s="216">
        <f>+B81+B88+B98+B108+B118+B128+B132+B140+B144</f>
        <v>0</v>
      </c>
      <c r="C80" s="216">
        <f>+C81+C88+C98+C108+C118+C128+C132+C140+C144</f>
        <v>33786899</v>
      </c>
      <c r="D80" s="216">
        <f>+D81+D88+D98+D108+D118+D128+D132+D140+D144</f>
        <v>33786899</v>
      </c>
      <c r="E80" s="216">
        <f>+E81+E88+E98+E108+E118+E128+E132+E140+E144</f>
        <v>33786899</v>
      </c>
      <c r="F80" s="216">
        <f>+F81+F88+F98+F108+F118+F128+F132+F140+F144</f>
        <v>33786899</v>
      </c>
      <c r="G80" s="217">
        <f>+D80-E80</f>
        <v>0</v>
      </c>
      <c r="H80" s="185"/>
    </row>
    <row r="81" spans="1:8" x14ac:dyDescent="0.2">
      <c r="A81" s="23" t="s">
        <v>238</v>
      </c>
      <c r="B81" s="212">
        <f>+B84+B85+B86+B87</f>
        <v>0</v>
      </c>
      <c r="C81" s="212">
        <f t="shared" ref="C81:F81" si="41">+C84+C85+C86+C87</f>
        <v>0</v>
      </c>
      <c r="D81" s="212">
        <f t="shared" si="41"/>
        <v>0</v>
      </c>
      <c r="E81" s="212">
        <f t="shared" si="41"/>
        <v>0</v>
      </c>
      <c r="F81" s="212">
        <f t="shared" si="41"/>
        <v>0</v>
      </c>
      <c r="G81" s="213">
        <f>SUM(G82:G87)</f>
        <v>0</v>
      </c>
      <c r="H81" s="186"/>
    </row>
    <row r="82" spans="1:8" ht="18" customHeight="1" x14ac:dyDescent="0.2">
      <c r="A82" s="20" t="s">
        <v>317</v>
      </c>
      <c r="B82" s="212">
        <v>0</v>
      </c>
      <c r="C82" s="212">
        <v>0</v>
      </c>
      <c r="D82" s="212">
        <f t="shared" ref="D82:D89" si="42">+B82+C82</f>
        <v>0</v>
      </c>
      <c r="E82" s="212">
        <f t="shared" ref="E82:E89" si="43">B82+C82</f>
        <v>0</v>
      </c>
      <c r="F82" s="212">
        <v>0</v>
      </c>
      <c r="G82" s="213">
        <f>+D82-E82</f>
        <v>0</v>
      </c>
      <c r="H82" s="186"/>
    </row>
    <row r="83" spans="1:8" x14ac:dyDescent="0.2">
      <c r="A83" s="20" t="s">
        <v>318</v>
      </c>
      <c r="B83" s="212">
        <v>0</v>
      </c>
      <c r="C83" s="212">
        <v>0</v>
      </c>
      <c r="D83" s="212">
        <f t="shared" si="42"/>
        <v>0</v>
      </c>
      <c r="E83" s="212">
        <f t="shared" si="43"/>
        <v>0</v>
      </c>
      <c r="F83" s="212">
        <v>0</v>
      </c>
      <c r="G83" s="213">
        <f>+D83-E83</f>
        <v>0</v>
      </c>
      <c r="H83" s="186"/>
    </row>
    <row r="84" spans="1:8" x14ac:dyDescent="0.2">
      <c r="A84" s="20" t="s">
        <v>319</v>
      </c>
      <c r="B84" s="212">
        <v>0</v>
      </c>
      <c r="C84" s="212">
        <v>0</v>
      </c>
      <c r="D84" s="212">
        <f t="shared" si="42"/>
        <v>0</v>
      </c>
      <c r="E84" s="212">
        <f t="shared" si="43"/>
        <v>0</v>
      </c>
      <c r="F84" s="212">
        <v>0</v>
      </c>
      <c r="G84" s="213">
        <f>+D84-E84</f>
        <v>0</v>
      </c>
      <c r="H84" s="186"/>
    </row>
    <row r="85" spans="1:8" x14ac:dyDescent="0.2">
      <c r="A85" s="20" t="s">
        <v>239</v>
      </c>
      <c r="B85" s="212">
        <v>0</v>
      </c>
      <c r="C85" s="212">
        <v>0</v>
      </c>
      <c r="D85" s="212">
        <f t="shared" si="42"/>
        <v>0</v>
      </c>
      <c r="E85" s="212">
        <f t="shared" si="43"/>
        <v>0</v>
      </c>
      <c r="F85" s="212">
        <v>0</v>
      </c>
      <c r="G85" s="213">
        <f t="shared" ref="G85:G96" si="44">+D85-E85</f>
        <v>0</v>
      </c>
      <c r="H85" s="186"/>
    </row>
    <row r="86" spans="1:8" x14ac:dyDescent="0.2">
      <c r="A86" s="20" t="s">
        <v>240</v>
      </c>
      <c r="B86" s="212">
        <v>0</v>
      </c>
      <c r="C86" s="212">
        <v>0</v>
      </c>
      <c r="D86" s="212">
        <f t="shared" si="42"/>
        <v>0</v>
      </c>
      <c r="E86" s="212">
        <f t="shared" si="43"/>
        <v>0</v>
      </c>
      <c r="F86" s="212">
        <v>0</v>
      </c>
      <c r="G86" s="213">
        <f t="shared" si="44"/>
        <v>0</v>
      </c>
      <c r="H86" s="186"/>
    </row>
    <row r="87" spans="1:8" x14ac:dyDescent="0.2">
      <c r="A87" s="20" t="s">
        <v>241</v>
      </c>
      <c r="B87" s="212">
        <v>0</v>
      </c>
      <c r="C87" s="212">
        <v>0</v>
      </c>
      <c r="D87" s="212">
        <f t="shared" si="42"/>
        <v>0</v>
      </c>
      <c r="E87" s="212">
        <f t="shared" si="43"/>
        <v>0</v>
      </c>
      <c r="F87" s="212">
        <v>0</v>
      </c>
      <c r="G87" s="213">
        <f t="shared" si="44"/>
        <v>0</v>
      </c>
      <c r="H87" s="186"/>
    </row>
    <row r="88" spans="1:8" x14ac:dyDescent="0.2">
      <c r="A88" s="23" t="s">
        <v>88</v>
      </c>
      <c r="B88" s="212">
        <f>+B89+B90+B91+B92+B93+B94+B95+B96+B97</f>
        <v>0</v>
      </c>
      <c r="C88" s="212">
        <f t="shared" ref="C88:F88" si="45">+C89+C90+C91+C92+C93+C94+C95+C96+C97</f>
        <v>0</v>
      </c>
      <c r="D88" s="212">
        <f t="shared" si="45"/>
        <v>0</v>
      </c>
      <c r="E88" s="212">
        <f t="shared" si="45"/>
        <v>0</v>
      </c>
      <c r="F88" s="212">
        <f t="shared" si="45"/>
        <v>0</v>
      </c>
      <c r="G88" s="213">
        <f>SUM(G89:G97)</f>
        <v>0</v>
      </c>
      <c r="H88" s="186"/>
    </row>
    <row r="89" spans="1:8" ht="16.5" x14ac:dyDescent="0.2">
      <c r="A89" s="20" t="s">
        <v>89</v>
      </c>
      <c r="B89" s="212">
        <v>0</v>
      </c>
      <c r="C89" s="212">
        <v>0</v>
      </c>
      <c r="D89" s="212">
        <f t="shared" si="42"/>
        <v>0</v>
      </c>
      <c r="E89" s="212">
        <f t="shared" si="43"/>
        <v>0</v>
      </c>
      <c r="F89" s="212">
        <v>0</v>
      </c>
      <c r="G89" s="213">
        <f t="shared" si="44"/>
        <v>0</v>
      </c>
      <c r="H89" s="186"/>
    </row>
    <row r="90" spans="1:8" x14ac:dyDescent="0.2">
      <c r="A90" s="153" t="s">
        <v>320</v>
      </c>
      <c r="B90" s="212"/>
      <c r="C90" s="212"/>
      <c r="D90" s="212"/>
      <c r="E90" s="212"/>
      <c r="F90" s="212"/>
      <c r="G90" s="213">
        <f t="shared" si="44"/>
        <v>0</v>
      </c>
      <c r="H90" s="186"/>
    </row>
    <row r="91" spans="1:8" ht="16.5" x14ac:dyDescent="0.2">
      <c r="A91" s="20" t="s">
        <v>91</v>
      </c>
      <c r="B91" s="212">
        <v>0</v>
      </c>
      <c r="C91" s="212">
        <v>0</v>
      </c>
      <c r="D91" s="212">
        <f t="shared" ref="D91:D97" si="46">+B91+C91</f>
        <v>0</v>
      </c>
      <c r="E91" s="212">
        <f t="shared" ref="E91:E97" si="47">B91+C91</f>
        <v>0</v>
      </c>
      <c r="F91" s="212">
        <v>0</v>
      </c>
      <c r="G91" s="213">
        <f t="shared" si="44"/>
        <v>0</v>
      </c>
      <c r="H91" s="186"/>
    </row>
    <row r="92" spans="1:8" x14ac:dyDescent="0.2">
      <c r="A92" s="20" t="s">
        <v>92</v>
      </c>
      <c r="B92" s="212">
        <v>0</v>
      </c>
      <c r="C92" s="212">
        <v>0</v>
      </c>
      <c r="D92" s="212">
        <f t="shared" si="46"/>
        <v>0</v>
      </c>
      <c r="E92" s="212">
        <f t="shared" si="47"/>
        <v>0</v>
      </c>
      <c r="F92" s="212">
        <v>0</v>
      </c>
      <c r="G92" s="213">
        <f>+D92-E92</f>
        <v>0</v>
      </c>
      <c r="H92" s="186"/>
    </row>
    <row r="93" spans="1:8" x14ac:dyDescent="0.2">
      <c r="A93" s="20" t="s">
        <v>93</v>
      </c>
      <c r="B93" s="212">
        <v>0</v>
      </c>
      <c r="C93" s="212">
        <v>0</v>
      </c>
      <c r="D93" s="212">
        <f t="shared" si="46"/>
        <v>0</v>
      </c>
      <c r="E93" s="212">
        <f t="shared" si="47"/>
        <v>0</v>
      </c>
      <c r="F93" s="212">
        <v>0</v>
      </c>
      <c r="G93" s="213">
        <f t="shared" si="44"/>
        <v>0</v>
      </c>
      <c r="H93" s="186"/>
    </row>
    <row r="94" spans="1:8" x14ac:dyDescent="0.2">
      <c r="A94" s="20" t="s">
        <v>94</v>
      </c>
      <c r="B94" s="212">
        <v>0</v>
      </c>
      <c r="C94" s="212">
        <v>0</v>
      </c>
      <c r="D94" s="212">
        <f t="shared" si="46"/>
        <v>0</v>
      </c>
      <c r="E94" s="212">
        <f t="shared" si="47"/>
        <v>0</v>
      </c>
      <c r="F94" s="212">
        <v>0</v>
      </c>
      <c r="G94" s="213">
        <f t="shared" si="44"/>
        <v>0</v>
      </c>
      <c r="H94" s="186"/>
    </row>
    <row r="95" spans="1:8" ht="16.5" x14ac:dyDescent="0.2">
      <c r="A95" s="20" t="s">
        <v>95</v>
      </c>
      <c r="B95" s="212">
        <v>0</v>
      </c>
      <c r="C95" s="212">
        <v>0</v>
      </c>
      <c r="D95" s="212">
        <f t="shared" si="46"/>
        <v>0</v>
      </c>
      <c r="E95" s="212">
        <f t="shared" si="47"/>
        <v>0</v>
      </c>
      <c r="F95" s="212">
        <v>0</v>
      </c>
      <c r="G95" s="213">
        <f t="shared" si="44"/>
        <v>0</v>
      </c>
      <c r="H95" s="186"/>
    </row>
    <row r="96" spans="1:8" x14ac:dyDescent="0.2">
      <c r="A96" s="20" t="s">
        <v>96</v>
      </c>
      <c r="B96" s="212">
        <v>0</v>
      </c>
      <c r="C96" s="212">
        <v>0</v>
      </c>
      <c r="D96" s="212">
        <f t="shared" si="46"/>
        <v>0</v>
      </c>
      <c r="E96" s="212">
        <f t="shared" si="47"/>
        <v>0</v>
      </c>
      <c r="F96" s="212">
        <v>0</v>
      </c>
      <c r="G96" s="213">
        <f t="shared" si="44"/>
        <v>0</v>
      </c>
      <c r="H96" s="186"/>
    </row>
    <row r="97" spans="1:8" x14ac:dyDescent="0.2">
      <c r="A97" s="20" t="s">
        <v>97</v>
      </c>
      <c r="B97" s="212">
        <v>0</v>
      </c>
      <c r="C97" s="212">
        <v>0</v>
      </c>
      <c r="D97" s="212">
        <f t="shared" si="46"/>
        <v>0</v>
      </c>
      <c r="E97" s="212">
        <f t="shared" si="47"/>
        <v>0</v>
      </c>
      <c r="F97" s="212">
        <v>0</v>
      </c>
      <c r="G97" s="213">
        <f>+D97-E97</f>
        <v>0</v>
      </c>
      <c r="H97" s="186"/>
    </row>
    <row r="98" spans="1:8" ht="18" customHeight="1" x14ac:dyDescent="0.2">
      <c r="A98" s="23" t="s">
        <v>98</v>
      </c>
      <c r="B98" s="212">
        <f>+B99+B100+B101+B102+B103+B104+B105+B106+B107</f>
        <v>0</v>
      </c>
      <c r="C98" s="212">
        <f t="shared" ref="C98:F98" si="48">+C99+C100+C101+C102+C103+C104+C105+C106+C107</f>
        <v>0</v>
      </c>
      <c r="D98" s="212">
        <f t="shared" si="48"/>
        <v>0</v>
      </c>
      <c r="E98" s="212">
        <f t="shared" si="48"/>
        <v>0</v>
      </c>
      <c r="F98" s="212">
        <f t="shared" si="48"/>
        <v>0</v>
      </c>
      <c r="G98" s="213">
        <f>SUM(G99:G107)</f>
        <v>0</v>
      </c>
      <c r="H98" s="186"/>
    </row>
    <row r="99" spans="1:8" x14ac:dyDescent="0.2">
      <c r="A99" s="20" t="s">
        <v>99</v>
      </c>
      <c r="B99" s="212">
        <v>0</v>
      </c>
      <c r="C99" s="212">
        <v>0</v>
      </c>
      <c r="D99" s="212">
        <f t="shared" ref="D99:D107" si="49">+B99+C99</f>
        <v>0</v>
      </c>
      <c r="E99" s="212">
        <f t="shared" ref="E99:E107" si="50">B99+C99</f>
        <v>0</v>
      </c>
      <c r="F99" s="212">
        <v>0</v>
      </c>
      <c r="G99" s="213">
        <f t="shared" ref="G99:G106" si="51">+D99-E99</f>
        <v>0</v>
      </c>
      <c r="H99" s="186"/>
    </row>
    <row r="100" spans="1:8" x14ac:dyDescent="0.2">
      <c r="A100" s="20" t="s">
        <v>100</v>
      </c>
      <c r="B100" s="212">
        <v>0</v>
      </c>
      <c r="C100" s="212">
        <v>0</v>
      </c>
      <c r="D100" s="212">
        <f t="shared" si="49"/>
        <v>0</v>
      </c>
      <c r="E100" s="212">
        <f t="shared" si="50"/>
        <v>0</v>
      </c>
      <c r="F100" s="212">
        <v>0</v>
      </c>
      <c r="G100" s="213">
        <f t="shared" si="51"/>
        <v>0</v>
      </c>
      <c r="H100" s="186"/>
    </row>
    <row r="101" spans="1:8" ht="16.5" x14ac:dyDescent="0.2">
      <c r="A101" s="20" t="s">
        <v>101</v>
      </c>
      <c r="B101" s="212">
        <v>0</v>
      </c>
      <c r="C101" s="212">
        <v>0</v>
      </c>
      <c r="D101" s="212">
        <f t="shared" si="49"/>
        <v>0</v>
      </c>
      <c r="E101" s="212">
        <f t="shared" si="50"/>
        <v>0</v>
      </c>
      <c r="F101" s="212">
        <v>0</v>
      </c>
      <c r="G101" s="213">
        <f t="shared" si="51"/>
        <v>0</v>
      </c>
      <c r="H101" s="186"/>
    </row>
    <row r="102" spans="1:8" x14ac:dyDescent="0.2">
      <c r="A102" s="20" t="s">
        <v>102</v>
      </c>
      <c r="B102" s="212">
        <v>0</v>
      </c>
      <c r="C102" s="212">
        <v>0</v>
      </c>
      <c r="D102" s="212">
        <f t="shared" si="49"/>
        <v>0</v>
      </c>
      <c r="E102" s="212">
        <f t="shared" si="50"/>
        <v>0</v>
      </c>
      <c r="F102" s="212">
        <v>0</v>
      </c>
      <c r="G102" s="213">
        <f t="shared" si="51"/>
        <v>0</v>
      </c>
      <c r="H102" s="186"/>
    </row>
    <row r="103" spans="1:8" ht="16.5" x14ac:dyDescent="0.2">
      <c r="A103" s="20" t="s">
        <v>103</v>
      </c>
      <c r="B103" s="212">
        <v>0</v>
      </c>
      <c r="C103" s="212">
        <v>0</v>
      </c>
      <c r="D103" s="212">
        <f t="shared" si="49"/>
        <v>0</v>
      </c>
      <c r="E103" s="212">
        <f t="shared" si="50"/>
        <v>0</v>
      </c>
      <c r="F103" s="212">
        <v>0</v>
      </c>
      <c r="G103" s="213">
        <f t="shared" si="51"/>
        <v>0</v>
      </c>
      <c r="H103" s="186"/>
    </row>
    <row r="104" spans="1:8" x14ac:dyDescent="0.2">
      <c r="A104" s="20" t="s">
        <v>104</v>
      </c>
      <c r="B104" s="212">
        <v>0</v>
      </c>
      <c r="C104" s="212">
        <v>0</v>
      </c>
      <c r="D104" s="212">
        <f t="shared" si="49"/>
        <v>0</v>
      </c>
      <c r="E104" s="212">
        <f t="shared" si="50"/>
        <v>0</v>
      </c>
      <c r="F104" s="212">
        <v>0</v>
      </c>
      <c r="G104" s="213">
        <f t="shared" si="51"/>
        <v>0</v>
      </c>
      <c r="H104" s="186"/>
    </row>
    <row r="105" spans="1:8" x14ac:dyDescent="0.2">
      <c r="A105" s="20" t="s">
        <v>105</v>
      </c>
      <c r="B105" s="212">
        <v>0</v>
      </c>
      <c r="C105" s="212">
        <v>0</v>
      </c>
      <c r="D105" s="212">
        <f t="shared" si="49"/>
        <v>0</v>
      </c>
      <c r="E105" s="212">
        <f t="shared" si="50"/>
        <v>0</v>
      </c>
      <c r="F105" s="212">
        <v>0</v>
      </c>
      <c r="G105" s="213">
        <f t="shared" si="51"/>
        <v>0</v>
      </c>
      <c r="H105" s="186"/>
    </row>
    <row r="106" spans="1:8" x14ac:dyDescent="0.2">
      <c r="A106" s="20" t="s">
        <v>106</v>
      </c>
      <c r="B106" s="212">
        <v>0</v>
      </c>
      <c r="C106" s="212">
        <v>0</v>
      </c>
      <c r="D106" s="212">
        <f t="shared" si="49"/>
        <v>0</v>
      </c>
      <c r="E106" s="212">
        <f t="shared" si="50"/>
        <v>0</v>
      </c>
      <c r="F106" s="212">
        <v>0</v>
      </c>
      <c r="G106" s="213">
        <f t="shared" si="51"/>
        <v>0</v>
      </c>
      <c r="H106" s="186"/>
    </row>
    <row r="107" spans="1:8" x14ac:dyDescent="0.2">
      <c r="A107" s="20" t="s">
        <v>107</v>
      </c>
      <c r="B107" s="212">
        <v>0</v>
      </c>
      <c r="C107" s="212">
        <v>0</v>
      </c>
      <c r="D107" s="212">
        <f t="shared" si="49"/>
        <v>0</v>
      </c>
      <c r="E107" s="212">
        <f t="shared" si="50"/>
        <v>0</v>
      </c>
      <c r="F107" s="212">
        <v>0</v>
      </c>
      <c r="G107" s="213">
        <f>+D107-E107</f>
        <v>0</v>
      </c>
      <c r="H107" s="186"/>
    </row>
    <row r="108" spans="1:8" ht="16.5" x14ac:dyDescent="0.2">
      <c r="A108" s="23" t="s">
        <v>108</v>
      </c>
      <c r="B108" s="212">
        <f>+B109+B110+B111+B112+B113+B114+B115+B116+B117</f>
        <v>0</v>
      </c>
      <c r="C108" s="212">
        <f>+C109+C110+C111+C112+C113+C114+C115+C116+C117</f>
        <v>13583772</v>
      </c>
      <c r="D108" s="212">
        <f t="shared" ref="D108:F108" si="52">+D109+D110+D111+D112+D113+D114+D115+D116+D117</f>
        <v>13583772</v>
      </c>
      <c r="E108" s="212">
        <f t="shared" si="52"/>
        <v>13583772</v>
      </c>
      <c r="F108" s="212">
        <f t="shared" si="52"/>
        <v>13583772</v>
      </c>
      <c r="G108" s="213">
        <f>SUM(G109:G117)</f>
        <v>0</v>
      </c>
      <c r="H108" s="186"/>
    </row>
    <row r="109" spans="1:8" x14ac:dyDescent="0.2">
      <c r="A109" s="20" t="s">
        <v>109</v>
      </c>
      <c r="B109" s="212">
        <v>0</v>
      </c>
      <c r="C109" s="212">
        <v>0</v>
      </c>
      <c r="D109" s="212">
        <f t="shared" ref="D109:D117" si="53">+B109+C109</f>
        <v>0</v>
      </c>
      <c r="E109" s="212">
        <f t="shared" ref="E109:E117" si="54">B109+C109</f>
        <v>0</v>
      </c>
      <c r="F109" s="212">
        <v>0</v>
      </c>
      <c r="G109" s="213">
        <f t="shared" ref="G109:G116" si="55">+D109-E109</f>
        <v>0</v>
      </c>
      <c r="H109" s="186"/>
    </row>
    <row r="110" spans="1:8" x14ac:dyDescent="0.2">
      <c r="A110" s="20" t="s">
        <v>110</v>
      </c>
      <c r="B110" s="212">
        <v>0</v>
      </c>
      <c r="C110" s="212">
        <v>0</v>
      </c>
      <c r="D110" s="212">
        <f t="shared" si="53"/>
        <v>0</v>
      </c>
      <c r="E110" s="212">
        <f t="shared" si="54"/>
        <v>0</v>
      </c>
      <c r="F110" s="212">
        <v>0</v>
      </c>
      <c r="G110" s="213">
        <f t="shared" si="55"/>
        <v>0</v>
      </c>
      <c r="H110" s="186"/>
    </row>
    <row r="111" spans="1:8" x14ac:dyDescent="0.2">
      <c r="A111" s="20" t="s">
        <v>111</v>
      </c>
      <c r="B111" s="212">
        <v>0</v>
      </c>
      <c r="C111" s="197">
        <v>13583772</v>
      </c>
      <c r="D111" s="212">
        <f t="shared" si="53"/>
        <v>13583772</v>
      </c>
      <c r="E111" s="212">
        <f t="shared" si="54"/>
        <v>13583772</v>
      </c>
      <c r="F111" s="212">
        <f>+E111</f>
        <v>13583772</v>
      </c>
      <c r="G111" s="213">
        <f t="shared" si="55"/>
        <v>0</v>
      </c>
      <c r="H111" s="186"/>
    </row>
    <row r="112" spans="1:8" x14ac:dyDescent="0.2">
      <c r="A112" s="20" t="s">
        <v>112</v>
      </c>
      <c r="B112" s="212">
        <v>0</v>
      </c>
      <c r="C112" s="212">
        <v>0</v>
      </c>
      <c r="D112" s="212">
        <f t="shared" si="53"/>
        <v>0</v>
      </c>
      <c r="E112" s="212">
        <f t="shared" si="54"/>
        <v>0</v>
      </c>
      <c r="F112" s="212">
        <v>0</v>
      </c>
      <c r="G112" s="213">
        <f t="shared" si="55"/>
        <v>0</v>
      </c>
      <c r="H112" s="186"/>
    </row>
    <row r="113" spans="1:16" x14ac:dyDescent="0.2">
      <c r="A113" s="20" t="s">
        <v>113</v>
      </c>
      <c r="B113" s="212">
        <v>0</v>
      </c>
      <c r="C113" s="212">
        <v>0</v>
      </c>
      <c r="D113" s="212">
        <f t="shared" si="53"/>
        <v>0</v>
      </c>
      <c r="E113" s="212">
        <f t="shared" si="54"/>
        <v>0</v>
      </c>
      <c r="F113" s="212">
        <v>0</v>
      </c>
      <c r="G113" s="213">
        <f t="shared" si="55"/>
        <v>0</v>
      </c>
      <c r="H113" s="186"/>
    </row>
    <row r="114" spans="1:16" x14ac:dyDescent="0.2">
      <c r="A114" s="20" t="s">
        <v>114</v>
      </c>
      <c r="B114" s="212">
        <v>0</v>
      </c>
      <c r="C114" s="212">
        <v>0</v>
      </c>
      <c r="D114" s="212">
        <f t="shared" si="53"/>
        <v>0</v>
      </c>
      <c r="E114" s="212">
        <f t="shared" si="54"/>
        <v>0</v>
      </c>
      <c r="F114" s="212">
        <v>0</v>
      </c>
      <c r="G114" s="213">
        <f t="shared" si="55"/>
        <v>0</v>
      </c>
      <c r="H114" s="186"/>
    </row>
    <row r="115" spans="1:16" x14ac:dyDescent="0.2">
      <c r="A115" s="20" t="s">
        <v>115</v>
      </c>
      <c r="B115" s="212">
        <v>0</v>
      </c>
      <c r="C115" s="212">
        <v>0</v>
      </c>
      <c r="D115" s="212">
        <f t="shared" si="53"/>
        <v>0</v>
      </c>
      <c r="E115" s="212">
        <f t="shared" si="54"/>
        <v>0</v>
      </c>
      <c r="F115" s="212">
        <v>0</v>
      </c>
      <c r="G115" s="213">
        <f t="shared" si="55"/>
        <v>0</v>
      </c>
      <c r="H115" s="186"/>
    </row>
    <row r="116" spans="1:16" x14ac:dyDescent="0.2">
      <c r="A116" s="20" t="s">
        <v>116</v>
      </c>
      <c r="B116" s="212">
        <v>0</v>
      </c>
      <c r="C116" s="212">
        <v>0</v>
      </c>
      <c r="D116" s="212">
        <f t="shared" si="53"/>
        <v>0</v>
      </c>
      <c r="E116" s="212">
        <f t="shared" si="54"/>
        <v>0</v>
      </c>
      <c r="F116" s="212">
        <v>0</v>
      </c>
      <c r="G116" s="213">
        <f t="shared" si="55"/>
        <v>0</v>
      </c>
      <c r="H116" s="186"/>
    </row>
    <row r="117" spans="1:16" x14ac:dyDescent="0.2">
      <c r="A117" s="20" t="s">
        <v>117</v>
      </c>
      <c r="B117" s="212">
        <v>0</v>
      </c>
      <c r="C117" s="212">
        <v>0</v>
      </c>
      <c r="D117" s="212">
        <f t="shared" si="53"/>
        <v>0</v>
      </c>
      <c r="E117" s="212">
        <f t="shared" si="54"/>
        <v>0</v>
      </c>
      <c r="F117" s="212">
        <v>0</v>
      </c>
      <c r="G117" s="213">
        <f>+D117-E117</f>
        <v>0</v>
      </c>
      <c r="H117" s="186"/>
    </row>
    <row r="118" spans="1:16" ht="16.5" x14ac:dyDescent="0.2">
      <c r="A118" s="23" t="s">
        <v>118</v>
      </c>
      <c r="B118" s="212">
        <v>0</v>
      </c>
      <c r="C118" s="212">
        <f t="shared" ref="C118:F118" si="56">+C119+C120+C121+C122+C123+C124+C125+C126+C127</f>
        <v>0</v>
      </c>
      <c r="D118" s="212">
        <f t="shared" si="56"/>
        <v>0</v>
      </c>
      <c r="E118" s="212">
        <f t="shared" si="56"/>
        <v>0</v>
      </c>
      <c r="F118" s="212">
        <f t="shared" si="56"/>
        <v>0</v>
      </c>
      <c r="G118" s="213">
        <f>SUM(G119:G127)</f>
        <v>0</v>
      </c>
      <c r="H118" s="186"/>
    </row>
    <row r="119" spans="1:16" x14ac:dyDescent="0.2">
      <c r="A119" s="20" t="s">
        <v>119</v>
      </c>
      <c r="B119" s="212">
        <v>0</v>
      </c>
      <c r="C119" s="212">
        <v>0</v>
      </c>
      <c r="D119" s="212">
        <f t="shared" ref="D119:D121" si="57">+B119+C119</f>
        <v>0</v>
      </c>
      <c r="E119" s="212">
        <f t="shared" ref="E119:E121" si="58">B119+C119</f>
        <v>0</v>
      </c>
      <c r="F119" s="212">
        <v>0</v>
      </c>
      <c r="G119" s="213">
        <f t="shared" ref="G119:G126" si="59">+D119-E119</f>
        <v>0</v>
      </c>
      <c r="H119" s="186"/>
    </row>
    <row r="120" spans="1:16" x14ac:dyDescent="0.2">
      <c r="A120" s="20" t="s">
        <v>120</v>
      </c>
      <c r="B120" s="212">
        <v>0</v>
      </c>
      <c r="C120" s="212">
        <v>0</v>
      </c>
      <c r="D120" s="212">
        <f t="shared" si="57"/>
        <v>0</v>
      </c>
      <c r="E120" s="212">
        <f t="shared" si="58"/>
        <v>0</v>
      </c>
      <c r="F120" s="212">
        <v>0</v>
      </c>
      <c r="G120" s="213">
        <f t="shared" si="59"/>
        <v>0</v>
      </c>
      <c r="H120" s="186"/>
    </row>
    <row r="121" spans="1:16" x14ac:dyDescent="0.2">
      <c r="A121" s="20" t="s">
        <v>121</v>
      </c>
      <c r="B121" s="212">
        <v>0</v>
      </c>
      <c r="C121" s="212">
        <v>0</v>
      </c>
      <c r="D121" s="212">
        <f t="shared" si="57"/>
        <v>0</v>
      </c>
      <c r="E121" s="212">
        <f t="shared" si="58"/>
        <v>0</v>
      </c>
      <c r="F121" s="212">
        <v>0</v>
      </c>
      <c r="G121" s="213">
        <f t="shared" si="59"/>
        <v>0</v>
      </c>
      <c r="H121" s="186"/>
    </row>
    <row r="122" spans="1:16" x14ac:dyDescent="0.2">
      <c r="A122" s="20" t="s">
        <v>122</v>
      </c>
      <c r="B122" s="212">
        <v>0</v>
      </c>
      <c r="C122" s="212">
        <f t="shared" ref="C122:F122" si="60">+C123</f>
        <v>0</v>
      </c>
      <c r="D122" s="212">
        <f t="shared" si="60"/>
        <v>0</v>
      </c>
      <c r="E122" s="212">
        <f t="shared" si="60"/>
        <v>0</v>
      </c>
      <c r="F122" s="212">
        <f t="shared" si="60"/>
        <v>0</v>
      </c>
      <c r="G122" s="213">
        <f t="shared" si="59"/>
        <v>0</v>
      </c>
      <c r="H122" s="186"/>
    </row>
    <row r="123" spans="1:16" x14ac:dyDescent="0.2">
      <c r="A123" s="20" t="s">
        <v>123</v>
      </c>
      <c r="B123" s="212">
        <v>0</v>
      </c>
      <c r="C123" s="212">
        <v>0</v>
      </c>
      <c r="D123" s="212">
        <f t="shared" ref="D123:D127" si="61">+B123+C123</f>
        <v>0</v>
      </c>
      <c r="E123" s="212">
        <f t="shared" ref="E123:E127" si="62">B123+C123</f>
        <v>0</v>
      </c>
      <c r="F123" s="212">
        <v>0</v>
      </c>
      <c r="G123" s="213">
        <f t="shared" si="59"/>
        <v>0</v>
      </c>
      <c r="H123" s="186"/>
    </row>
    <row r="124" spans="1:16" x14ac:dyDescent="0.2">
      <c r="A124" s="20" t="s">
        <v>124</v>
      </c>
      <c r="B124" s="212">
        <v>0</v>
      </c>
      <c r="C124" s="212">
        <v>0</v>
      </c>
      <c r="D124" s="212">
        <f t="shared" si="61"/>
        <v>0</v>
      </c>
      <c r="E124" s="212">
        <f t="shared" si="62"/>
        <v>0</v>
      </c>
      <c r="F124" s="212">
        <v>0</v>
      </c>
      <c r="G124" s="213">
        <f t="shared" si="59"/>
        <v>0</v>
      </c>
      <c r="H124" s="186"/>
    </row>
    <row r="125" spans="1:16" x14ac:dyDescent="0.2">
      <c r="A125" s="20" t="s">
        <v>125</v>
      </c>
      <c r="B125" s="212">
        <v>0</v>
      </c>
      <c r="C125" s="212">
        <v>0</v>
      </c>
      <c r="D125" s="212">
        <f t="shared" si="61"/>
        <v>0</v>
      </c>
      <c r="E125" s="212">
        <f t="shared" si="62"/>
        <v>0</v>
      </c>
      <c r="F125" s="212">
        <v>0</v>
      </c>
      <c r="G125" s="213">
        <f t="shared" si="59"/>
        <v>0</v>
      </c>
      <c r="H125" s="186"/>
    </row>
    <row r="126" spans="1:16" x14ac:dyDescent="0.2">
      <c r="A126" s="20" t="s">
        <v>126</v>
      </c>
      <c r="B126" s="212">
        <v>0</v>
      </c>
      <c r="C126" s="212">
        <v>0</v>
      </c>
      <c r="D126" s="212">
        <f t="shared" si="61"/>
        <v>0</v>
      </c>
      <c r="E126" s="212">
        <f t="shared" si="62"/>
        <v>0</v>
      </c>
      <c r="F126" s="212">
        <v>0</v>
      </c>
      <c r="G126" s="213">
        <f t="shared" si="59"/>
        <v>0</v>
      </c>
      <c r="H126" s="186"/>
    </row>
    <row r="127" spans="1:16" x14ac:dyDescent="0.2">
      <c r="A127" s="20" t="s">
        <v>127</v>
      </c>
      <c r="B127" s="212">
        <v>0</v>
      </c>
      <c r="C127" s="212">
        <v>0</v>
      </c>
      <c r="D127" s="212">
        <f t="shared" si="61"/>
        <v>0</v>
      </c>
      <c r="E127" s="212">
        <f t="shared" si="62"/>
        <v>0</v>
      </c>
      <c r="F127" s="212">
        <v>0</v>
      </c>
      <c r="G127" s="213">
        <f>+D127-E127</f>
        <v>0</v>
      </c>
      <c r="H127" s="186"/>
    </row>
    <row r="128" spans="1:16" x14ac:dyDescent="0.2">
      <c r="A128" s="20" t="s">
        <v>128</v>
      </c>
      <c r="B128" s="212">
        <f>+B129+B130+B131</f>
        <v>0</v>
      </c>
      <c r="C128" s="212">
        <f>+C129+C130+C131</f>
        <v>20203127</v>
      </c>
      <c r="D128" s="212">
        <f t="shared" ref="D128:F128" si="63">+D129+D130+D131</f>
        <v>20203127</v>
      </c>
      <c r="E128" s="212">
        <f t="shared" si="63"/>
        <v>20203127</v>
      </c>
      <c r="F128" s="212">
        <f t="shared" si="63"/>
        <v>20203127</v>
      </c>
      <c r="G128" s="213">
        <f>SUM(G129:G131)</f>
        <v>0</v>
      </c>
      <c r="H128" s="186"/>
      <c r="J128" s="165">
        <v>1</v>
      </c>
      <c r="K128" s="165">
        <v>2</v>
      </c>
      <c r="L128" s="165">
        <v>3</v>
      </c>
      <c r="M128" s="165">
        <v>4</v>
      </c>
      <c r="N128" s="165">
        <v>5</v>
      </c>
      <c r="O128" s="13" t="s">
        <v>363</v>
      </c>
      <c r="P128" s="13"/>
    </row>
    <row r="129" spans="1:19" x14ac:dyDescent="0.2">
      <c r="A129" s="20" t="s">
        <v>129</v>
      </c>
      <c r="B129" s="212">
        <v>0</v>
      </c>
      <c r="C129" s="212">
        <v>0</v>
      </c>
      <c r="D129" s="212">
        <f t="shared" ref="D129:D131" si="64">+B129+C129</f>
        <v>0</v>
      </c>
      <c r="E129" s="212">
        <f t="shared" ref="E129:E131" si="65">B129+C129</f>
        <v>0</v>
      </c>
      <c r="F129" s="212">
        <v>0</v>
      </c>
      <c r="G129" s="213">
        <f>+D129-E129</f>
        <v>0</v>
      </c>
      <c r="H129" s="186"/>
      <c r="I129" s="180" t="s">
        <v>343</v>
      </c>
      <c r="J129" s="165"/>
      <c r="K129" s="165"/>
      <c r="L129" s="165">
        <v>1851150.14</v>
      </c>
      <c r="M129" s="165">
        <v>754666.12</v>
      </c>
      <c r="N129" s="165"/>
      <c r="P129" s="165">
        <f>SUM(J129:O129)</f>
        <v>2605816.2599999998</v>
      </c>
    </row>
    <row r="130" spans="1:19" x14ac:dyDescent="0.2">
      <c r="A130" s="20" t="s">
        <v>130</v>
      </c>
      <c r="B130" s="212">
        <v>0</v>
      </c>
      <c r="C130" s="212">
        <v>20203127</v>
      </c>
      <c r="D130" s="212">
        <f>+B130+C130</f>
        <v>20203127</v>
      </c>
      <c r="E130" s="212">
        <v>20203127</v>
      </c>
      <c r="F130" s="212">
        <f>+E130</f>
        <v>20203127</v>
      </c>
      <c r="G130" s="213">
        <f>+D130-E130</f>
        <v>0</v>
      </c>
      <c r="H130" s="186"/>
      <c r="I130" s="184" t="s">
        <v>341</v>
      </c>
      <c r="J130" s="196"/>
      <c r="K130" s="196">
        <v>1532934.51</v>
      </c>
      <c r="L130" s="196">
        <v>497217.6</v>
      </c>
      <c r="M130" s="165">
        <v>277118.36</v>
      </c>
      <c r="N130" s="165">
        <v>1151585.8999999999</v>
      </c>
      <c r="P130" s="165">
        <f t="shared" ref="P130:P143" si="66">SUM(J130:O130)</f>
        <v>3458856.3699999996</v>
      </c>
      <c r="S130">
        <v>20308750</v>
      </c>
    </row>
    <row r="131" spans="1:19" x14ac:dyDescent="0.2">
      <c r="A131" s="20" t="s">
        <v>131</v>
      </c>
      <c r="B131" s="212">
        <v>0</v>
      </c>
      <c r="C131" s="212">
        <v>0</v>
      </c>
      <c r="D131" s="212">
        <f t="shared" si="64"/>
        <v>0</v>
      </c>
      <c r="E131" s="212">
        <f t="shared" si="65"/>
        <v>0</v>
      </c>
      <c r="F131" s="212">
        <v>0</v>
      </c>
      <c r="G131" s="213">
        <f t="shared" ref="G131" si="67">+D131-F131</f>
        <v>0</v>
      </c>
      <c r="H131" s="186"/>
      <c r="J131" s="165"/>
      <c r="K131" s="165"/>
      <c r="L131" s="165"/>
      <c r="M131" s="165"/>
      <c r="N131" s="165"/>
      <c r="P131" s="165">
        <f t="shared" si="66"/>
        <v>0</v>
      </c>
      <c r="S131">
        <v>4549.2299999999996</v>
      </c>
    </row>
    <row r="132" spans="1:19" ht="16.5" x14ac:dyDescent="0.2">
      <c r="A132" s="23" t="s">
        <v>132</v>
      </c>
      <c r="B132" s="212">
        <f>+B133+B134+B135+B136+B137+B138+B139</f>
        <v>0</v>
      </c>
      <c r="C132" s="212">
        <f>+C133+C134+C135+C136+C137+C138+C139</f>
        <v>0</v>
      </c>
      <c r="D132" s="212">
        <f t="shared" ref="D132:F132" si="68">+D133+D134+D135+D136+D137+D138+D139</f>
        <v>0</v>
      </c>
      <c r="E132" s="212">
        <f t="shared" si="68"/>
        <v>0</v>
      </c>
      <c r="F132" s="212">
        <f t="shared" si="68"/>
        <v>0</v>
      </c>
      <c r="G132" s="213">
        <f>SUM(G133:G139)</f>
        <v>0</v>
      </c>
      <c r="H132" s="186"/>
      <c r="I132" s="184" t="s">
        <v>344</v>
      </c>
      <c r="J132" s="196">
        <v>333573.30999999994</v>
      </c>
      <c r="K132" s="196">
        <v>376285.81</v>
      </c>
      <c r="L132" s="196"/>
      <c r="M132" s="165"/>
      <c r="N132" s="165"/>
      <c r="O132" s="165">
        <v>533598.66</v>
      </c>
      <c r="P132" s="165">
        <f t="shared" si="66"/>
        <v>1243457.7799999998</v>
      </c>
      <c r="S132">
        <f>+S130+S131</f>
        <v>20313299.23</v>
      </c>
    </row>
    <row r="133" spans="1:19" x14ac:dyDescent="0.2">
      <c r="A133" s="20" t="s">
        <v>133</v>
      </c>
      <c r="B133" s="212">
        <v>0</v>
      </c>
      <c r="C133" s="212">
        <v>0</v>
      </c>
      <c r="D133" s="212">
        <f t="shared" ref="D133:D139" si="69">+B133+C133</f>
        <v>0</v>
      </c>
      <c r="E133" s="212">
        <f t="shared" ref="E133:E139" si="70">B133+C133</f>
        <v>0</v>
      </c>
      <c r="F133" s="212">
        <v>0</v>
      </c>
      <c r="G133" s="213">
        <f>+D133-E133</f>
        <v>0</v>
      </c>
      <c r="H133" s="186"/>
      <c r="I133" s="184" t="s">
        <v>345</v>
      </c>
      <c r="J133" s="165">
        <v>456782.27</v>
      </c>
      <c r="K133" s="165">
        <v>637306.51</v>
      </c>
      <c r="L133" s="165">
        <v>366572.77</v>
      </c>
      <c r="M133" s="165"/>
      <c r="N133" s="165"/>
      <c r="O133" s="165">
        <v>366572.77</v>
      </c>
      <c r="P133" s="165">
        <f t="shared" si="66"/>
        <v>1827234.32</v>
      </c>
    </row>
    <row r="134" spans="1:19" x14ac:dyDescent="0.2">
      <c r="A134" s="20" t="s">
        <v>134</v>
      </c>
      <c r="B134" s="212">
        <v>0</v>
      </c>
      <c r="C134" s="212">
        <v>0</v>
      </c>
      <c r="D134" s="212">
        <f t="shared" si="69"/>
        <v>0</v>
      </c>
      <c r="E134" s="212">
        <f t="shared" si="70"/>
        <v>0</v>
      </c>
      <c r="F134" s="212">
        <v>0</v>
      </c>
      <c r="G134" s="213">
        <f t="shared" ref="G134:G139" si="71">+D134-E134</f>
        <v>0</v>
      </c>
      <c r="H134" s="186"/>
      <c r="I134" s="184" t="s">
        <v>346</v>
      </c>
      <c r="J134" s="165">
        <v>678619.06</v>
      </c>
      <c r="K134" s="165"/>
      <c r="L134" s="196"/>
      <c r="M134" s="165"/>
      <c r="N134" s="165"/>
      <c r="O134" s="165">
        <v>39005.29</v>
      </c>
      <c r="P134" s="165">
        <f t="shared" si="66"/>
        <v>717624.35000000009</v>
      </c>
    </row>
    <row r="135" spans="1:19" x14ac:dyDescent="0.2">
      <c r="A135" s="20" t="s">
        <v>135</v>
      </c>
      <c r="B135" s="212">
        <v>0</v>
      </c>
      <c r="C135" s="212">
        <v>0</v>
      </c>
      <c r="D135" s="212">
        <f t="shared" si="69"/>
        <v>0</v>
      </c>
      <c r="E135" s="212">
        <f t="shared" si="70"/>
        <v>0</v>
      </c>
      <c r="F135" s="212">
        <v>0</v>
      </c>
      <c r="G135" s="213">
        <f t="shared" si="71"/>
        <v>0</v>
      </c>
      <c r="H135" s="186"/>
      <c r="I135" s="184" t="s">
        <v>347</v>
      </c>
      <c r="J135" s="165">
        <v>683527.27999999991</v>
      </c>
      <c r="K135" s="165">
        <v>449668.97</v>
      </c>
      <c r="L135" s="165"/>
      <c r="M135" s="165"/>
      <c r="N135" s="165"/>
      <c r="O135" s="165">
        <v>449668.97</v>
      </c>
      <c r="P135" s="165">
        <f t="shared" si="66"/>
        <v>1582865.22</v>
      </c>
    </row>
    <row r="136" spans="1:19" x14ac:dyDescent="0.2">
      <c r="A136" s="20" t="s">
        <v>136</v>
      </c>
      <c r="B136" s="212">
        <v>0</v>
      </c>
      <c r="C136" s="212">
        <v>0</v>
      </c>
      <c r="D136" s="212">
        <f t="shared" si="69"/>
        <v>0</v>
      </c>
      <c r="E136" s="212">
        <f t="shared" si="70"/>
        <v>0</v>
      </c>
      <c r="F136" s="212">
        <v>0</v>
      </c>
      <c r="G136" s="213">
        <f t="shared" si="71"/>
        <v>0</v>
      </c>
      <c r="H136" s="186"/>
      <c r="I136" s="184" t="s">
        <v>348</v>
      </c>
      <c r="J136" s="165">
        <v>0</v>
      </c>
      <c r="K136" s="165"/>
      <c r="L136" s="165"/>
      <c r="M136" s="165"/>
      <c r="N136" s="165"/>
      <c r="O136" s="165">
        <v>185196.93</v>
      </c>
      <c r="P136" s="165">
        <f t="shared" si="66"/>
        <v>185196.93</v>
      </c>
    </row>
    <row r="137" spans="1:19" ht="16.5" x14ac:dyDescent="0.2">
      <c r="A137" s="20" t="s">
        <v>296</v>
      </c>
      <c r="B137" s="212">
        <v>0</v>
      </c>
      <c r="C137" s="212">
        <v>0</v>
      </c>
      <c r="D137" s="212">
        <f t="shared" si="69"/>
        <v>0</v>
      </c>
      <c r="E137" s="212">
        <f t="shared" si="70"/>
        <v>0</v>
      </c>
      <c r="F137" s="212">
        <v>0</v>
      </c>
      <c r="G137" s="213">
        <f t="shared" si="71"/>
        <v>0</v>
      </c>
      <c r="H137" s="186"/>
      <c r="I137" s="184" t="s">
        <v>349</v>
      </c>
      <c r="J137" s="165">
        <v>314382.46000000002</v>
      </c>
      <c r="K137" s="165">
        <v>930657.74</v>
      </c>
      <c r="L137" s="165">
        <v>263109.37999999995</v>
      </c>
      <c r="M137" s="165"/>
      <c r="N137" s="165"/>
      <c r="O137" s="165">
        <v>21700.48</v>
      </c>
      <c r="P137" s="165">
        <f t="shared" si="66"/>
        <v>1529850.0599999998</v>
      </c>
    </row>
    <row r="138" spans="1:19" x14ac:dyDescent="0.2">
      <c r="A138" s="20" t="s">
        <v>137</v>
      </c>
      <c r="B138" s="212">
        <v>0</v>
      </c>
      <c r="C138" s="212">
        <v>0</v>
      </c>
      <c r="D138" s="212">
        <f t="shared" si="69"/>
        <v>0</v>
      </c>
      <c r="E138" s="212">
        <f t="shared" si="70"/>
        <v>0</v>
      </c>
      <c r="F138" s="212">
        <v>0</v>
      </c>
      <c r="G138" s="213">
        <f t="shared" si="71"/>
        <v>0</v>
      </c>
      <c r="H138" s="186"/>
      <c r="I138" s="184" t="s">
        <v>350</v>
      </c>
      <c r="J138" s="165">
        <v>165470.01</v>
      </c>
      <c r="K138" s="165">
        <v>142266.82999999999</v>
      </c>
      <c r="L138" s="165">
        <v>483048.29</v>
      </c>
      <c r="M138" s="165"/>
      <c r="N138" s="165"/>
      <c r="O138" s="165">
        <v>470339.06999999995</v>
      </c>
      <c r="P138" s="165">
        <f t="shared" si="66"/>
        <v>1261124.1999999997</v>
      </c>
    </row>
    <row r="139" spans="1:19" ht="16.5" x14ac:dyDescent="0.2">
      <c r="A139" s="20" t="s">
        <v>138</v>
      </c>
      <c r="B139" s="212">
        <v>0</v>
      </c>
      <c r="C139" s="212">
        <v>0</v>
      </c>
      <c r="D139" s="212">
        <f t="shared" si="69"/>
        <v>0</v>
      </c>
      <c r="E139" s="212">
        <f t="shared" si="70"/>
        <v>0</v>
      </c>
      <c r="F139" s="212">
        <v>0</v>
      </c>
      <c r="G139" s="213">
        <f t="shared" si="71"/>
        <v>0</v>
      </c>
      <c r="H139" s="186"/>
      <c r="I139" s="184" t="s">
        <v>351</v>
      </c>
      <c r="J139" s="165">
        <v>0</v>
      </c>
      <c r="K139" s="165"/>
      <c r="L139" s="165"/>
      <c r="M139" s="165"/>
      <c r="N139" s="165"/>
      <c r="O139" s="165">
        <v>1649982.0099999998</v>
      </c>
      <c r="P139" s="165">
        <f t="shared" si="66"/>
        <v>1649982.0099999998</v>
      </c>
    </row>
    <row r="140" spans="1:19" x14ac:dyDescent="0.2">
      <c r="A140" s="23" t="s">
        <v>139</v>
      </c>
      <c r="B140" s="212">
        <f>+B141+B142+B143</f>
        <v>0</v>
      </c>
      <c r="C140" s="212">
        <f>+C141+C142+C143</f>
        <v>0</v>
      </c>
      <c r="D140" s="212">
        <f t="shared" ref="D140:F140" si="72">+D141+D142+D143</f>
        <v>0</v>
      </c>
      <c r="E140" s="212">
        <f t="shared" si="72"/>
        <v>0</v>
      </c>
      <c r="F140" s="212">
        <f t="shared" si="72"/>
        <v>0</v>
      </c>
      <c r="G140" s="213">
        <f>+G141+G142+G143</f>
        <v>0</v>
      </c>
      <c r="H140" s="186"/>
      <c r="I140" s="184" t="s">
        <v>352</v>
      </c>
      <c r="J140" s="165">
        <v>0</v>
      </c>
      <c r="K140" s="165"/>
      <c r="L140" s="165"/>
      <c r="M140" s="165"/>
      <c r="N140" s="165"/>
      <c r="O140" s="165">
        <v>865732.63000000024</v>
      </c>
      <c r="P140" s="165">
        <f t="shared" si="66"/>
        <v>865732.63000000024</v>
      </c>
    </row>
    <row r="141" spans="1:19" x14ac:dyDescent="0.2">
      <c r="A141" s="20" t="s">
        <v>140</v>
      </c>
      <c r="B141" s="212">
        <v>0</v>
      </c>
      <c r="C141" s="212">
        <v>0</v>
      </c>
      <c r="D141" s="212">
        <f t="shared" ref="D141:D143" si="73">+B141+C141</f>
        <v>0</v>
      </c>
      <c r="E141" s="212">
        <f t="shared" ref="E141:E143" si="74">B141+C141</f>
        <v>0</v>
      </c>
      <c r="F141" s="212">
        <v>0</v>
      </c>
      <c r="G141" s="213">
        <f>D141-E141</f>
        <v>0</v>
      </c>
      <c r="H141" s="186"/>
      <c r="I141" s="184" t="s">
        <v>353</v>
      </c>
      <c r="J141" s="165">
        <v>288013.94</v>
      </c>
      <c r="K141" s="165">
        <v>392296.18</v>
      </c>
      <c r="L141" s="165"/>
      <c r="M141" s="165"/>
      <c r="N141" s="165"/>
      <c r="O141" s="165">
        <v>696394.42999999993</v>
      </c>
      <c r="P141" s="165">
        <f t="shared" si="66"/>
        <v>1376704.5499999998</v>
      </c>
    </row>
    <row r="142" spans="1:19" x14ac:dyDescent="0.2">
      <c r="A142" s="20" t="s">
        <v>141</v>
      </c>
      <c r="B142" s="212">
        <v>0</v>
      </c>
      <c r="C142" s="212">
        <v>0</v>
      </c>
      <c r="D142" s="212">
        <f t="shared" si="73"/>
        <v>0</v>
      </c>
      <c r="E142" s="212">
        <f t="shared" si="74"/>
        <v>0</v>
      </c>
      <c r="F142" s="212">
        <v>0</v>
      </c>
      <c r="G142" s="213">
        <f t="shared" ref="G142:G150" si="75">D142-E142</f>
        <v>0</v>
      </c>
      <c r="H142" s="186"/>
      <c r="I142" s="184" t="s">
        <v>354</v>
      </c>
      <c r="J142" s="165">
        <v>535054.18999999994</v>
      </c>
      <c r="K142" s="165"/>
      <c r="L142" s="165"/>
      <c r="M142" s="165"/>
      <c r="N142" s="165"/>
      <c r="O142" s="165">
        <v>153338.06</v>
      </c>
      <c r="P142" s="165">
        <f t="shared" si="66"/>
        <v>688392.25</v>
      </c>
    </row>
    <row r="143" spans="1:19" x14ac:dyDescent="0.2">
      <c r="A143" s="20" t="s">
        <v>142</v>
      </c>
      <c r="B143" s="212">
        <v>0</v>
      </c>
      <c r="C143" s="212">
        <v>0</v>
      </c>
      <c r="D143" s="212">
        <f t="shared" si="73"/>
        <v>0</v>
      </c>
      <c r="E143" s="212">
        <f t="shared" si="74"/>
        <v>0</v>
      </c>
      <c r="F143" s="212">
        <v>0</v>
      </c>
      <c r="G143" s="213">
        <f t="shared" si="75"/>
        <v>0</v>
      </c>
      <c r="H143" s="186"/>
      <c r="I143" s="206" t="s">
        <v>355</v>
      </c>
      <c r="J143" s="207">
        <v>93957.38</v>
      </c>
      <c r="K143" s="207">
        <v>263966.81</v>
      </c>
      <c r="L143" s="207">
        <v>239360.67</v>
      </c>
      <c r="M143" s="207"/>
      <c r="N143" s="207"/>
      <c r="O143" s="207">
        <v>243652.44999999998</v>
      </c>
      <c r="P143" s="207">
        <f t="shared" si="66"/>
        <v>840937.30999999994</v>
      </c>
    </row>
    <row r="144" spans="1:19" x14ac:dyDescent="0.2">
      <c r="A144" s="20" t="s">
        <v>323</v>
      </c>
      <c r="B144" s="212">
        <f>+B145+B146+B147+B148+B149+B150+B151</f>
        <v>0</v>
      </c>
      <c r="C144" s="212">
        <f>+C145+C146+C147+C148+C149+C150+C151</f>
        <v>0</v>
      </c>
      <c r="D144" s="212">
        <f t="shared" ref="D144:F144" si="76">+D145+D146+D147+D148+D149+D150+D151</f>
        <v>0</v>
      </c>
      <c r="E144" s="212">
        <f t="shared" si="76"/>
        <v>0</v>
      </c>
      <c r="F144" s="212">
        <f t="shared" si="76"/>
        <v>0</v>
      </c>
      <c r="G144" s="213">
        <f>SUM(G145:G151)</f>
        <v>0</v>
      </c>
      <c r="H144" s="186"/>
      <c r="J144" s="165">
        <f>SUM(J129:J143)</f>
        <v>3549379.8999999994</v>
      </c>
      <c r="K144" s="165">
        <f t="shared" ref="K144:O144" si="77">SUM(K129:K143)</f>
        <v>4725383.3599999994</v>
      </c>
      <c r="L144" s="165">
        <f t="shared" si="77"/>
        <v>3700458.8499999996</v>
      </c>
      <c r="M144" s="165">
        <f t="shared" si="77"/>
        <v>1031784.48</v>
      </c>
      <c r="N144" s="165">
        <f t="shared" si="77"/>
        <v>1151585.8999999999</v>
      </c>
      <c r="O144" s="165">
        <f t="shared" si="77"/>
        <v>5675181.7499999991</v>
      </c>
      <c r="P144" s="165">
        <f>SUM(P129:P143)</f>
        <v>19833774.239999998</v>
      </c>
    </row>
    <row r="145" spans="1:16" x14ac:dyDescent="0.2">
      <c r="A145" s="20" t="s">
        <v>322</v>
      </c>
      <c r="B145" s="212">
        <v>0</v>
      </c>
      <c r="C145" s="212">
        <v>0</v>
      </c>
      <c r="D145" s="212">
        <f t="shared" ref="D145:D151" si="78">+B145+C145</f>
        <v>0</v>
      </c>
      <c r="E145" s="212">
        <f t="shared" ref="E145:E151" si="79">B145+C145</f>
        <v>0</v>
      </c>
      <c r="F145" s="212">
        <v>0</v>
      </c>
      <c r="G145" s="213">
        <f t="shared" si="75"/>
        <v>0</v>
      </c>
      <c r="H145" s="186"/>
      <c r="J145" s="165"/>
      <c r="K145" s="165"/>
      <c r="L145" s="165"/>
      <c r="M145" s="165"/>
      <c r="N145" s="165"/>
      <c r="O145" s="13"/>
      <c r="P145" s="181">
        <v>19282254</v>
      </c>
    </row>
    <row r="146" spans="1:16" x14ac:dyDescent="0.2">
      <c r="A146" s="20" t="s">
        <v>321</v>
      </c>
      <c r="B146" s="212">
        <v>0</v>
      </c>
      <c r="C146" s="212">
        <v>0</v>
      </c>
      <c r="D146" s="212">
        <f t="shared" si="78"/>
        <v>0</v>
      </c>
      <c r="E146" s="212">
        <f t="shared" si="79"/>
        <v>0</v>
      </c>
      <c r="F146" s="212">
        <v>0</v>
      </c>
      <c r="G146" s="213">
        <f t="shared" si="75"/>
        <v>0</v>
      </c>
      <c r="H146" s="186"/>
      <c r="J146" s="165"/>
      <c r="K146" s="165"/>
      <c r="L146" s="165"/>
      <c r="M146" s="165"/>
      <c r="N146" s="165"/>
      <c r="O146" s="13"/>
      <c r="P146" s="165">
        <f>+P144-P145</f>
        <v>551520.23999999836</v>
      </c>
    </row>
    <row r="147" spans="1:16" x14ac:dyDescent="0.2">
      <c r="A147" s="20" t="s">
        <v>324</v>
      </c>
      <c r="B147" s="212">
        <v>0</v>
      </c>
      <c r="C147" s="212">
        <v>0</v>
      </c>
      <c r="D147" s="212">
        <f t="shared" si="78"/>
        <v>0</v>
      </c>
      <c r="E147" s="212">
        <f t="shared" si="79"/>
        <v>0</v>
      </c>
      <c r="F147" s="212">
        <v>0</v>
      </c>
      <c r="G147" s="213">
        <f t="shared" si="75"/>
        <v>0</v>
      </c>
      <c r="H147" s="186"/>
      <c r="P147">
        <v>543021.35</v>
      </c>
    </row>
    <row r="148" spans="1:16" x14ac:dyDescent="0.2">
      <c r="A148" s="20" t="s">
        <v>325</v>
      </c>
      <c r="B148" s="212">
        <v>0</v>
      </c>
      <c r="C148" s="212">
        <v>0</v>
      </c>
      <c r="D148" s="212">
        <f t="shared" si="78"/>
        <v>0</v>
      </c>
      <c r="E148" s="212">
        <f t="shared" si="79"/>
        <v>0</v>
      </c>
      <c r="F148" s="212">
        <v>0</v>
      </c>
      <c r="G148" s="213">
        <f t="shared" si="75"/>
        <v>0</v>
      </c>
      <c r="H148" s="186"/>
      <c r="P148" s="77">
        <f>+P146-P147</f>
        <v>8498.8899999983842</v>
      </c>
    </row>
    <row r="149" spans="1:16" x14ac:dyDescent="0.2">
      <c r="A149" s="20" t="s">
        <v>326</v>
      </c>
      <c r="B149" s="212">
        <v>0</v>
      </c>
      <c r="C149" s="212">
        <v>0</v>
      </c>
      <c r="D149" s="212">
        <f t="shared" si="78"/>
        <v>0</v>
      </c>
      <c r="E149" s="212">
        <f t="shared" si="79"/>
        <v>0</v>
      </c>
      <c r="F149" s="212">
        <v>0</v>
      </c>
      <c r="G149" s="213" t="s">
        <v>249</v>
      </c>
      <c r="H149" s="186"/>
      <c r="J149" s="77">
        <f>15802500+6930842.54</f>
        <v>22733342.539999999</v>
      </c>
    </row>
    <row r="150" spans="1:16" x14ac:dyDescent="0.2">
      <c r="A150" s="20" t="s">
        <v>327</v>
      </c>
      <c r="B150" s="212">
        <v>0</v>
      </c>
      <c r="C150" s="212">
        <v>0</v>
      </c>
      <c r="D150" s="212">
        <f t="shared" si="78"/>
        <v>0</v>
      </c>
      <c r="E150" s="212">
        <f t="shared" si="79"/>
        <v>0</v>
      </c>
      <c r="F150" s="212">
        <v>0</v>
      </c>
      <c r="G150" s="213">
        <f t="shared" si="75"/>
        <v>0</v>
      </c>
      <c r="H150" s="186"/>
      <c r="J150" s="77">
        <v>222495</v>
      </c>
    </row>
    <row r="151" spans="1:16" x14ac:dyDescent="0.2">
      <c r="A151" s="20" t="s">
        <v>328</v>
      </c>
      <c r="B151" s="212">
        <v>0</v>
      </c>
      <c r="C151" s="212">
        <v>0</v>
      </c>
      <c r="D151" s="212">
        <f t="shared" si="78"/>
        <v>0</v>
      </c>
      <c r="E151" s="212">
        <f t="shared" si="79"/>
        <v>0</v>
      </c>
      <c r="F151" s="212">
        <v>0</v>
      </c>
      <c r="G151" s="213">
        <f>D151-E151</f>
        <v>0</v>
      </c>
      <c r="H151" s="186"/>
      <c r="J151" s="77">
        <f>+J149-J150</f>
        <v>22510847.539999999</v>
      </c>
    </row>
    <row r="152" spans="1:16" x14ac:dyDescent="0.2">
      <c r="A152" s="21" t="s">
        <v>151</v>
      </c>
      <c r="B152" s="218">
        <f t="shared" ref="B152:F152" si="80">+B7+B80</f>
        <v>21196000</v>
      </c>
      <c r="C152" s="218">
        <f t="shared" si="80"/>
        <v>36605570</v>
      </c>
      <c r="D152" s="218">
        <f t="shared" si="80"/>
        <v>57801570</v>
      </c>
      <c r="E152" s="218">
        <f>+E7+E80</f>
        <v>57392498</v>
      </c>
      <c r="F152" s="218">
        <f t="shared" si="80"/>
        <v>57392498</v>
      </c>
      <c r="G152" s="219">
        <f>+G7+G80</f>
        <v>409072</v>
      </c>
      <c r="H152" s="187"/>
    </row>
    <row r="156" spans="1:16" x14ac:dyDescent="0.2">
      <c r="B156" s="77"/>
      <c r="C156" s="77"/>
      <c r="D156" s="77"/>
      <c r="E156" s="77"/>
      <c r="F156" s="77"/>
      <c r="G156" s="77"/>
      <c r="H156" s="77"/>
    </row>
    <row r="160" spans="1:16" x14ac:dyDescent="0.2">
      <c r="G160" s="77"/>
      <c r="H160" s="77"/>
    </row>
    <row r="161" spans="2:8" x14ac:dyDescent="0.2">
      <c r="B161" s="77"/>
      <c r="C161" s="77"/>
      <c r="D161" s="77"/>
      <c r="E161" s="77"/>
      <c r="F161" s="77"/>
      <c r="G161" s="77"/>
      <c r="H161" s="77"/>
    </row>
  </sheetData>
  <customSheetViews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 D49:G49 D68:G88 G108 D98:G107 D109:G118 D108:F108 D122:G127 D144:G144 D129:G129 D128:E128 D131:G140 D130 G130 D59:G60 D58 G58 F26:G26 D57:G57 D56:E56 G56 D46 F46:G46 D47 G47 D48 F48:G48 D53:G55 D52 F52:G52 G128 G36 D51:G51 D50:E50 G50" formula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130" zoomScaleNormal="150" zoomScaleSheetLayoutView="130" workbookViewId="0">
      <selection activeCell="A5" sqref="A5:G5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98" t="s">
        <v>305</v>
      </c>
      <c r="B1" s="299"/>
      <c r="C1" s="299"/>
      <c r="D1" s="299"/>
      <c r="E1" s="299"/>
      <c r="F1" s="299"/>
      <c r="G1" s="300"/>
    </row>
    <row r="2" spans="1:7" ht="7.9" customHeight="1" x14ac:dyDescent="0.2">
      <c r="A2" s="311" t="s">
        <v>74</v>
      </c>
      <c r="B2" s="312"/>
      <c r="C2" s="312"/>
      <c r="D2" s="312"/>
      <c r="E2" s="312"/>
      <c r="F2" s="312"/>
      <c r="G2" s="313"/>
    </row>
    <row r="3" spans="1:7" ht="7.9" customHeight="1" x14ac:dyDescent="0.2">
      <c r="A3" s="301" t="s">
        <v>152</v>
      </c>
      <c r="B3" s="302"/>
      <c r="C3" s="302"/>
      <c r="D3" s="302"/>
      <c r="E3" s="302"/>
      <c r="F3" s="302"/>
      <c r="G3" s="303"/>
    </row>
    <row r="4" spans="1:7" ht="7.9" customHeight="1" x14ac:dyDescent="0.2">
      <c r="A4" s="301" t="s">
        <v>543</v>
      </c>
      <c r="B4" s="302"/>
      <c r="C4" s="302"/>
      <c r="D4" s="302"/>
      <c r="E4" s="302"/>
      <c r="F4" s="302"/>
      <c r="G4" s="303"/>
    </row>
    <row r="5" spans="1:7" ht="7.9" customHeight="1" x14ac:dyDescent="0.2">
      <c r="A5" s="301" t="s">
        <v>0</v>
      </c>
      <c r="B5" s="302"/>
      <c r="C5" s="302"/>
      <c r="D5" s="302"/>
      <c r="E5" s="302"/>
      <c r="F5" s="302"/>
      <c r="G5" s="303"/>
    </row>
    <row r="6" spans="1:7" ht="9" customHeight="1" x14ac:dyDescent="0.2">
      <c r="A6" s="314" t="s">
        <v>1</v>
      </c>
      <c r="B6" s="316" t="s">
        <v>76</v>
      </c>
      <c r="C6" s="316"/>
      <c r="D6" s="316"/>
      <c r="E6" s="316"/>
      <c r="F6" s="316"/>
      <c r="G6" s="317" t="s">
        <v>153</v>
      </c>
    </row>
    <row r="7" spans="1:7" ht="23.25" customHeight="1" x14ac:dyDescent="0.2">
      <c r="A7" s="315"/>
      <c r="B7" s="26" t="s">
        <v>78</v>
      </c>
      <c r="C7" s="79" t="s">
        <v>57</v>
      </c>
      <c r="D7" s="58" t="s">
        <v>58</v>
      </c>
      <c r="E7" s="58" t="s">
        <v>28</v>
      </c>
      <c r="F7" s="58" t="s">
        <v>43</v>
      </c>
      <c r="G7" s="318"/>
    </row>
    <row r="8" spans="1:7" ht="16.899999999999999" customHeight="1" x14ac:dyDescent="0.2">
      <c r="A8" s="22" t="s">
        <v>154</v>
      </c>
      <c r="B8" s="90">
        <f>+B9</f>
        <v>21196000</v>
      </c>
      <c r="C8" s="90">
        <f t="shared" ref="C8:F8" si="0">+C9</f>
        <v>2818671</v>
      </c>
      <c r="D8" s="90">
        <f t="shared" si="0"/>
        <v>24014671</v>
      </c>
      <c r="E8" s="90">
        <f t="shared" si="0"/>
        <v>23605599</v>
      </c>
      <c r="F8" s="90">
        <f t="shared" si="0"/>
        <v>23605599</v>
      </c>
      <c r="G8" s="91">
        <f>+G9</f>
        <v>409072</v>
      </c>
    </row>
    <row r="9" spans="1:7" ht="20.25" customHeight="1" x14ac:dyDescent="0.2">
      <c r="A9" s="20" t="s">
        <v>297</v>
      </c>
      <c r="B9" s="84">
        <f>+'6 (a)'!B7</f>
        <v>21196000</v>
      </c>
      <c r="C9" s="85">
        <f>+'6 (a)'!C7</f>
        <v>2818671</v>
      </c>
      <c r="D9" s="83">
        <f>+'6 (a)'!D7</f>
        <v>24014671</v>
      </c>
      <c r="E9" s="83">
        <f>+'6 (a)'!E7</f>
        <v>23605599</v>
      </c>
      <c r="F9" s="83">
        <f>+'6 (a)'!F7</f>
        <v>23605599</v>
      </c>
      <c r="G9" s="86">
        <f>+D9-E9</f>
        <v>409072</v>
      </c>
    </row>
    <row r="10" spans="1:7" x14ac:dyDescent="0.2">
      <c r="A10" s="88" t="s">
        <v>298</v>
      </c>
      <c r="B10" s="81"/>
      <c r="C10" s="82"/>
      <c r="D10" s="82"/>
      <c r="E10" s="82"/>
      <c r="F10" s="83"/>
      <c r="G10" s="87"/>
    </row>
    <row r="11" spans="1:7" x14ac:dyDescent="0.2">
      <c r="A11" s="88" t="s">
        <v>299</v>
      </c>
      <c r="B11" s="81"/>
      <c r="C11" s="82"/>
      <c r="D11" s="82"/>
      <c r="E11" s="82"/>
      <c r="F11" s="82"/>
      <c r="G11" s="87"/>
    </row>
    <row r="12" spans="1:7" x14ac:dyDescent="0.2">
      <c r="A12" s="88" t="s">
        <v>300</v>
      </c>
      <c r="B12" s="81"/>
      <c r="C12" s="82"/>
      <c r="D12" s="82"/>
      <c r="E12" s="82"/>
      <c r="F12" s="82"/>
      <c r="G12" s="87"/>
    </row>
    <row r="13" spans="1:7" x14ac:dyDescent="0.2">
      <c r="A13" s="88" t="s">
        <v>301</v>
      </c>
      <c r="B13" s="81"/>
      <c r="C13" s="82"/>
      <c r="D13" s="82"/>
      <c r="E13" s="82"/>
      <c r="F13" s="82"/>
      <c r="G13" s="87"/>
    </row>
    <row r="14" spans="1:7" x14ac:dyDescent="0.2">
      <c r="A14" s="88" t="s">
        <v>302</v>
      </c>
      <c r="B14" s="81"/>
      <c r="C14" s="82"/>
      <c r="D14" s="82"/>
      <c r="E14" s="82"/>
      <c r="F14" s="82"/>
      <c r="G14" s="87"/>
    </row>
    <row r="15" spans="1:7" x14ac:dyDescent="0.2">
      <c r="A15" s="88" t="s">
        <v>303</v>
      </c>
      <c r="B15" s="81"/>
      <c r="C15" s="82"/>
      <c r="D15" s="82"/>
      <c r="E15" s="82"/>
      <c r="F15" s="82"/>
      <c r="G15" s="87"/>
    </row>
    <row r="16" spans="1:7" x14ac:dyDescent="0.2">
      <c r="A16" s="89" t="s">
        <v>304</v>
      </c>
      <c r="B16" s="81"/>
      <c r="C16" s="82"/>
      <c r="D16" s="82"/>
      <c r="E16" s="82"/>
      <c r="F16" s="82"/>
      <c r="G16" s="87"/>
    </row>
    <row r="17" spans="1:7" ht="16.5" x14ac:dyDescent="0.2">
      <c r="A17" s="24" t="s">
        <v>155</v>
      </c>
      <c r="B17" s="113">
        <f>+B18</f>
        <v>0</v>
      </c>
      <c r="C17" s="113">
        <f t="shared" ref="C17:G17" si="1">+C18</f>
        <v>33786899</v>
      </c>
      <c r="D17" s="113">
        <f t="shared" si="1"/>
        <v>33786899</v>
      </c>
      <c r="E17" s="113">
        <f t="shared" si="1"/>
        <v>33786899</v>
      </c>
      <c r="F17" s="113">
        <f t="shared" si="1"/>
        <v>33786899</v>
      </c>
      <c r="G17" s="113">
        <f t="shared" si="1"/>
        <v>0</v>
      </c>
    </row>
    <row r="18" spans="1:7" ht="16.5" x14ac:dyDescent="0.2">
      <c r="A18" s="20" t="s">
        <v>297</v>
      </c>
      <c r="B18" s="84">
        <v>0</v>
      </c>
      <c r="C18" s="83">
        <f>+'6 (a)'!C80</f>
        <v>33786899</v>
      </c>
      <c r="D18" s="83">
        <f>+'6 (a)'!D80</f>
        <v>33786899</v>
      </c>
      <c r="E18" s="83">
        <f>+'6 (a)'!E80</f>
        <v>33786899</v>
      </c>
      <c r="F18" s="83">
        <f>+'6 (a)'!F80</f>
        <v>33786899</v>
      </c>
      <c r="G18" s="86">
        <f>+D18-E18</f>
        <v>0</v>
      </c>
    </row>
    <row r="19" spans="1:7" x14ac:dyDescent="0.2">
      <c r="A19" s="88" t="s">
        <v>298</v>
      </c>
      <c r="B19" s="81"/>
      <c r="C19" s="82"/>
      <c r="D19" s="82"/>
      <c r="E19" s="82"/>
      <c r="F19" s="82"/>
      <c r="G19" s="87"/>
    </row>
    <row r="20" spans="1:7" x14ac:dyDescent="0.2">
      <c r="A20" s="88" t="s">
        <v>299</v>
      </c>
      <c r="B20" s="81"/>
      <c r="C20" s="82"/>
      <c r="D20" s="82"/>
      <c r="E20" s="82"/>
      <c r="F20" s="82"/>
      <c r="G20" s="87"/>
    </row>
    <row r="21" spans="1:7" x14ac:dyDescent="0.2">
      <c r="A21" s="88" t="s">
        <v>300</v>
      </c>
      <c r="B21" s="81"/>
      <c r="C21" s="82"/>
      <c r="D21" s="82"/>
      <c r="E21" s="82"/>
      <c r="F21" s="82"/>
      <c r="G21" s="87"/>
    </row>
    <row r="22" spans="1:7" x14ac:dyDescent="0.2">
      <c r="A22" s="88" t="s">
        <v>301</v>
      </c>
      <c r="B22" s="81"/>
      <c r="C22" s="82"/>
      <c r="D22" s="82"/>
      <c r="E22" s="82"/>
      <c r="F22" s="82"/>
      <c r="G22" s="87"/>
    </row>
    <row r="23" spans="1:7" x14ac:dyDescent="0.2">
      <c r="A23" s="88" t="s">
        <v>302</v>
      </c>
      <c r="B23" s="81"/>
      <c r="C23" s="82"/>
      <c r="D23" s="82"/>
      <c r="E23" s="82"/>
      <c r="F23" s="82"/>
      <c r="G23" s="87"/>
    </row>
    <row r="24" spans="1:7" x14ac:dyDescent="0.2">
      <c r="A24" s="88" t="s">
        <v>303</v>
      </c>
      <c r="B24" s="81"/>
      <c r="C24" s="82"/>
      <c r="D24" s="82"/>
      <c r="E24" s="82"/>
      <c r="F24" s="82"/>
      <c r="G24" s="87"/>
    </row>
    <row r="25" spans="1:7" x14ac:dyDescent="0.2">
      <c r="A25" s="89" t="s">
        <v>304</v>
      </c>
      <c r="B25" s="81"/>
      <c r="C25" s="82"/>
      <c r="D25" s="82"/>
      <c r="E25" s="82"/>
      <c r="F25" s="82"/>
      <c r="G25" s="87"/>
    </row>
    <row r="26" spans="1:7" x14ac:dyDescent="0.2">
      <c r="A26" s="25" t="s">
        <v>151</v>
      </c>
      <c r="B26" s="136">
        <f>+B8+B17</f>
        <v>21196000</v>
      </c>
      <c r="C26" s="136">
        <f t="shared" ref="C26:F26" si="2">+C8+C17</f>
        <v>36605570</v>
      </c>
      <c r="D26" s="136">
        <f t="shared" si="2"/>
        <v>57801570</v>
      </c>
      <c r="E26" s="136">
        <f t="shared" si="2"/>
        <v>57392498</v>
      </c>
      <c r="F26" s="136">
        <f t="shared" si="2"/>
        <v>57392498</v>
      </c>
      <c r="G26" s="136">
        <f>+G8+G17</f>
        <v>409072</v>
      </c>
    </row>
  </sheetData>
  <customSheetViews>
    <customSheetView guid="{97220410-4463-4265-9300-CDEB855AA93A}" scale="150">
      <selection activeCell="E9" sqref="E9"/>
      <pageMargins left="0.7" right="0.7" top="0.75" bottom="0.75" header="0.3" footer="0.3"/>
      <pageSetup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98" t="s">
        <v>305</v>
      </c>
      <c r="B1" s="299"/>
      <c r="C1" s="299"/>
      <c r="D1" s="299"/>
      <c r="E1" s="299"/>
      <c r="F1" s="299"/>
      <c r="G1" s="300"/>
    </row>
    <row r="2" spans="1:7" ht="10.15" customHeight="1" x14ac:dyDescent="0.2">
      <c r="A2" s="301" t="s">
        <v>74</v>
      </c>
      <c r="B2" s="302"/>
      <c r="C2" s="302"/>
      <c r="D2" s="302"/>
      <c r="E2" s="302"/>
      <c r="F2" s="302"/>
      <c r="G2" s="303"/>
    </row>
    <row r="3" spans="1:7" ht="10.15" customHeight="1" x14ac:dyDescent="0.2">
      <c r="A3" s="301" t="s">
        <v>156</v>
      </c>
      <c r="B3" s="302"/>
      <c r="C3" s="302"/>
      <c r="D3" s="302"/>
      <c r="E3" s="302"/>
      <c r="F3" s="302"/>
      <c r="G3" s="303"/>
    </row>
    <row r="4" spans="1:7" ht="10.15" customHeight="1" x14ac:dyDescent="0.2">
      <c r="A4" s="301" t="s">
        <v>543</v>
      </c>
      <c r="B4" s="302"/>
      <c r="C4" s="302"/>
      <c r="D4" s="302"/>
      <c r="E4" s="302"/>
      <c r="F4" s="302"/>
      <c r="G4" s="303"/>
    </row>
    <row r="5" spans="1:7" ht="10.15" customHeight="1" x14ac:dyDescent="0.2">
      <c r="A5" s="301" t="s">
        <v>0</v>
      </c>
      <c r="B5" s="322"/>
      <c r="C5" s="322"/>
      <c r="D5" s="322"/>
      <c r="E5" s="322"/>
      <c r="F5" s="322"/>
      <c r="G5" s="303"/>
    </row>
    <row r="6" spans="1:7" ht="10.15" customHeight="1" x14ac:dyDescent="0.2">
      <c r="A6" s="314" t="s">
        <v>1</v>
      </c>
      <c r="B6" s="299" t="s">
        <v>76</v>
      </c>
      <c r="C6" s="299"/>
      <c r="D6" s="299"/>
      <c r="E6" s="299"/>
      <c r="F6" s="299"/>
      <c r="G6" s="320" t="s">
        <v>153</v>
      </c>
    </row>
    <row r="7" spans="1:7" ht="16.899999999999999" customHeight="1" x14ac:dyDescent="0.2">
      <c r="A7" s="319"/>
      <c r="B7" s="59" t="s">
        <v>78</v>
      </c>
      <c r="C7" s="59" t="s">
        <v>57</v>
      </c>
      <c r="D7" s="59" t="s">
        <v>58</v>
      </c>
      <c r="E7" s="59" t="s">
        <v>28</v>
      </c>
      <c r="F7" s="31" t="s">
        <v>43</v>
      </c>
      <c r="G7" s="321"/>
    </row>
    <row r="8" spans="1:7" ht="19.899999999999999" customHeight="1" x14ac:dyDescent="0.2">
      <c r="A8" s="27" t="s">
        <v>157</v>
      </c>
      <c r="B8" s="95">
        <f>+B9+B18+B33</f>
        <v>21196000</v>
      </c>
      <c r="C8" s="95">
        <f t="shared" ref="C8:F8" si="0">+C9+C18+C33</f>
        <v>2818671</v>
      </c>
      <c r="D8" s="95">
        <f t="shared" si="0"/>
        <v>24014671</v>
      </c>
      <c r="E8" s="95">
        <f t="shared" si="0"/>
        <v>23605599</v>
      </c>
      <c r="F8" s="95">
        <f t="shared" si="0"/>
        <v>23605599</v>
      </c>
      <c r="G8" s="101">
        <f>+G9+G18+G26+G33</f>
        <v>409072</v>
      </c>
    </row>
    <row r="9" spans="1:7" ht="10.15" customHeight="1" x14ac:dyDescent="0.2">
      <c r="A9" s="28" t="s">
        <v>158</v>
      </c>
      <c r="B9" s="95">
        <f>+B10+B19+B34</f>
        <v>0</v>
      </c>
      <c r="C9" s="95">
        <f t="shared" ref="C9" si="1">+C10+C19+C34</f>
        <v>0</v>
      </c>
      <c r="D9" s="95">
        <f t="shared" ref="D9" si="2">+D10+D19+D34</f>
        <v>0</v>
      </c>
      <c r="E9" s="95">
        <f t="shared" ref="E9" si="3">+E10+E19+E34</f>
        <v>0</v>
      </c>
      <c r="F9" s="95">
        <f t="shared" ref="F9" si="4">+F10+F19+F34</f>
        <v>0</v>
      </c>
      <c r="G9" s="96">
        <f>SUM(G10:G17)</f>
        <v>0</v>
      </c>
    </row>
    <row r="10" spans="1:7" ht="10.15" customHeight="1" x14ac:dyDescent="0.2">
      <c r="A10" s="17" t="s">
        <v>159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4">
        <f>D10-E10</f>
        <v>0</v>
      </c>
    </row>
    <row r="11" spans="1:7" ht="9" customHeight="1" x14ac:dyDescent="0.2">
      <c r="A11" s="17" t="s">
        <v>160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4">
        <f t="shared" ref="G11:G17" si="5">D11-E11</f>
        <v>0</v>
      </c>
    </row>
    <row r="12" spans="1:7" ht="9" customHeight="1" x14ac:dyDescent="0.2">
      <c r="A12" s="17" t="s">
        <v>161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4">
        <f t="shared" si="5"/>
        <v>0</v>
      </c>
    </row>
    <row r="13" spans="1:7" ht="9" customHeight="1" x14ac:dyDescent="0.2">
      <c r="A13" s="17" t="s">
        <v>162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4">
        <f t="shared" si="5"/>
        <v>0</v>
      </c>
    </row>
    <row r="14" spans="1:7" ht="10.15" customHeight="1" x14ac:dyDescent="0.2">
      <c r="A14" s="17" t="s">
        <v>163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4">
        <f t="shared" si="5"/>
        <v>0</v>
      </c>
    </row>
    <row r="15" spans="1:7" ht="10.15" customHeight="1" x14ac:dyDescent="0.2">
      <c r="A15" s="17" t="s">
        <v>164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4">
        <f t="shared" si="5"/>
        <v>0</v>
      </c>
    </row>
    <row r="16" spans="1:7" ht="10.15" customHeight="1" x14ac:dyDescent="0.2">
      <c r="A16" s="17" t="s">
        <v>165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4">
        <f t="shared" si="5"/>
        <v>0</v>
      </c>
    </row>
    <row r="17" spans="1:7" x14ac:dyDescent="0.2">
      <c r="A17" s="17" t="s">
        <v>166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4">
        <f t="shared" si="5"/>
        <v>0</v>
      </c>
    </row>
    <row r="18" spans="1:7" x14ac:dyDescent="0.2">
      <c r="A18" s="29" t="s">
        <v>167</v>
      </c>
      <c r="B18" s="95">
        <f>SUM(B19:B25)</f>
        <v>21196000</v>
      </c>
      <c r="C18" s="95">
        <f t="shared" ref="C18:F18" si="6">SUM(C19:C25)</f>
        <v>2818671</v>
      </c>
      <c r="D18" s="95">
        <f t="shared" si="6"/>
        <v>24014671</v>
      </c>
      <c r="E18" s="95">
        <f t="shared" si="6"/>
        <v>23605599</v>
      </c>
      <c r="F18" s="95">
        <f t="shared" si="6"/>
        <v>23605599</v>
      </c>
      <c r="G18" s="96">
        <f>SUM(G19:G25)</f>
        <v>409072</v>
      </c>
    </row>
    <row r="19" spans="1:7" x14ac:dyDescent="0.2">
      <c r="A19" s="17" t="s">
        <v>168</v>
      </c>
      <c r="B19" s="93"/>
      <c r="C19" s="93"/>
      <c r="D19" s="93"/>
      <c r="E19" s="93"/>
      <c r="F19" s="93"/>
      <c r="G19" s="94">
        <f t="shared" ref="G19:G39" si="7">+D19-F19</f>
        <v>0</v>
      </c>
    </row>
    <row r="20" spans="1:7" x14ac:dyDescent="0.2">
      <c r="A20" s="17" t="s">
        <v>169</v>
      </c>
      <c r="B20" s="93">
        <f>+'6 (b)'!B9</f>
        <v>21196000</v>
      </c>
      <c r="C20" s="93">
        <f>+'6 (b)'!C9</f>
        <v>2818671</v>
      </c>
      <c r="D20" s="93">
        <f>+'6 (b)'!D9</f>
        <v>24014671</v>
      </c>
      <c r="E20" s="93">
        <f>+'6 (b)'!E9</f>
        <v>23605599</v>
      </c>
      <c r="F20" s="93">
        <f>+'6 (b)'!F9</f>
        <v>23605599</v>
      </c>
      <c r="G20" s="94">
        <f>+D20-E20</f>
        <v>409072</v>
      </c>
    </row>
    <row r="21" spans="1:7" x14ac:dyDescent="0.2">
      <c r="A21" s="17" t="s">
        <v>170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4">
        <f t="shared" ref="G21:G25" si="8">+D21-E21</f>
        <v>0</v>
      </c>
    </row>
    <row r="22" spans="1:7" x14ac:dyDescent="0.2">
      <c r="A22" s="17" t="s">
        <v>171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4">
        <f t="shared" si="8"/>
        <v>0</v>
      </c>
    </row>
    <row r="23" spans="1:7" x14ac:dyDescent="0.2">
      <c r="A23" s="17" t="s">
        <v>172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4">
        <f t="shared" si="8"/>
        <v>0</v>
      </c>
    </row>
    <row r="24" spans="1:7" x14ac:dyDescent="0.2">
      <c r="A24" s="17" t="s">
        <v>173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4">
        <f t="shared" si="8"/>
        <v>0</v>
      </c>
    </row>
    <row r="25" spans="1:7" x14ac:dyDescent="0.2">
      <c r="A25" s="17" t="s">
        <v>174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4">
        <f t="shared" si="8"/>
        <v>0</v>
      </c>
    </row>
    <row r="26" spans="1:7" ht="16.5" x14ac:dyDescent="0.2">
      <c r="A26" s="28" t="s">
        <v>242</v>
      </c>
      <c r="B26" s="97">
        <f>SUM(B27:B32)</f>
        <v>0</v>
      </c>
      <c r="C26" s="97">
        <f t="shared" ref="C26:F26" si="9">SUM(C27:C32)</f>
        <v>0</v>
      </c>
      <c r="D26" s="97">
        <f t="shared" si="9"/>
        <v>0</v>
      </c>
      <c r="E26" s="97">
        <f t="shared" si="9"/>
        <v>0</v>
      </c>
      <c r="F26" s="97">
        <f t="shared" si="9"/>
        <v>0</v>
      </c>
      <c r="G26" s="96">
        <f>SUM(G27:G32)</f>
        <v>0</v>
      </c>
    </row>
    <row r="27" spans="1:7" x14ac:dyDescent="0.2">
      <c r="A27" s="17" t="s">
        <v>243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f>D27-E27</f>
        <v>0</v>
      </c>
    </row>
    <row r="28" spans="1:7" x14ac:dyDescent="0.2">
      <c r="A28" s="17" t="s">
        <v>244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f t="shared" ref="G28:G32" si="10">D28-E28</f>
        <v>0</v>
      </c>
    </row>
    <row r="29" spans="1:7" x14ac:dyDescent="0.2">
      <c r="A29" s="17" t="s">
        <v>245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f t="shared" si="10"/>
        <v>0</v>
      </c>
    </row>
    <row r="30" spans="1:7" x14ac:dyDescent="0.2">
      <c r="A30" s="17" t="s">
        <v>246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4">
        <f t="shared" si="10"/>
        <v>0</v>
      </c>
    </row>
    <row r="31" spans="1:7" x14ac:dyDescent="0.2">
      <c r="A31" s="17" t="s">
        <v>247</v>
      </c>
      <c r="B31" s="83">
        <v>0</v>
      </c>
      <c r="C31" s="83">
        <v>0</v>
      </c>
      <c r="D31" s="83">
        <v>0</v>
      </c>
      <c r="E31" s="83">
        <v>0</v>
      </c>
      <c r="F31" s="83">
        <v>0</v>
      </c>
      <c r="G31" s="84">
        <f t="shared" si="10"/>
        <v>0</v>
      </c>
    </row>
    <row r="32" spans="1:7" x14ac:dyDescent="0.2">
      <c r="A32" s="17" t="s">
        <v>248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4">
        <f t="shared" si="10"/>
        <v>0</v>
      </c>
    </row>
    <row r="33" spans="1:7" ht="16.5" x14ac:dyDescent="0.2">
      <c r="A33" s="28" t="s">
        <v>175</v>
      </c>
      <c r="B33" s="97">
        <f>SUM(B34:B37)</f>
        <v>0</v>
      </c>
      <c r="C33" s="97">
        <f t="shared" ref="C33:F33" si="11">SUM(C34:C37)</f>
        <v>0</v>
      </c>
      <c r="D33" s="97">
        <f t="shared" si="11"/>
        <v>0</v>
      </c>
      <c r="E33" s="97">
        <f t="shared" si="11"/>
        <v>0</v>
      </c>
      <c r="F33" s="97">
        <f t="shared" si="11"/>
        <v>0</v>
      </c>
      <c r="G33" s="96">
        <f t="shared" si="7"/>
        <v>0</v>
      </c>
    </row>
    <row r="34" spans="1:7" x14ac:dyDescent="0.2">
      <c r="A34" s="17" t="s">
        <v>176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4">
        <f>D34-E34</f>
        <v>0</v>
      </c>
    </row>
    <row r="35" spans="1:7" ht="16.5" x14ac:dyDescent="0.2">
      <c r="A35" s="17" t="s">
        <v>177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4">
        <f t="shared" ref="G35:G37" si="12">D35-E35</f>
        <v>0</v>
      </c>
    </row>
    <row r="36" spans="1:7" x14ac:dyDescent="0.2">
      <c r="A36" s="17" t="s">
        <v>178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4">
        <f t="shared" si="12"/>
        <v>0</v>
      </c>
    </row>
    <row r="37" spans="1:7" x14ac:dyDescent="0.2">
      <c r="A37" s="17" t="s">
        <v>179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4">
        <f t="shared" si="12"/>
        <v>0</v>
      </c>
    </row>
    <row r="38" spans="1:7" x14ac:dyDescent="0.2">
      <c r="A38" s="28" t="s">
        <v>180</v>
      </c>
      <c r="B38" s="97">
        <f>+B39+B48+B56+B66</f>
        <v>0</v>
      </c>
      <c r="C38" s="97">
        <f t="shared" ref="C38:F38" si="13">+C39+C48+C56+C66</f>
        <v>33786899</v>
      </c>
      <c r="D38" s="97">
        <f t="shared" si="13"/>
        <v>33786899</v>
      </c>
      <c r="E38" s="97">
        <f t="shared" si="13"/>
        <v>33786899</v>
      </c>
      <c r="F38" s="97">
        <f t="shared" si="13"/>
        <v>33786899</v>
      </c>
      <c r="G38" s="96">
        <f>+G39+G48+G56+G66</f>
        <v>0</v>
      </c>
    </row>
    <row r="39" spans="1:7" x14ac:dyDescent="0.2">
      <c r="A39" s="17" t="s">
        <v>158</v>
      </c>
      <c r="B39" s="97">
        <f>SUM(B40:B47)</f>
        <v>0</v>
      </c>
      <c r="C39" s="97">
        <f t="shared" ref="C39:F39" si="14">SUM(C40:C47)</f>
        <v>0</v>
      </c>
      <c r="D39" s="97">
        <f t="shared" si="14"/>
        <v>0</v>
      </c>
      <c r="E39" s="97">
        <f t="shared" si="14"/>
        <v>0</v>
      </c>
      <c r="F39" s="97">
        <f t="shared" si="14"/>
        <v>0</v>
      </c>
      <c r="G39" s="96">
        <f t="shared" si="7"/>
        <v>0</v>
      </c>
    </row>
    <row r="40" spans="1:7" x14ac:dyDescent="0.2">
      <c r="A40" s="17" t="s">
        <v>159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  <c r="G40" s="84">
        <v>0</v>
      </c>
    </row>
    <row r="41" spans="1:7" x14ac:dyDescent="0.2">
      <c r="A41" s="17" t="s">
        <v>160</v>
      </c>
      <c r="B41" s="83">
        <v>0</v>
      </c>
      <c r="C41" s="83">
        <v>0</v>
      </c>
      <c r="D41" s="83">
        <v>0</v>
      </c>
      <c r="E41" s="83">
        <v>0</v>
      </c>
      <c r="F41" s="83">
        <v>0</v>
      </c>
      <c r="G41" s="84">
        <v>0</v>
      </c>
    </row>
    <row r="42" spans="1:7" x14ac:dyDescent="0.2">
      <c r="A42" s="17" t="s">
        <v>161</v>
      </c>
      <c r="B42" s="83">
        <v>0</v>
      </c>
      <c r="C42" s="83">
        <v>0</v>
      </c>
      <c r="D42" s="83">
        <v>0</v>
      </c>
      <c r="E42" s="83">
        <v>0</v>
      </c>
      <c r="F42" s="83">
        <v>0</v>
      </c>
      <c r="G42" s="84">
        <v>0</v>
      </c>
    </row>
    <row r="43" spans="1:7" x14ac:dyDescent="0.2">
      <c r="A43" s="28" t="s">
        <v>162</v>
      </c>
      <c r="B43" s="83">
        <v>0</v>
      </c>
      <c r="C43" s="83">
        <v>0</v>
      </c>
      <c r="D43" s="83">
        <v>0</v>
      </c>
      <c r="E43" s="83">
        <v>0</v>
      </c>
      <c r="F43" s="83">
        <v>0</v>
      </c>
      <c r="G43" s="84">
        <v>0</v>
      </c>
    </row>
    <row r="44" spans="1:7" x14ac:dyDescent="0.2">
      <c r="A44" s="17" t="s">
        <v>163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4">
        <v>0</v>
      </c>
    </row>
    <row r="45" spans="1:7" x14ac:dyDescent="0.2">
      <c r="A45" s="17" t="s">
        <v>164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4">
        <v>0</v>
      </c>
    </row>
    <row r="46" spans="1:7" x14ac:dyDescent="0.2">
      <c r="A46" s="17" t="s">
        <v>165</v>
      </c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4">
        <v>0</v>
      </c>
    </row>
    <row r="47" spans="1:7" x14ac:dyDescent="0.2">
      <c r="A47" s="17" t="s">
        <v>166</v>
      </c>
      <c r="B47" s="83">
        <v>0</v>
      </c>
      <c r="C47" s="83">
        <v>0</v>
      </c>
      <c r="D47" s="83">
        <v>0</v>
      </c>
      <c r="E47" s="83">
        <v>0</v>
      </c>
      <c r="F47" s="83">
        <v>0</v>
      </c>
      <c r="G47" s="84">
        <v>0</v>
      </c>
    </row>
    <row r="48" spans="1:7" x14ac:dyDescent="0.2">
      <c r="A48" s="28" t="s">
        <v>167</v>
      </c>
      <c r="B48" s="97">
        <f>SUM(B49:B55)</f>
        <v>0</v>
      </c>
      <c r="C48" s="97">
        <f t="shared" ref="C48:F48" si="15">SUM(C49:C55)</f>
        <v>33786899</v>
      </c>
      <c r="D48" s="97">
        <f t="shared" si="15"/>
        <v>33786899</v>
      </c>
      <c r="E48" s="97">
        <f t="shared" si="15"/>
        <v>33786899</v>
      </c>
      <c r="F48" s="97">
        <f t="shared" si="15"/>
        <v>33786899</v>
      </c>
      <c r="G48" s="96">
        <f>SUM(G49:G55)</f>
        <v>0</v>
      </c>
    </row>
    <row r="49" spans="1:7" x14ac:dyDescent="0.2">
      <c r="A49" s="17" t="s">
        <v>168</v>
      </c>
      <c r="B49" s="83">
        <v>0</v>
      </c>
      <c r="C49" s="83">
        <v>0</v>
      </c>
      <c r="D49" s="83">
        <v>0</v>
      </c>
      <c r="E49" s="83">
        <v>0</v>
      </c>
      <c r="F49" s="83">
        <v>0</v>
      </c>
      <c r="G49" s="94">
        <f>+D49-E49</f>
        <v>0</v>
      </c>
    </row>
    <row r="50" spans="1:7" x14ac:dyDescent="0.2">
      <c r="A50" s="17" t="s">
        <v>169</v>
      </c>
      <c r="B50" s="83">
        <f>+'6 (b)'!B18</f>
        <v>0</v>
      </c>
      <c r="C50" s="83">
        <f>+'6 (b)'!C18</f>
        <v>33786899</v>
      </c>
      <c r="D50" s="83">
        <f>+'6 (b)'!D18</f>
        <v>33786899</v>
      </c>
      <c r="E50" s="83">
        <f>+'6 (b)'!E18</f>
        <v>33786899</v>
      </c>
      <c r="F50" s="83">
        <f>+'6 (b)'!F18</f>
        <v>33786899</v>
      </c>
      <c r="G50" s="94">
        <f t="shared" ref="G50:G55" si="16">+D50-E50</f>
        <v>0</v>
      </c>
    </row>
    <row r="51" spans="1:7" x14ac:dyDescent="0.2">
      <c r="A51" s="17" t="s">
        <v>170</v>
      </c>
      <c r="B51" s="83">
        <v>0</v>
      </c>
      <c r="C51" s="83">
        <v>0</v>
      </c>
      <c r="D51" s="83">
        <v>0</v>
      </c>
      <c r="E51" s="83">
        <v>0</v>
      </c>
      <c r="F51" s="83">
        <v>0</v>
      </c>
      <c r="G51" s="94">
        <f t="shared" si="16"/>
        <v>0</v>
      </c>
    </row>
    <row r="52" spans="1:7" x14ac:dyDescent="0.2">
      <c r="A52" s="17" t="s">
        <v>171</v>
      </c>
      <c r="B52" s="83">
        <v>0</v>
      </c>
      <c r="C52" s="83">
        <v>0</v>
      </c>
      <c r="D52" s="83">
        <v>0</v>
      </c>
      <c r="E52" s="83">
        <v>0</v>
      </c>
      <c r="F52" s="83">
        <v>0</v>
      </c>
      <c r="G52" s="94">
        <f t="shared" si="16"/>
        <v>0</v>
      </c>
    </row>
    <row r="53" spans="1:7" x14ac:dyDescent="0.2">
      <c r="A53" s="28" t="s">
        <v>172</v>
      </c>
      <c r="B53" s="83">
        <v>0</v>
      </c>
      <c r="C53" s="83">
        <v>0</v>
      </c>
      <c r="D53" s="83">
        <v>0</v>
      </c>
      <c r="E53" s="83">
        <v>0</v>
      </c>
      <c r="F53" s="83">
        <v>0</v>
      </c>
      <c r="G53" s="94">
        <f t="shared" si="16"/>
        <v>0</v>
      </c>
    </row>
    <row r="54" spans="1:7" x14ac:dyDescent="0.2">
      <c r="A54" s="17" t="s">
        <v>173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94">
        <f t="shared" si="16"/>
        <v>0</v>
      </c>
    </row>
    <row r="55" spans="1:7" x14ac:dyDescent="0.2">
      <c r="A55" s="17" t="s">
        <v>174</v>
      </c>
      <c r="B55" s="83">
        <v>0</v>
      </c>
      <c r="C55" s="83">
        <v>0</v>
      </c>
      <c r="D55" s="83">
        <v>0</v>
      </c>
      <c r="E55" s="83">
        <v>0</v>
      </c>
      <c r="F55" s="83">
        <v>0</v>
      </c>
      <c r="G55" s="94">
        <f t="shared" si="16"/>
        <v>0</v>
      </c>
    </row>
    <row r="56" spans="1:7" ht="16.5" x14ac:dyDescent="0.2">
      <c r="A56" s="17" t="s">
        <v>181</v>
      </c>
      <c r="B56" s="97">
        <v>0</v>
      </c>
      <c r="C56" s="97">
        <f t="shared" ref="C56:F56" si="17">SUM(C57:C65)</f>
        <v>0</v>
      </c>
      <c r="D56" s="97">
        <f t="shared" si="17"/>
        <v>0</v>
      </c>
      <c r="E56" s="97">
        <f t="shared" si="17"/>
        <v>0</v>
      </c>
      <c r="F56" s="97">
        <f t="shared" si="17"/>
        <v>0</v>
      </c>
      <c r="G56" s="96">
        <f>SUM(G57:G65)</f>
        <v>0</v>
      </c>
    </row>
    <row r="57" spans="1:7" x14ac:dyDescent="0.2">
      <c r="A57" s="17" t="s">
        <v>182</v>
      </c>
      <c r="B57" s="83">
        <v>0</v>
      </c>
      <c r="C57" s="83">
        <v>0</v>
      </c>
      <c r="D57" s="83">
        <v>0</v>
      </c>
      <c r="E57" s="83">
        <v>0</v>
      </c>
      <c r="F57" s="83">
        <v>0</v>
      </c>
      <c r="G57" s="94">
        <f>+D57-E57</f>
        <v>0</v>
      </c>
    </row>
    <row r="58" spans="1:7" x14ac:dyDescent="0.2">
      <c r="A58" s="28" t="s">
        <v>183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94">
        <f>+D58-E58</f>
        <v>0</v>
      </c>
    </row>
    <row r="59" spans="1:7" x14ac:dyDescent="0.2">
      <c r="A59" s="17" t="s">
        <v>184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94">
        <f t="shared" ref="G59" si="18">+D59-E59</f>
        <v>0</v>
      </c>
    </row>
    <row r="60" spans="1:7" x14ac:dyDescent="0.2">
      <c r="A60" s="17" t="s">
        <v>185</v>
      </c>
      <c r="B60" s="83">
        <v>0</v>
      </c>
      <c r="C60" s="83">
        <v>0</v>
      </c>
      <c r="D60" s="83">
        <v>0</v>
      </c>
      <c r="E60" s="83">
        <v>0</v>
      </c>
      <c r="F60" s="83">
        <v>0</v>
      </c>
      <c r="G60" s="94">
        <f t="shared" ref="G60:G65" si="19">+D60-E60</f>
        <v>0</v>
      </c>
    </row>
    <row r="61" spans="1:7" x14ac:dyDescent="0.2">
      <c r="A61" s="17" t="s">
        <v>186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94">
        <f t="shared" si="19"/>
        <v>0</v>
      </c>
    </row>
    <row r="62" spans="1:7" x14ac:dyDescent="0.2">
      <c r="A62" s="17" t="s">
        <v>187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94">
        <f t="shared" si="19"/>
        <v>0</v>
      </c>
    </row>
    <row r="63" spans="1:7" x14ac:dyDescent="0.2">
      <c r="A63" s="28" t="s">
        <v>188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94">
        <f t="shared" si="19"/>
        <v>0</v>
      </c>
    </row>
    <row r="64" spans="1:7" x14ac:dyDescent="0.2">
      <c r="A64" s="17" t="s">
        <v>189</v>
      </c>
      <c r="B64" s="83">
        <v>0</v>
      </c>
      <c r="C64" s="83">
        <v>0</v>
      </c>
      <c r="D64" s="83">
        <v>0</v>
      </c>
      <c r="E64" s="83">
        <v>0</v>
      </c>
      <c r="F64" s="83">
        <v>0</v>
      </c>
      <c r="G64" s="94">
        <f t="shared" si="19"/>
        <v>0</v>
      </c>
    </row>
    <row r="65" spans="1:7" x14ac:dyDescent="0.2">
      <c r="A65" s="17" t="s">
        <v>190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94">
        <f t="shared" si="19"/>
        <v>0</v>
      </c>
    </row>
    <row r="66" spans="1:7" ht="16.5" x14ac:dyDescent="0.2">
      <c r="A66" s="17" t="s">
        <v>175</v>
      </c>
      <c r="B66" s="97">
        <f>SUM(B67:B70)</f>
        <v>0</v>
      </c>
      <c r="C66" s="97">
        <f t="shared" ref="C66:F66" si="20">SUM(C67:C70)</f>
        <v>0</v>
      </c>
      <c r="D66" s="97">
        <f t="shared" si="20"/>
        <v>0</v>
      </c>
      <c r="E66" s="97">
        <f t="shared" si="20"/>
        <v>0</v>
      </c>
      <c r="F66" s="97">
        <f t="shared" si="20"/>
        <v>0</v>
      </c>
      <c r="G66" s="96">
        <f>SUM(G67:G70)</f>
        <v>0</v>
      </c>
    </row>
    <row r="67" spans="1:7" x14ac:dyDescent="0.2">
      <c r="A67" s="17" t="s">
        <v>176</v>
      </c>
      <c r="B67" s="83">
        <v>0</v>
      </c>
      <c r="C67" s="83">
        <v>0</v>
      </c>
      <c r="D67" s="83">
        <v>0</v>
      </c>
      <c r="E67" s="83">
        <v>0</v>
      </c>
      <c r="F67" s="83">
        <v>0</v>
      </c>
      <c r="G67" s="84">
        <f>D67-E67</f>
        <v>0</v>
      </c>
    </row>
    <row r="68" spans="1:7" ht="16.5" x14ac:dyDescent="0.2">
      <c r="A68" s="28" t="s">
        <v>177</v>
      </c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4">
        <f>D68-E68</f>
        <v>0</v>
      </c>
    </row>
    <row r="69" spans="1:7" x14ac:dyDescent="0.2">
      <c r="A69" s="17" t="s">
        <v>178</v>
      </c>
      <c r="B69" s="83">
        <v>0</v>
      </c>
      <c r="C69" s="83">
        <v>0</v>
      </c>
      <c r="D69" s="83">
        <v>0</v>
      </c>
      <c r="E69" s="83">
        <v>0</v>
      </c>
      <c r="F69" s="83">
        <v>0</v>
      </c>
      <c r="G69" s="84">
        <f>D69-E69</f>
        <v>0</v>
      </c>
    </row>
    <row r="70" spans="1:7" x14ac:dyDescent="0.2">
      <c r="A70" s="17" t="s">
        <v>179</v>
      </c>
      <c r="B70" s="83">
        <v>0</v>
      </c>
      <c r="C70" s="83">
        <v>0</v>
      </c>
      <c r="D70" s="83">
        <v>0</v>
      </c>
      <c r="E70" s="83">
        <v>0</v>
      </c>
      <c r="F70" s="83">
        <v>0</v>
      </c>
      <c r="G70" s="84">
        <f>D70-E70</f>
        <v>0</v>
      </c>
    </row>
    <row r="71" spans="1:7" x14ac:dyDescent="0.2">
      <c r="A71" s="30" t="s">
        <v>151</v>
      </c>
      <c r="B71" s="98">
        <f>+B8+B38</f>
        <v>21196000</v>
      </c>
      <c r="C71" s="98">
        <f t="shared" ref="C71:F71" si="21">+C8+C38</f>
        <v>36605570</v>
      </c>
      <c r="D71" s="98">
        <f t="shared" si="21"/>
        <v>57801570</v>
      </c>
      <c r="E71" s="98">
        <f t="shared" si="21"/>
        <v>57392498</v>
      </c>
      <c r="F71" s="98">
        <f t="shared" si="21"/>
        <v>57392498</v>
      </c>
      <c r="G71" s="99">
        <f>+G8+G38</f>
        <v>409072</v>
      </c>
    </row>
  </sheetData>
  <customSheetViews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zoomScale="150" zoomScaleNormal="160" zoomScaleSheetLayoutView="150" workbookViewId="0">
      <selection activeCell="A5" sqref="A5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98" t="s">
        <v>305</v>
      </c>
      <c r="B1" s="299"/>
      <c r="C1" s="299"/>
      <c r="D1" s="299"/>
      <c r="E1" s="299"/>
      <c r="F1" s="299"/>
      <c r="G1" s="300"/>
    </row>
    <row r="2" spans="1:7" ht="13.9" customHeight="1" x14ac:dyDescent="0.2">
      <c r="A2" s="326" t="s">
        <v>74</v>
      </c>
      <c r="B2" s="327"/>
      <c r="C2" s="327"/>
      <c r="D2" s="327"/>
      <c r="E2" s="327"/>
      <c r="F2" s="327"/>
      <c r="G2" s="328"/>
    </row>
    <row r="3" spans="1:7" ht="13.15" customHeight="1" x14ac:dyDescent="0.2">
      <c r="A3" s="329" t="s">
        <v>191</v>
      </c>
      <c r="B3" s="330"/>
      <c r="C3" s="330"/>
      <c r="D3" s="330"/>
      <c r="E3" s="330"/>
      <c r="F3" s="330"/>
      <c r="G3" s="331"/>
    </row>
    <row r="4" spans="1:7" ht="13.15" customHeight="1" x14ac:dyDescent="0.2">
      <c r="A4" s="301" t="s">
        <v>543</v>
      </c>
      <c r="B4" s="302"/>
      <c r="C4" s="302"/>
      <c r="D4" s="302"/>
      <c r="E4" s="302"/>
      <c r="F4" s="302"/>
      <c r="G4" s="303"/>
    </row>
    <row r="5" spans="1:7" ht="12" customHeight="1" x14ac:dyDescent="0.2">
      <c r="A5" s="8"/>
      <c r="B5" s="54"/>
      <c r="C5" s="60" t="s">
        <v>0</v>
      </c>
      <c r="D5" s="54"/>
      <c r="E5" s="54"/>
      <c r="F5" s="54"/>
      <c r="G5" s="55"/>
    </row>
    <row r="6" spans="1:7" ht="13.9" customHeight="1" x14ac:dyDescent="0.2">
      <c r="A6" s="304" t="s">
        <v>1</v>
      </c>
      <c r="B6" s="293" t="s">
        <v>76</v>
      </c>
      <c r="C6" s="294"/>
      <c r="D6" s="294"/>
      <c r="E6" s="294"/>
      <c r="F6" s="294"/>
      <c r="G6" s="324" t="s">
        <v>153</v>
      </c>
    </row>
    <row r="7" spans="1:7" ht="25.9" customHeight="1" x14ac:dyDescent="0.2">
      <c r="A7" s="323"/>
      <c r="B7" s="61" t="s">
        <v>78</v>
      </c>
      <c r="C7" s="62" t="s">
        <v>57</v>
      </c>
      <c r="D7" s="61" t="s">
        <v>58</v>
      </c>
      <c r="E7" s="61" t="s">
        <v>28</v>
      </c>
      <c r="F7" s="100" t="s">
        <v>43</v>
      </c>
      <c r="G7" s="325"/>
    </row>
    <row r="8" spans="1:7" ht="13.9" customHeight="1" x14ac:dyDescent="0.2">
      <c r="A8" s="38" t="s">
        <v>192</v>
      </c>
      <c r="B8" s="101">
        <f>+B9+B10+B11+B14++B15+B18</f>
        <v>3801400</v>
      </c>
      <c r="C8" s="101">
        <f t="shared" ref="C8:F8" si="0">+C9+C10+C11+C14++C15+C18</f>
        <v>640973</v>
      </c>
      <c r="D8" s="101">
        <f t="shared" si="0"/>
        <v>4442373</v>
      </c>
      <c r="E8" s="101">
        <f t="shared" si="0"/>
        <v>4156910</v>
      </c>
      <c r="F8" s="101">
        <f t="shared" si="0"/>
        <v>4156910</v>
      </c>
      <c r="G8" s="102">
        <f>+D8-F8</f>
        <v>285463</v>
      </c>
    </row>
    <row r="9" spans="1:7" x14ac:dyDescent="0.2">
      <c r="A9" s="64" t="s">
        <v>193</v>
      </c>
      <c r="B9" s="83">
        <f>+'6 (a)'!B8</f>
        <v>3801400</v>
      </c>
      <c r="C9" s="83">
        <f>+'6 (a)'!C8</f>
        <v>640973</v>
      </c>
      <c r="D9" s="83">
        <f>+'6 (a)'!D8</f>
        <v>4442373</v>
      </c>
      <c r="E9" s="83">
        <f>+'6 (a)'!E8</f>
        <v>4156910</v>
      </c>
      <c r="F9" s="83">
        <f>+'6 (a)'!F8</f>
        <v>4156910</v>
      </c>
      <c r="G9" s="86">
        <f>+D9-F9</f>
        <v>285463</v>
      </c>
    </row>
    <row r="10" spans="1:7" x14ac:dyDescent="0.2">
      <c r="A10" s="64" t="s">
        <v>194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6">
        <f t="shared" ref="G10:G18" si="1">+D10-F10</f>
        <v>0</v>
      </c>
    </row>
    <row r="11" spans="1:7" x14ac:dyDescent="0.2">
      <c r="A11" s="64" t="s">
        <v>195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6">
        <f t="shared" si="1"/>
        <v>0</v>
      </c>
    </row>
    <row r="12" spans="1:7" x14ac:dyDescent="0.2">
      <c r="A12" s="57" t="s">
        <v>196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6">
        <f t="shared" si="1"/>
        <v>0</v>
      </c>
    </row>
    <row r="13" spans="1:7" x14ac:dyDescent="0.2">
      <c r="A13" s="57" t="s">
        <v>197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6">
        <f t="shared" si="1"/>
        <v>0</v>
      </c>
    </row>
    <row r="14" spans="1:7" x14ac:dyDescent="0.2">
      <c r="A14" s="64" t="s">
        <v>198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6">
        <f t="shared" si="1"/>
        <v>0</v>
      </c>
    </row>
    <row r="15" spans="1:7" ht="24.75" x14ac:dyDescent="0.2">
      <c r="A15" s="64" t="s">
        <v>199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6">
        <f t="shared" si="1"/>
        <v>0</v>
      </c>
    </row>
    <row r="16" spans="1:7" x14ac:dyDescent="0.2">
      <c r="A16" s="57" t="s">
        <v>200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6">
        <f t="shared" si="1"/>
        <v>0</v>
      </c>
    </row>
    <row r="17" spans="1:7" x14ac:dyDescent="0.2">
      <c r="A17" s="57" t="s">
        <v>201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4">
        <f t="shared" si="1"/>
        <v>0</v>
      </c>
    </row>
    <row r="18" spans="1:7" x14ac:dyDescent="0.2">
      <c r="A18" s="64" t="s">
        <v>202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4">
        <f t="shared" si="1"/>
        <v>0</v>
      </c>
    </row>
    <row r="19" spans="1:7" x14ac:dyDescent="0.2">
      <c r="A19" s="46" t="s">
        <v>203</v>
      </c>
      <c r="B19" s="97">
        <f>+B20+B21+B22+B25+B26+B29</f>
        <v>0</v>
      </c>
      <c r="C19" s="97">
        <f t="shared" ref="C19:F19" si="2">+C20+C21+C22+C25+C26+C29</f>
        <v>0</v>
      </c>
      <c r="D19" s="97">
        <f t="shared" si="2"/>
        <v>0</v>
      </c>
      <c r="E19" s="97">
        <f t="shared" si="2"/>
        <v>0</v>
      </c>
      <c r="F19" s="97">
        <f t="shared" si="2"/>
        <v>0</v>
      </c>
      <c r="G19" s="113">
        <f>+D19-F19</f>
        <v>0</v>
      </c>
    </row>
    <row r="20" spans="1:7" x14ac:dyDescent="0.2">
      <c r="A20" s="64" t="s">
        <v>193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4">
        <v>0</v>
      </c>
    </row>
    <row r="21" spans="1:7" x14ac:dyDescent="0.2">
      <c r="A21" s="64" t="s">
        <v>194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4">
        <v>0</v>
      </c>
    </row>
    <row r="22" spans="1:7" x14ac:dyDescent="0.2">
      <c r="A22" s="64" t="s">
        <v>195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4">
        <v>0</v>
      </c>
    </row>
    <row r="23" spans="1:7" x14ac:dyDescent="0.2">
      <c r="A23" s="57" t="s">
        <v>196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4">
        <v>0</v>
      </c>
    </row>
    <row r="24" spans="1:7" x14ac:dyDescent="0.2">
      <c r="A24" s="57" t="s">
        <v>197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4">
        <v>0</v>
      </c>
    </row>
    <row r="25" spans="1:7" x14ac:dyDescent="0.2">
      <c r="A25" s="64" t="s">
        <v>198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4">
        <v>0</v>
      </c>
    </row>
    <row r="26" spans="1:7" ht="24.75" x14ac:dyDescent="0.2">
      <c r="A26" s="64" t="s">
        <v>199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4">
        <v>0</v>
      </c>
    </row>
    <row r="27" spans="1:7" x14ac:dyDescent="0.2">
      <c r="A27" s="57" t="s">
        <v>200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v>0</v>
      </c>
    </row>
    <row r="28" spans="1:7" x14ac:dyDescent="0.2">
      <c r="A28" s="57" t="s">
        <v>201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v>0</v>
      </c>
    </row>
    <row r="29" spans="1:7" x14ac:dyDescent="0.2">
      <c r="A29" s="64" t="s">
        <v>202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v>0</v>
      </c>
    </row>
    <row r="30" spans="1:7" ht="16.5" x14ac:dyDescent="0.2">
      <c r="A30" s="63" t="s">
        <v>204</v>
      </c>
      <c r="B30" s="98">
        <f>+B8+B19</f>
        <v>3801400</v>
      </c>
      <c r="C30" s="98">
        <f t="shared" ref="C30:G30" si="3">+C8+C19</f>
        <v>640973</v>
      </c>
      <c r="D30" s="98">
        <f t="shared" si="3"/>
        <v>4442373</v>
      </c>
      <c r="E30" s="98">
        <f t="shared" si="3"/>
        <v>4156910</v>
      </c>
      <c r="F30" s="98">
        <f t="shared" si="3"/>
        <v>4156910</v>
      </c>
      <c r="G30" s="136">
        <f t="shared" si="3"/>
        <v>285463</v>
      </c>
    </row>
  </sheetData>
  <customSheetViews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Edith</cp:lastModifiedBy>
  <cp:lastPrinted>2018-12-30T05:01:40Z</cp:lastPrinted>
  <dcterms:created xsi:type="dcterms:W3CDTF">2016-11-15T19:19:05Z</dcterms:created>
  <dcterms:modified xsi:type="dcterms:W3CDTF">2019-01-22T01:06:37Z</dcterms:modified>
</cp:coreProperties>
</file>