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_011\Desktop\MisDocEdith 2018\Analisis Diciembre 2018\Cuenta Diciembre\"/>
    </mc:Choice>
  </mc:AlternateContent>
  <bookViews>
    <workbookView xWindow="0" yWindow="0" windowWidth="28800" windowHeight="12435" tabRatio="741" firstSheet="2" activeTab="8"/>
  </bookViews>
  <sheets>
    <sheet name="ANEXO 1 -F1" sheetId="19" r:id="rId1"/>
    <sheet name="ANEXO 1 -F2" sheetId="20" r:id="rId2"/>
    <sheet name="ANEXO 1 -F3" sheetId="21" r:id="rId3"/>
    <sheet name="ANEXO 1 -F4" sheetId="4" r:id="rId4"/>
    <sheet name="ANEXO 1 -F5" sheetId="22" r:id="rId5"/>
    <sheet name="ANEXO 1 -F6A (2)" sheetId="17" r:id="rId6"/>
    <sheet name="ANEXO 1 -F6B (2)" sheetId="18" r:id="rId7"/>
    <sheet name="ANEXO 1 -F6C" sheetId="8" r:id="rId8"/>
    <sheet name="ANEXO 1 -F6D" sheetId="9" r:id="rId9"/>
  </sheets>
  <definedNames>
    <definedName name="_xlnm.Print_Area" localSheetId="4">'ANEXO 1 -F5'!$A$1:$J$79</definedName>
    <definedName name="_xlnm.Print_Area" localSheetId="5">'ANEXO 1 -F6A (2)'!$A$1:$I$158</definedName>
    <definedName name="_xlnm.Print_Area" localSheetId="6">'ANEXO 1 -F6B (2)'!$A$1:$H$30</definedName>
    <definedName name="_xlnm.Print_Area" localSheetId="7">'ANEXO 1 -F6C'!$A$1:$I$85</definedName>
    <definedName name="_xlnm.Print_Area" localSheetId="8">'ANEXO 1 -F6D'!$A$1:$H$33</definedName>
    <definedName name="_xlnm.Print_Titles" localSheetId="0">'ANEXO 1 -F1'!$1:$5</definedName>
    <definedName name="_xlnm.Print_Titles" localSheetId="5">'ANEXO 1 -F6A 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22" l="1"/>
  <c r="G65" i="22"/>
  <c r="G64" i="22"/>
  <c r="G63" i="22"/>
  <c r="G62" i="22"/>
  <c r="G61" i="22"/>
  <c r="G60" i="22"/>
  <c r="G59" i="22"/>
  <c r="G58" i="22"/>
  <c r="G56" i="22"/>
  <c r="G55" i="22"/>
  <c r="G54" i="22"/>
  <c r="G53" i="22"/>
  <c r="G52" i="22"/>
  <c r="G51" i="22"/>
  <c r="G50" i="22"/>
  <c r="G49" i="22"/>
  <c r="G48" i="22"/>
  <c r="G41" i="22"/>
  <c r="G40" i="22"/>
  <c r="G39" i="22"/>
  <c r="G38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E82" i="22"/>
  <c r="F62" i="22"/>
  <c r="H62" i="22"/>
  <c r="I62" i="22"/>
  <c r="J62" i="22"/>
  <c r="F57" i="22"/>
  <c r="F68" i="22" s="1"/>
  <c r="H57" i="22"/>
  <c r="I57" i="22"/>
  <c r="F48" i="22"/>
  <c r="H48" i="22"/>
  <c r="I48" i="22"/>
  <c r="F43" i="22"/>
  <c r="F39" i="22"/>
  <c r="H39" i="22"/>
  <c r="I39" i="22"/>
  <c r="F37" i="22"/>
  <c r="G37" i="22" s="1"/>
  <c r="H37" i="22"/>
  <c r="I37" i="22"/>
  <c r="F30" i="22"/>
  <c r="H30" i="22"/>
  <c r="I30" i="22"/>
  <c r="F18" i="22"/>
  <c r="H18" i="22"/>
  <c r="I18" i="22"/>
  <c r="E26" i="9"/>
  <c r="M21" i="9"/>
  <c r="N21" i="9"/>
  <c r="O12" i="9"/>
  <c r="K12" i="9"/>
  <c r="L12" i="9"/>
  <c r="M12" i="9"/>
  <c r="N12" i="9"/>
  <c r="J12" i="9"/>
  <c r="E14" i="9"/>
  <c r="E87" i="8"/>
  <c r="F87" i="8"/>
  <c r="G87" i="8"/>
  <c r="H87" i="8"/>
  <c r="I87" i="8"/>
  <c r="D87" i="8"/>
  <c r="F61" i="8"/>
  <c r="F24" i="8"/>
  <c r="D31" i="18"/>
  <c r="E31" i="18"/>
  <c r="F31" i="18"/>
  <c r="G31" i="18"/>
  <c r="H31" i="18"/>
  <c r="C31" i="18"/>
  <c r="E27" i="18"/>
  <c r="E26" i="18"/>
  <c r="E25" i="18"/>
  <c r="E24" i="18"/>
  <c r="E23" i="18"/>
  <c r="E22" i="18"/>
  <c r="E21" i="18"/>
  <c r="E12" i="18"/>
  <c r="E13" i="18"/>
  <c r="E14" i="18"/>
  <c r="E15" i="18"/>
  <c r="E16" i="18"/>
  <c r="E17" i="18"/>
  <c r="E11" i="18"/>
  <c r="E161" i="17"/>
  <c r="F161" i="17"/>
  <c r="G161" i="17"/>
  <c r="H161" i="17"/>
  <c r="I161" i="17"/>
  <c r="D161" i="17"/>
  <c r="F130" i="17"/>
  <c r="F129" i="17"/>
  <c r="F128" i="17"/>
  <c r="F127" i="17"/>
  <c r="F126" i="17"/>
  <c r="F125" i="17"/>
  <c r="F124" i="17"/>
  <c r="F123" i="17"/>
  <c r="F122" i="17"/>
  <c r="F120" i="17"/>
  <c r="F119" i="17"/>
  <c r="F118" i="17"/>
  <c r="F117" i="17"/>
  <c r="F116" i="17"/>
  <c r="F115" i="17"/>
  <c r="F114" i="17"/>
  <c r="F113" i="17"/>
  <c r="F112" i="17"/>
  <c r="F110" i="17"/>
  <c r="F109" i="17"/>
  <c r="F108" i="17"/>
  <c r="F107" i="17"/>
  <c r="F106" i="17"/>
  <c r="F105" i="17"/>
  <c r="F104" i="17"/>
  <c r="F103" i="17"/>
  <c r="F102" i="17"/>
  <c r="F100" i="17"/>
  <c r="F99" i="17"/>
  <c r="F98" i="17"/>
  <c r="F97" i="17"/>
  <c r="F96" i="17"/>
  <c r="F95" i="17"/>
  <c r="F94" i="17"/>
  <c r="F93" i="17"/>
  <c r="F92" i="17"/>
  <c r="F90" i="17"/>
  <c r="F89" i="17"/>
  <c r="F88" i="17"/>
  <c r="F87" i="17"/>
  <c r="F86" i="17"/>
  <c r="F85" i="17"/>
  <c r="F84" i="17"/>
  <c r="F56" i="17"/>
  <c r="F55" i="17"/>
  <c r="F54" i="17"/>
  <c r="F53" i="17"/>
  <c r="F52" i="17"/>
  <c r="F51" i="17"/>
  <c r="F50" i="17"/>
  <c r="F49" i="17"/>
  <c r="F48" i="17"/>
  <c r="F46" i="17"/>
  <c r="F45" i="17"/>
  <c r="F44" i="17"/>
  <c r="F43" i="17"/>
  <c r="F42" i="17"/>
  <c r="F41" i="17"/>
  <c r="F40" i="17"/>
  <c r="F39" i="17"/>
  <c r="F38" i="17"/>
  <c r="F36" i="17"/>
  <c r="F35" i="17"/>
  <c r="F34" i="17"/>
  <c r="F33" i="17"/>
  <c r="F32" i="17"/>
  <c r="F31" i="17"/>
  <c r="F30" i="17"/>
  <c r="F29" i="17"/>
  <c r="F28" i="17"/>
  <c r="F26" i="17"/>
  <c r="F25" i="17"/>
  <c r="F24" i="17"/>
  <c r="F23" i="17"/>
  <c r="F22" i="17"/>
  <c r="F21" i="17"/>
  <c r="F20" i="17"/>
  <c r="F19" i="17"/>
  <c r="F18" i="17"/>
  <c r="F16" i="17"/>
  <c r="F15" i="17"/>
  <c r="F14" i="17"/>
  <c r="F13" i="17"/>
  <c r="F12" i="17"/>
  <c r="F11" i="17"/>
  <c r="F10" i="17"/>
  <c r="H18" i="20"/>
  <c r="G57" i="22" l="1"/>
  <c r="G68" i="22" s="1"/>
  <c r="I68" i="22"/>
  <c r="F73" i="22"/>
  <c r="G43" i="22"/>
  <c r="G73" i="22" s="1"/>
  <c r="G82" i="22" s="1"/>
  <c r="H68" i="22"/>
  <c r="I43" i="22"/>
  <c r="I73" i="22" s="1"/>
  <c r="I82" i="22" s="1"/>
  <c r="H43" i="22"/>
  <c r="I78" i="22"/>
  <c r="H78" i="22"/>
  <c r="G78" i="22"/>
  <c r="F78" i="22"/>
  <c r="E78" i="22"/>
  <c r="J71" i="22"/>
  <c r="J70" i="22" s="1"/>
  <c r="G71" i="22"/>
  <c r="I70" i="22"/>
  <c r="H70" i="22"/>
  <c r="G70" i="22"/>
  <c r="F70" i="22"/>
  <c r="E70" i="22"/>
  <c r="J66" i="22"/>
  <c r="J65" i="22"/>
  <c r="J64" i="22"/>
  <c r="J63" i="22"/>
  <c r="E62" i="22"/>
  <c r="J61" i="22"/>
  <c r="J60" i="22"/>
  <c r="J59" i="22"/>
  <c r="J58" i="22"/>
  <c r="E57" i="22"/>
  <c r="J56" i="22"/>
  <c r="J55" i="22"/>
  <c r="J54" i="22"/>
  <c r="J53" i="22"/>
  <c r="J52" i="22"/>
  <c r="J51" i="22"/>
  <c r="J50" i="22"/>
  <c r="J48" i="22" s="1"/>
  <c r="J49" i="22"/>
  <c r="E48" i="22"/>
  <c r="E68" i="22" s="1"/>
  <c r="C11" i="4" s="1"/>
  <c r="J41" i="22"/>
  <c r="J39" i="22" s="1"/>
  <c r="J40" i="22"/>
  <c r="E39" i="22"/>
  <c r="J38" i="22"/>
  <c r="J37" i="22" s="1"/>
  <c r="E37" i="22"/>
  <c r="J36" i="22"/>
  <c r="J35" i="22"/>
  <c r="J34" i="22"/>
  <c r="J33" i="22"/>
  <c r="J32" i="22"/>
  <c r="J30" i="22" s="1"/>
  <c r="J31" i="22"/>
  <c r="E30" i="22"/>
  <c r="J29" i="22"/>
  <c r="J28" i="22"/>
  <c r="J27" i="22"/>
  <c r="J26" i="22"/>
  <c r="J25" i="22"/>
  <c r="J24" i="22"/>
  <c r="J23" i="22"/>
  <c r="J22" i="22"/>
  <c r="J21" i="22"/>
  <c r="J20" i="22"/>
  <c r="J19" i="22"/>
  <c r="E18" i="22"/>
  <c r="J17" i="22"/>
  <c r="J16" i="22"/>
  <c r="J15" i="22"/>
  <c r="J14" i="22"/>
  <c r="J13" i="22"/>
  <c r="J12" i="22"/>
  <c r="J11" i="22"/>
  <c r="J57" i="22" l="1"/>
  <c r="H73" i="22"/>
  <c r="H82" i="22" s="1"/>
  <c r="J68" i="22"/>
  <c r="J18" i="22"/>
  <c r="J43" i="22"/>
  <c r="E43" i="22"/>
  <c r="E73" i="22"/>
  <c r="C10" i="4"/>
  <c r="E10" i="4"/>
  <c r="D10" i="4"/>
  <c r="J73" i="22" l="1"/>
  <c r="D11" i="4"/>
  <c r="E11" i="4"/>
  <c r="I56" i="17" l="1"/>
  <c r="I55" i="17"/>
  <c r="I54" i="17"/>
  <c r="I53" i="17"/>
  <c r="I52" i="17"/>
  <c r="I51" i="17"/>
  <c r="I50" i="17"/>
  <c r="I49" i="17"/>
  <c r="I48" i="17"/>
  <c r="C8" i="21" l="1"/>
  <c r="C20" i="21" s="1"/>
  <c r="F8" i="21"/>
  <c r="H8" i="21"/>
  <c r="H20" i="21" s="1"/>
  <c r="I8" i="21"/>
  <c r="I20" i="21" s="1"/>
  <c r="J8" i="21"/>
  <c r="J20" i="21" s="1"/>
  <c r="K8" i="21"/>
  <c r="L9" i="21"/>
  <c r="L10" i="21"/>
  <c r="L11" i="21"/>
  <c r="L12" i="21"/>
  <c r="C14" i="21"/>
  <c r="F14" i="21"/>
  <c r="F20" i="21" s="1"/>
  <c r="H14" i="21"/>
  <c r="I14" i="21"/>
  <c r="J14" i="21"/>
  <c r="K14" i="21"/>
  <c r="L14" i="21" s="1"/>
  <c r="L15" i="21"/>
  <c r="L16" i="21"/>
  <c r="L17" i="21"/>
  <c r="L18" i="21"/>
  <c r="D10" i="20"/>
  <c r="E10" i="20"/>
  <c r="E9" i="20" s="1"/>
  <c r="F10" i="20"/>
  <c r="F9" i="20" s="1"/>
  <c r="F20" i="20" s="1"/>
  <c r="G10" i="20"/>
  <c r="G9" i="20" s="1"/>
  <c r="G20" i="20" s="1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D8" i="19"/>
  <c r="D45" i="19" s="1"/>
  <c r="D60" i="19" s="1"/>
  <c r="F8" i="19"/>
  <c r="G8" i="19"/>
  <c r="C16" i="19"/>
  <c r="D16" i="19"/>
  <c r="F18" i="19"/>
  <c r="G18" i="19"/>
  <c r="F22" i="19"/>
  <c r="G22" i="19"/>
  <c r="C24" i="19"/>
  <c r="D24" i="19"/>
  <c r="F26" i="19"/>
  <c r="G26" i="19"/>
  <c r="C30" i="19"/>
  <c r="D30" i="19"/>
  <c r="F30" i="19"/>
  <c r="G30" i="19"/>
  <c r="C37" i="19"/>
  <c r="D37" i="19"/>
  <c r="F37" i="19"/>
  <c r="G37" i="19"/>
  <c r="C40" i="19"/>
  <c r="D40" i="19"/>
  <c r="F41" i="19"/>
  <c r="G41" i="19"/>
  <c r="G45" i="19" s="1"/>
  <c r="F55" i="19"/>
  <c r="G55" i="19"/>
  <c r="C58" i="19"/>
  <c r="D58" i="19"/>
  <c r="F61" i="19"/>
  <c r="G61" i="19"/>
  <c r="F66" i="19"/>
  <c r="G66" i="19"/>
  <c r="F73" i="19"/>
  <c r="G73" i="19"/>
  <c r="G77" i="19" s="1"/>
  <c r="F45" i="19" l="1"/>
  <c r="C45" i="19"/>
  <c r="C60" i="19" s="1"/>
  <c r="F77" i="19"/>
  <c r="F57" i="19"/>
  <c r="K20" i="21"/>
  <c r="L20" i="21" s="1"/>
  <c r="H14" i="20"/>
  <c r="D9" i="20"/>
  <c r="L8" i="21"/>
  <c r="D18" i="20"/>
  <c r="D20" i="20" s="1"/>
  <c r="G57" i="19"/>
  <c r="G79" i="19" s="1"/>
  <c r="H9" i="20"/>
  <c r="H10" i="20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2" i="8"/>
  <c r="L22" i="8"/>
  <c r="K23" i="8"/>
  <c r="L23" i="8"/>
  <c r="K24" i="8"/>
  <c r="K25" i="8"/>
  <c r="L25" i="8"/>
  <c r="K26" i="8"/>
  <c r="L26" i="8"/>
  <c r="K27" i="8"/>
  <c r="L27" i="8"/>
  <c r="K28" i="8"/>
  <c r="L28" i="8"/>
  <c r="K29" i="8"/>
  <c r="L29" i="8"/>
  <c r="K31" i="8"/>
  <c r="L31" i="8"/>
  <c r="K32" i="8"/>
  <c r="L32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0" i="8"/>
  <c r="L40" i="8"/>
  <c r="K42" i="8"/>
  <c r="L42" i="8"/>
  <c r="K43" i="8"/>
  <c r="L43" i="8"/>
  <c r="K44" i="8"/>
  <c r="L44" i="8"/>
  <c r="K45" i="8"/>
  <c r="L45" i="8"/>
  <c r="K46" i="8"/>
  <c r="L46" i="8"/>
  <c r="K49" i="8"/>
  <c r="L49" i="8"/>
  <c r="K50" i="8"/>
  <c r="L50" i="8"/>
  <c r="K51" i="8"/>
  <c r="L51" i="8"/>
  <c r="K52" i="8"/>
  <c r="L52" i="8"/>
  <c r="K53" i="8"/>
  <c r="L53" i="8"/>
  <c r="K54" i="8"/>
  <c r="L54" i="8"/>
  <c r="K55" i="8"/>
  <c r="L55" i="8"/>
  <c r="K56" i="8"/>
  <c r="L56" i="8"/>
  <c r="K57" i="8"/>
  <c r="L57" i="8"/>
  <c r="K59" i="8"/>
  <c r="L59" i="8"/>
  <c r="K60" i="8"/>
  <c r="L60" i="8"/>
  <c r="K61" i="8"/>
  <c r="K62" i="8"/>
  <c r="L62" i="8"/>
  <c r="K63" i="8"/>
  <c r="L63" i="8"/>
  <c r="K64" i="8"/>
  <c r="L64" i="8"/>
  <c r="K65" i="8"/>
  <c r="L65" i="8"/>
  <c r="K66" i="8"/>
  <c r="L66" i="8"/>
  <c r="K68" i="8"/>
  <c r="L68" i="8"/>
  <c r="K69" i="8"/>
  <c r="L69" i="8"/>
  <c r="K70" i="8"/>
  <c r="L70" i="8"/>
  <c r="K71" i="8"/>
  <c r="L71" i="8"/>
  <c r="K72" i="8"/>
  <c r="L72" i="8"/>
  <c r="K73" i="8"/>
  <c r="L73" i="8"/>
  <c r="K74" i="8"/>
  <c r="L74" i="8"/>
  <c r="K75" i="8"/>
  <c r="L75" i="8"/>
  <c r="K76" i="8"/>
  <c r="L76" i="8"/>
  <c r="K77" i="8"/>
  <c r="L77" i="8"/>
  <c r="K79" i="8"/>
  <c r="L79" i="8"/>
  <c r="K80" i="8"/>
  <c r="L80" i="8"/>
  <c r="K81" i="8"/>
  <c r="L81" i="8"/>
  <c r="K82" i="8"/>
  <c r="L82" i="8"/>
  <c r="K83" i="8"/>
  <c r="L83" i="8"/>
  <c r="F79" i="19" l="1"/>
  <c r="E20" i="20"/>
  <c r="H9" i="17"/>
  <c r="I122" i="17"/>
  <c r="I123" i="17"/>
  <c r="I124" i="17"/>
  <c r="I125" i="17"/>
  <c r="I126" i="17"/>
  <c r="I127" i="17"/>
  <c r="I128" i="17"/>
  <c r="I129" i="17"/>
  <c r="I130" i="17"/>
  <c r="D47" i="17"/>
  <c r="E47" i="17"/>
  <c r="F47" i="17"/>
  <c r="G47" i="17"/>
  <c r="H47" i="17"/>
  <c r="I10" i="17"/>
  <c r="I11" i="17"/>
  <c r="I12" i="17"/>
  <c r="I13" i="17"/>
  <c r="I14" i="17"/>
  <c r="I15" i="17"/>
  <c r="I16" i="17"/>
  <c r="I61" i="8" l="1"/>
  <c r="L61" i="8" s="1"/>
  <c r="H20" i="20" l="1"/>
  <c r="H26" i="9"/>
  <c r="G24" i="9"/>
  <c r="H14" i="9"/>
  <c r="D131" i="17"/>
  <c r="E131" i="17"/>
  <c r="G131" i="17"/>
  <c r="H131" i="17"/>
  <c r="F132" i="17"/>
  <c r="F133" i="17"/>
  <c r="F134" i="17"/>
  <c r="F131" i="17" l="1"/>
  <c r="D83" i="17"/>
  <c r="E83" i="17"/>
  <c r="H57" i="17"/>
  <c r="G57" i="17"/>
  <c r="E57" i="17"/>
  <c r="D57" i="17"/>
  <c r="I24" i="8" l="1"/>
  <c r="L24" i="8" s="1"/>
  <c r="H16" i="18"/>
  <c r="H15" i="18"/>
  <c r="H14" i="18"/>
  <c r="H27" i="18"/>
  <c r="H26" i="18"/>
  <c r="H25" i="18"/>
  <c r="H24" i="18"/>
  <c r="H22" i="18"/>
  <c r="H21" i="18"/>
  <c r="H17" i="18"/>
  <c r="H13" i="18"/>
  <c r="H11" i="18"/>
  <c r="H12" i="18" l="1"/>
  <c r="H23" i="18"/>
  <c r="G19" i="18"/>
  <c r="F19" i="18"/>
  <c r="E19" i="18"/>
  <c r="D19" i="18"/>
  <c r="C19" i="18"/>
  <c r="G9" i="18"/>
  <c r="F9" i="18"/>
  <c r="E9" i="18"/>
  <c r="C9" i="18"/>
  <c r="D9" i="18"/>
  <c r="I132" i="17"/>
  <c r="I89" i="17"/>
  <c r="I88" i="17"/>
  <c r="I87" i="17"/>
  <c r="I86" i="17"/>
  <c r="I85" i="17"/>
  <c r="I84" i="17"/>
  <c r="D9" i="17"/>
  <c r="E9" i="17"/>
  <c r="G9" i="17"/>
  <c r="H19" i="18" l="1"/>
  <c r="H9" i="18"/>
  <c r="I133" i="17"/>
  <c r="I134" i="17"/>
  <c r="I120" i="17"/>
  <c r="I113" i="17"/>
  <c r="I117" i="17"/>
  <c r="I115" i="17"/>
  <c r="I119" i="17"/>
  <c r="I112" i="17"/>
  <c r="I116" i="17"/>
  <c r="I114" i="17"/>
  <c r="I118" i="17"/>
  <c r="I104" i="17"/>
  <c r="I105" i="17"/>
  <c r="I109" i="17"/>
  <c r="I102" i="17"/>
  <c r="I106" i="17"/>
  <c r="I110" i="17"/>
  <c r="I103" i="17"/>
  <c r="I107" i="17"/>
  <c r="I108" i="17"/>
  <c r="I92" i="17"/>
  <c r="I100" i="17"/>
  <c r="I97" i="17"/>
  <c r="I94" i="17"/>
  <c r="I98" i="17"/>
  <c r="I96" i="17"/>
  <c r="I93" i="17"/>
  <c r="I95" i="17"/>
  <c r="I99" i="17"/>
  <c r="I90" i="17"/>
  <c r="I44" i="17"/>
  <c r="I45" i="17"/>
  <c r="I38" i="17"/>
  <c r="I42" i="17"/>
  <c r="I46" i="17"/>
  <c r="I40" i="17"/>
  <c r="I41" i="17"/>
  <c r="I39" i="17"/>
  <c r="I43" i="17"/>
  <c r="I35" i="17"/>
  <c r="I28" i="17"/>
  <c r="I32" i="17"/>
  <c r="I36" i="17"/>
  <c r="I29" i="17"/>
  <c r="I33" i="17"/>
  <c r="I31" i="17"/>
  <c r="I30" i="17"/>
  <c r="I34" i="17"/>
  <c r="I26" i="17"/>
  <c r="I19" i="17"/>
  <c r="I23" i="17"/>
  <c r="I18" i="17"/>
  <c r="I20" i="17"/>
  <c r="I24" i="17"/>
  <c r="I22" i="17"/>
  <c r="I21" i="17"/>
  <c r="I25" i="17"/>
  <c r="F9" i="17"/>
  <c r="I9" i="17" l="1"/>
  <c r="E57" i="4"/>
  <c r="E42" i="4"/>
  <c r="D58" i="4" l="1"/>
  <c r="E58" i="4"/>
  <c r="C58" i="4"/>
  <c r="E43" i="4"/>
  <c r="D43" i="4"/>
  <c r="C43" i="4"/>
  <c r="D24" i="9"/>
  <c r="D21" i="9" s="1"/>
  <c r="K21" i="9" s="1"/>
  <c r="E24" i="9"/>
  <c r="F24" i="9"/>
  <c r="F21" i="9" s="1"/>
  <c r="G21" i="9"/>
  <c r="C24" i="9"/>
  <c r="D12" i="9"/>
  <c r="D9" i="9" s="1"/>
  <c r="E12" i="9"/>
  <c r="F12" i="9"/>
  <c r="F9" i="9" s="1"/>
  <c r="G12" i="9"/>
  <c r="G9" i="9" s="1"/>
  <c r="C12" i="9"/>
  <c r="E78" i="8"/>
  <c r="F78" i="8"/>
  <c r="G78" i="8"/>
  <c r="H78" i="8"/>
  <c r="E67" i="8"/>
  <c r="F67" i="8"/>
  <c r="I67" i="8" s="1"/>
  <c r="G67" i="8"/>
  <c r="H67" i="8"/>
  <c r="E58" i="8"/>
  <c r="F58" i="8"/>
  <c r="G58" i="8"/>
  <c r="H58" i="8"/>
  <c r="E48" i="8"/>
  <c r="F48" i="8"/>
  <c r="G48" i="8"/>
  <c r="H48" i="8"/>
  <c r="E41" i="8"/>
  <c r="F41" i="8"/>
  <c r="G41" i="8"/>
  <c r="H41" i="8"/>
  <c r="E30" i="8"/>
  <c r="F30" i="8"/>
  <c r="G30" i="8"/>
  <c r="H30" i="8"/>
  <c r="E21" i="8"/>
  <c r="F21" i="8"/>
  <c r="G21" i="8"/>
  <c r="H21" i="8"/>
  <c r="E11" i="8"/>
  <c r="F11" i="8"/>
  <c r="I11" i="8" s="1"/>
  <c r="G11" i="8"/>
  <c r="H11" i="8"/>
  <c r="D78" i="8"/>
  <c r="K78" i="8" s="1"/>
  <c r="D67" i="8"/>
  <c r="D58" i="8"/>
  <c r="D48" i="8"/>
  <c r="D41" i="8"/>
  <c r="K41" i="8" s="1"/>
  <c r="D30" i="8"/>
  <c r="D21" i="8"/>
  <c r="D11" i="8"/>
  <c r="K11" i="8" l="1"/>
  <c r="K48" i="8"/>
  <c r="K21" i="8"/>
  <c r="K58" i="8"/>
  <c r="E9" i="9"/>
  <c r="C21" i="9"/>
  <c r="J21" i="9" s="1"/>
  <c r="K30" i="8"/>
  <c r="K67" i="8"/>
  <c r="L11" i="8"/>
  <c r="L21" i="8"/>
  <c r="I30" i="8"/>
  <c r="L30" i="8" s="1"/>
  <c r="I41" i="8"/>
  <c r="L41" i="8"/>
  <c r="F47" i="8"/>
  <c r="L67" i="8"/>
  <c r="I78" i="8"/>
  <c r="L78" i="8" s="1"/>
  <c r="C9" i="9"/>
  <c r="H9" i="9"/>
  <c r="H24" i="9"/>
  <c r="H47" i="8"/>
  <c r="G47" i="8"/>
  <c r="I47" i="8" s="1"/>
  <c r="F10" i="8"/>
  <c r="E10" i="8"/>
  <c r="H10" i="8"/>
  <c r="G10" i="8"/>
  <c r="I48" i="8"/>
  <c r="L48" i="8" s="1"/>
  <c r="I58" i="8"/>
  <c r="L58" i="8" s="1"/>
  <c r="I21" i="8"/>
  <c r="F32" i="9"/>
  <c r="D32" i="9"/>
  <c r="G32" i="9"/>
  <c r="E21" i="9"/>
  <c r="L21" i="9" s="1"/>
  <c r="H12" i="9"/>
  <c r="E47" i="8"/>
  <c r="D47" i="8"/>
  <c r="D10" i="8"/>
  <c r="I155" i="17"/>
  <c r="I154" i="17"/>
  <c r="I153" i="17"/>
  <c r="I152" i="17"/>
  <c r="I151" i="17"/>
  <c r="I150" i="17"/>
  <c r="I149" i="17"/>
  <c r="H148" i="17"/>
  <c r="G148" i="17"/>
  <c r="F148" i="17"/>
  <c r="E148" i="17"/>
  <c r="D148" i="17"/>
  <c r="I147" i="17"/>
  <c r="I146" i="17"/>
  <c r="I145" i="17"/>
  <c r="H144" i="17"/>
  <c r="G144" i="17"/>
  <c r="F144" i="17"/>
  <c r="E144" i="17"/>
  <c r="D144" i="17"/>
  <c r="I143" i="17"/>
  <c r="I142" i="17"/>
  <c r="I141" i="17"/>
  <c r="I140" i="17"/>
  <c r="I139" i="17"/>
  <c r="I138" i="17"/>
  <c r="I137" i="17"/>
  <c r="I136" i="17"/>
  <c r="H135" i="17"/>
  <c r="G135" i="17"/>
  <c r="F135" i="17"/>
  <c r="E135" i="17"/>
  <c r="D135" i="17"/>
  <c r="H121" i="17"/>
  <c r="G121" i="17"/>
  <c r="F121" i="17"/>
  <c r="E121" i="17"/>
  <c r="D121" i="17"/>
  <c r="H111" i="17"/>
  <c r="G111" i="17"/>
  <c r="F111" i="17"/>
  <c r="E111" i="17"/>
  <c r="D111" i="17"/>
  <c r="H101" i="17"/>
  <c r="G101" i="17"/>
  <c r="F101" i="17"/>
  <c r="E101" i="17"/>
  <c r="D101" i="17"/>
  <c r="H91" i="17"/>
  <c r="G91" i="17"/>
  <c r="F91" i="17"/>
  <c r="E91" i="17"/>
  <c r="D91" i="17"/>
  <c r="H83" i="17"/>
  <c r="G83" i="17"/>
  <c r="F83" i="17"/>
  <c r="I81" i="17"/>
  <c r="I80" i="17"/>
  <c r="I79" i="17"/>
  <c r="I78" i="17"/>
  <c r="I77" i="17"/>
  <c r="I76" i="17"/>
  <c r="I75" i="17"/>
  <c r="H74" i="17"/>
  <c r="G74" i="17"/>
  <c r="F74" i="17"/>
  <c r="E74" i="17"/>
  <c r="D74" i="17"/>
  <c r="I73" i="17"/>
  <c r="I72" i="17"/>
  <c r="I71" i="17"/>
  <c r="H70" i="17"/>
  <c r="G70" i="17"/>
  <c r="F70" i="17"/>
  <c r="E70" i="17"/>
  <c r="D70" i="17"/>
  <c r="I69" i="17"/>
  <c r="I68" i="17"/>
  <c r="I67" i="17"/>
  <c r="I66" i="17"/>
  <c r="I65" i="17"/>
  <c r="I64" i="17"/>
  <c r="I63" i="17"/>
  <c r="I62" i="17"/>
  <c r="H61" i="17"/>
  <c r="G61" i="17"/>
  <c r="F61" i="17"/>
  <c r="E61" i="17"/>
  <c r="D61" i="17"/>
  <c r="I60" i="17"/>
  <c r="I59" i="17"/>
  <c r="I58" i="17"/>
  <c r="F57" i="17"/>
  <c r="H37" i="17"/>
  <c r="G37" i="17"/>
  <c r="F37" i="17"/>
  <c r="E37" i="17"/>
  <c r="D37" i="17"/>
  <c r="H27" i="17"/>
  <c r="G27" i="17"/>
  <c r="F27" i="17"/>
  <c r="E27" i="17"/>
  <c r="D27" i="17"/>
  <c r="H17" i="17"/>
  <c r="G17" i="17"/>
  <c r="F17" i="17"/>
  <c r="E17" i="17"/>
  <c r="D17" i="17"/>
  <c r="C32" i="9" l="1"/>
  <c r="I144" i="17"/>
  <c r="I57" i="17"/>
  <c r="K10" i="8"/>
  <c r="K47" i="8"/>
  <c r="L47" i="8"/>
  <c r="D82" i="17"/>
  <c r="C16" i="4" s="1"/>
  <c r="C62" i="4" s="1"/>
  <c r="D8" i="17"/>
  <c r="C15" i="4" s="1"/>
  <c r="C47" i="4" s="1"/>
  <c r="I61" i="17"/>
  <c r="I70" i="17"/>
  <c r="I74" i="17"/>
  <c r="H84" i="8"/>
  <c r="H89" i="8" s="1"/>
  <c r="G84" i="8"/>
  <c r="G89" i="8" s="1"/>
  <c r="E84" i="8"/>
  <c r="E89" i="8" s="1"/>
  <c r="F84" i="8"/>
  <c r="I37" i="17"/>
  <c r="I10" i="8"/>
  <c r="L10" i="8" s="1"/>
  <c r="I131" i="17"/>
  <c r="I148" i="17"/>
  <c r="D84" i="8"/>
  <c r="I135" i="17"/>
  <c r="I111" i="17"/>
  <c r="I101" i="17"/>
  <c r="F82" i="17"/>
  <c r="I17" i="17"/>
  <c r="E32" i="9"/>
  <c r="H21" i="9"/>
  <c r="O21" i="9" s="1"/>
  <c r="D29" i="18"/>
  <c r="H82" i="17"/>
  <c r="E16" i="4" s="1"/>
  <c r="E62" i="4" s="1"/>
  <c r="E66" i="4" s="1"/>
  <c r="E67" i="4" s="1"/>
  <c r="I121" i="17"/>
  <c r="E82" i="17"/>
  <c r="I91" i="17"/>
  <c r="I83" i="17"/>
  <c r="I47" i="17"/>
  <c r="H8" i="17"/>
  <c r="E15" i="4" s="1"/>
  <c r="E47" i="4" s="1"/>
  <c r="E51" i="4" s="1"/>
  <c r="E52" i="4" s="1"/>
  <c r="I27" i="17"/>
  <c r="F8" i="17"/>
  <c r="G8" i="17"/>
  <c r="E8" i="17"/>
  <c r="G29" i="18"/>
  <c r="F29" i="18"/>
  <c r="E29" i="18"/>
  <c r="H29" i="18"/>
  <c r="G82" i="17"/>
  <c r="E18" i="4"/>
  <c r="D18" i="4"/>
  <c r="E9" i="4"/>
  <c r="E14" i="4" l="1"/>
  <c r="D42" i="4"/>
  <c r="D15" i="4"/>
  <c r="D47" i="4" s="1"/>
  <c r="D57" i="4"/>
  <c r="D16" i="4"/>
  <c r="C14" i="4"/>
  <c r="F89" i="8"/>
  <c r="C57" i="4"/>
  <c r="C66" i="4" s="1"/>
  <c r="D89" i="8"/>
  <c r="K84" i="8"/>
  <c r="D9" i="4"/>
  <c r="I84" i="8"/>
  <c r="I89" i="8" s="1"/>
  <c r="D157" i="17"/>
  <c r="H32" i="9"/>
  <c r="C29" i="18"/>
  <c r="I82" i="17"/>
  <c r="F157" i="17"/>
  <c r="E22" i="4"/>
  <c r="E23" i="4" s="1"/>
  <c r="E24" i="4" s="1"/>
  <c r="E157" i="17"/>
  <c r="H157" i="17"/>
  <c r="I8" i="17"/>
  <c r="G157" i="17"/>
  <c r="D51" i="4" l="1"/>
  <c r="D52" i="4" s="1"/>
  <c r="D62" i="4"/>
  <c r="D14" i="4"/>
  <c r="D22" i="4" s="1"/>
  <c r="D23" i="4" s="1"/>
  <c r="D24" i="4" s="1"/>
  <c r="D66" i="4"/>
  <c r="D67" i="4" s="1"/>
  <c r="C9" i="4"/>
  <c r="C22" i="4" s="1"/>
  <c r="C23" i="4" s="1"/>
  <c r="C24" i="4" s="1"/>
  <c r="C42" i="4"/>
  <c r="C51" i="4" s="1"/>
  <c r="C52" i="4" s="1"/>
  <c r="L84" i="8"/>
  <c r="I157" i="17"/>
</calcChain>
</file>

<file path=xl/comments1.xml><?xml version="1.0" encoding="utf-8"?>
<comments xmlns="http://schemas.openxmlformats.org/spreadsheetml/2006/main">
  <authors>
    <author>cont_011</author>
  </authors>
  <commentList>
    <comment ref="D38" authorId="0" shapeId="0">
      <text>
        <r>
          <rPr>
            <sz val="9"/>
            <color indexed="81"/>
            <rFont val="Tahoma"/>
            <family val="2"/>
          </rPr>
          <t>ASE</t>
        </r>
      </text>
    </comment>
    <comment ref="D58" authorId="0" shapeId="0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<sst xmlns="http://schemas.openxmlformats.org/spreadsheetml/2006/main" count="652" uniqueCount="451">
  <si>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</si>
  <si>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</si>
  <si>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</si>
  <si>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</si>
  <si>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</si>
  <si>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</si>
  <si>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</si>
  <si>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</si>
  <si>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</si>
  <si>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</si>
  <si>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</si>
  <si>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</si>
  <si>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</si>
  <si>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</si>
  <si>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</si>
  <si>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</si>
  <si>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</si>
  <si>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</si>
  <si>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</si>
  <si>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</si>
  <si>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</si>
  <si>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</si>
  <si>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</si>
  <si>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</si>
  <si>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</si>
  <si>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</si>
  <si>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</si>
  <si>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</si>
  <si>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</si>
  <si>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</si>
  <si>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</si>
  <si>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</si>
  <si>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</si>
  <si>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</si>
  <si>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</si>
  <si>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</si>
  <si>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</si>
  <si>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</si>
  <si>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</si>
  <si>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</si>
  <si>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</si>
  <si>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</si>
  <si>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</si>
  <si>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</si>
  <si>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</si>
  <si>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</si>
  <si>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</si>
  <si>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</si>
  <si>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</si>
  <si>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</si>
  <si>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</si>
  <si>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</si>
  <si>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</si>
  <si>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</si>
  <si>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</si>
  <si>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</si>
  <si>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</si>
  <si>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</si>
  <si>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</si>
  <si>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</si>
  <si>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</si>
  <si>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</si>
  <si>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</si>
  <si>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</si>
  <si>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</si>
  <si>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</si>
  <si>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</si>
  <si>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</si>
  <si>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</si>
  <si>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</si>
  <si>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</si>
  <si>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</si>
  <si>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</si>
  <si>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</si>
  <si>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</si>
  <si>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</si>
  <si>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</si>
  <si>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</si>
  <si>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</si>
  <si>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</si>
  <si>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</si>
  <si>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</si>
  <si>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</si>
  <si>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</si>
  <si>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</si>
  <si>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</si>
  <si>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</si>
  <si>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</si>
  <si>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</si>
  <si>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</si>
  <si>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</si>
  <si>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</si>
  <si>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</si>
  <si>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</si>
  <si>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</si>
  <si>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</si>
  <si>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</si>
  <si>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</si>
  <si>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</si>
  <si>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</si>
  <si>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</si>
  <si>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</si>
  <si>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</si>
  <si>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</si>
  <si>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</si>
  <si>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</si>
  <si>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</si>
  <si>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</si>
  <si>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</si>
  <si>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</si>
  <si>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</si>
  <si>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</si>
  <si>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</si>
  <si>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</si>
  <si>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</si>
  <si>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</si>
  <si>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</si>
  <si>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</si>
  <si>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</si>
  <si>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</si>
  <si>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</si>
  <si>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</si>
  <si>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</si>
  <si>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</si>
  <si>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</si>
  <si>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</si>
  <si>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</si>
  <si>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</si>
  <si>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</si>
  <si>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</si>
  <si>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</si>
  <si>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</si>
  <si>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</si>
  <si>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</si>
  <si>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</si>
  <si>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</si>
  <si>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</si>
  <si>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</si>
  <si>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</si>
  <si>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</si>
  <si>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</si>
  <si>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</si>
  <si>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</si>
  <si>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</si>
  <si>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</si>
  <si>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</si>
  <si>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</si>
  <si>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</si>
  <si>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</si>
  <si>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</si>
  <si>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</si>
  <si>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</si>
  <si>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</si>
  <si>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</si>
  <si>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</si>
  <si>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</si>
  <si>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</si>
  <si>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</si>
  <si>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</si>
  <si>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</si>
  <si>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</si>
  <si>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</si>
  <si>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</si>
  <si>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</si>
  <si>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</si>
  <si>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</si>
  <si>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</si>
  <si>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</si>
  <si>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</si>
  <si>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</si>
  <si>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</si>
  <si>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</si>
  <si>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</si>
  <si>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</si>
  <si>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</si>
  <si>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</si>
  <si>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</si>
  <si>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</si>
  <si>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</si>
  <si>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</si>
  <si>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</si>
  <si>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</si>
  <si>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</si>
  <si>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</si>
  <si>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</si>
  <si>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</si>
  <si>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G) COMISIÓN DE BIOETICA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</si>
  <si>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</si>
  <si>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</si>
  <si>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</si>
  <si>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</si>
  <si>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</si>
  <si>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</si>
  <si>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</si>
  <si>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</si>
  <si>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</si>
  <si>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</si>
  <si>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</si>
  <si>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</si>
  <si>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</si>
  <si>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</si>
  <si>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</si>
  <si>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</si>
  <si>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</si>
  <si>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</si>
  <si>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</si>
  <si>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</si>
  <si>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</si>
  <si>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</si>
  <si>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</si>
  <si>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</si>
  <si>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</si>
  <si>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</si>
  <si>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</si>
  <si>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</si>
  <si>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</si>
  <si>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</si>
  <si>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</si>
  <si>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</si>
  <si>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</si>
  <si>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</si>
  <si>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</si>
  <si>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</si>
  <si>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</si>
  <si>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</si>
  <si>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</si>
  <si>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</si>
  <si>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</si>
  <si>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</si>
  <si>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</si>
  <si>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</si>
  <si>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</si>
  <si>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</si>
  <si>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</si>
  <si>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</si>
  <si>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</si>
  <si>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</si>
  <si>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</si>
  <si>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</si>
  <si>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</si>
  <si>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</si>
  <si>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</si>
  <si>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</si>
  <si>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</si>
  <si>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</si>
  <si>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</si>
  <si>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</si>
  <si>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</si>
  <si>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</si>
  <si>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</si>
  <si>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</si>
  <si>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</si>
  <si>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</si>
  <si>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</si>
  <si>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</si>
  <si>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</si>
  <si>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</si>
  <si>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</si>
  <si>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</si>
  <si>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</si>
  <si>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</si>
  <si>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</si>
  <si>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</si>
  <si>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</si>
  <si>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</si>
  <si>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</si>
  <si>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</si>
  <si>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</si>
  <si>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</si>
  <si>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</si>
  <si>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</si>
  <si>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</si>
  <si>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</si>
  <si>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</si>
  <si>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</si>
  <si>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</si>
  <si>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</si>
  <si>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</si>
  <si>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</si>
  <si>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</si>
  <si>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</si>
  <si>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</si>
  <si>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</si>
  <si>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</si>
  <si>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</si>
  <si>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</si>
  <si>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</si>
  <si>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</si>
  <si>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</si>
  <si>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</si>
  <si>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</si>
  <si>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</si>
  <si>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</si>
  <si>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</si>
  <si>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</si>
  <si>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</si>
  <si>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</si>
  <si>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</si>
  <si>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</si>
  <si>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</si>
  <si>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</si>
  <si>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</si>
  <si>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</si>
  <si>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</si>
  <si>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</si>
  <si>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2017 ( e )</t>
  </si>
  <si>
    <t>2018 (d)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</si>
  <si>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</si>
  <si>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</si>
  <si>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</si>
  <si>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</si>
  <si>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</si>
  <si>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</si>
  <si>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</si>
  <si>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</si>
  <si>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</si>
  <si>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</si>
  <si>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</si>
  <si>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</si>
  <si>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</si>
  <si>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</si>
  <si>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</si>
  <si>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</si>
  <si>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</si>
  <si>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</si>
  <si>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</si>
  <si>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</si>
  <si>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</si>
  <si>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</si>
  <si>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</si>
  <si>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</si>
  <si>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</si>
  <si>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</si>
  <si>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</si>
  <si>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</si>
  <si>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</si>
  <si>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</si>
  <si>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</si>
  <si>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</si>
  <si>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</si>
  <si>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</si>
  <si>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</si>
  <si>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</si>
  <si>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</si>
  <si>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</si>
  <si>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</si>
  <si>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 2017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</si>
  <si>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</si>
  <si>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</si>
  <si>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</si>
  <si>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</si>
  <si>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</si>
  <si>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</si>
  <si>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</si>
  <si>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</si>
  <si>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</si>
  <si>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</si>
  <si>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</si>
  <si>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</si>
  <si>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</si>
  <si>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</si>
  <si>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</si>
  <si>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</si>
  <si>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</si>
  <si>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</si>
  <si>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</si>
  <si>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</si>
  <si>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</si>
  <si>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</si>
  <si>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</si>
  <si>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</si>
  <si>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</si>
  <si>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</si>
  <si>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</si>
  <si>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</si>
  <si>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</si>
  <si>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</si>
  <si>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</si>
  <si>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</si>
  <si>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</si>
  <si>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</si>
  <si>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</si>
  <si>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</si>
  <si>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</si>
  <si>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</si>
  <si>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</si>
  <si>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</si>
  <si>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</si>
  <si>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</si>
  <si>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</si>
  <si>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</si>
  <si>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</si>
  <si>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</si>
  <si>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</si>
  <si>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</si>
  <si>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</si>
  <si>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</si>
  <si>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</si>
  <si>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</si>
  <si>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</si>
  <si>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</si>
  <si>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</si>
  <si>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</si>
  <si>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</si>
  <si>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</si>
  <si>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</si>
  <si>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</si>
  <si>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</si>
  <si>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</si>
  <si>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</si>
  <si>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</si>
  <si>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</si>
  <si>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</si>
  <si>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</si>
  <si>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</si>
  <si>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</si>
  <si>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</si>
  <si>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</si>
  <si>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</si>
  <si>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</si>
  <si>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</si>
  <si>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</si>
  <si>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</si>
  <si>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</si>
  <si>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</si>
  <si>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</si>
  <si>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</si>
  <si>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</si>
  <si>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</si>
  <si>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</si>
  <si>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</si>
  <si>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</si>
  <si>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</si>
  <si>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</si>
  <si>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</si>
  <si>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</si>
  <si>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</si>
  <si>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</si>
  <si>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</si>
  <si>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</si>
  <si>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</si>
  <si>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</si>
  <si>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</si>
  <si>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</si>
  <si>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</si>
  <si>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Al 31 de diciembre de 2017 y al 31 de diciembre de 2018 (b)</t>
  </si>
  <si>
    <t>Del 1 de enero al 31 de diciembrede 2018 (b)</t>
  </si>
  <si>
    <t>Del 1 de enero al 31 de diciembre de 2018 (b)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</si>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</sst>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6"/>
      <color rgb="FF000000"/>
      <name val="Calibri"/>
      <family val="2"/>
      <scheme val="minor"/>
    </font>
    <font>
      <b/>
      <sz val="6"/>
      <name val="Calibri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C8C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69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21" xfId="2" applyNumberFormat="1" applyFont="1" applyBorder="1" applyAlignment="1">
      <alignment horizontal="right" vertical="center" wrapText="1"/>
    </xf>
    <xf numFmtId="0" fontId="16" fillId="0" borderId="21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 vertical="center"/>
    </xf>
    <xf numFmtId="4" fontId="23" fillId="0" borderId="23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2" fillId="0" borderId="0" xfId="0" applyNumberFormat="1" applyFont="1"/>
    <xf numFmtId="3" fontId="1" fillId="0" borderId="7" xfId="0" applyNumberFormat="1" applyFont="1" applyFill="1" applyBorder="1" applyAlignment="1">
      <alignment vertical="center"/>
    </xf>
    <xf numFmtId="3" fontId="1" fillId="0" borderId="22" xfId="0" applyNumberFormat="1" applyFont="1" applyFill="1" applyBorder="1" applyAlignment="1">
      <alignment vertical="center"/>
    </xf>
    <xf numFmtId="3" fontId="1" fillId="6" borderId="22" xfId="0" applyNumberFormat="1" applyFont="1" applyFill="1" applyBorder="1" applyAlignment="1">
      <alignment vertical="center"/>
    </xf>
    <xf numFmtId="4" fontId="23" fillId="7" borderId="23" xfId="0" applyNumberFormat="1" applyFont="1" applyFill="1" applyBorder="1" applyAlignment="1">
      <alignment horizontal="right" vertical="center" wrapText="1"/>
    </xf>
    <xf numFmtId="0" fontId="13" fillId="0" borderId="0" xfId="0" applyFont="1"/>
    <xf numFmtId="4" fontId="24" fillId="7" borderId="23" xfId="0" applyNumberFormat="1" applyFont="1" applyFill="1" applyBorder="1" applyAlignment="1">
      <alignment horizontal="right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view="pageBreakPreview" zoomScale="140" zoomScaleNormal="175" zoomScaleSheetLayoutView="140" workbookViewId="0">
      <selection activeCell="A7" sqref="A7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36" t="s">
        <v>176</v>
      </c>
      <c r="C1" s="137"/>
      <c r="D1" s="137"/>
      <c r="E1" s="137"/>
      <c r="F1" s="137"/>
      <c r="G1" s="138"/>
    </row>
    <row r="2" spans="2:7" ht="12" customHeight="1" x14ac:dyDescent="0.25">
      <c r="B2" s="139" t="s">
        <v>308</v>
      </c>
      <c r="C2" s="140"/>
      <c r="D2" s="140"/>
      <c r="E2" s="140"/>
      <c r="F2" s="140"/>
      <c r="G2" s="141"/>
    </row>
    <row r="3" spans="2:7" ht="12" customHeight="1" x14ac:dyDescent="0.25">
      <c r="B3" s="139" t="s">
        <v>445</v>
      </c>
      <c r="C3" s="140"/>
      <c r="D3" s="140"/>
      <c r="E3" s="140"/>
      <c r="F3" s="140"/>
      <c r="G3" s="141"/>
    </row>
    <row r="4" spans="2:7" ht="12" customHeight="1" thickBot="1" x14ac:dyDescent="0.3">
      <c r="B4" s="142" t="s">
        <v>0</v>
      </c>
      <c r="C4" s="143"/>
      <c r="D4" s="143"/>
      <c r="E4" s="143"/>
      <c r="F4" s="143"/>
      <c r="G4" s="144"/>
    </row>
    <row r="5" spans="2:7" ht="16.5" customHeight="1" thickBot="1" x14ac:dyDescent="0.3">
      <c r="B5" s="97" t="s">
        <v>175</v>
      </c>
      <c r="C5" s="62" t="s">
        <v>306</v>
      </c>
      <c r="D5" s="62" t="s">
        <v>305</v>
      </c>
      <c r="E5" s="96" t="s">
        <v>307</v>
      </c>
      <c r="F5" s="62" t="s">
        <v>306</v>
      </c>
      <c r="G5" s="62" t="s">
        <v>305</v>
      </c>
    </row>
    <row r="6" spans="2:7" ht="11.25" customHeight="1" x14ac:dyDescent="0.25">
      <c r="B6" s="88" t="s">
        <v>304</v>
      </c>
      <c r="C6" s="84"/>
      <c r="D6" s="95"/>
      <c r="E6" s="87" t="s">
        <v>303</v>
      </c>
      <c r="F6" s="87"/>
      <c r="G6" s="87"/>
    </row>
    <row r="7" spans="2:7" ht="11.25" customHeight="1" x14ac:dyDescent="0.25">
      <c r="B7" s="88" t="s">
        <v>302</v>
      </c>
      <c r="C7" s="84"/>
      <c r="D7" s="84"/>
      <c r="E7" s="87" t="s">
        <v>301</v>
      </c>
      <c r="F7" s="84"/>
      <c r="G7" s="84"/>
    </row>
    <row r="8" spans="2:7" ht="11.25" customHeight="1" x14ac:dyDescent="0.25">
      <c r="B8" s="85" t="s">
        <v>300</v>
      </c>
      <c r="C8" s="86">
        <f>SUM(C9:C15)</f>
        <v>180131131</v>
      </c>
      <c r="D8" s="86">
        <f>SUM(D9:D15)</f>
        <v>90436000</v>
      </c>
      <c r="E8" s="83" t="s">
        <v>299</v>
      </c>
      <c r="F8" s="86">
        <f>SUM(F9:F17)</f>
        <v>261338271</v>
      </c>
      <c r="G8" s="86">
        <f>SUM(G9:G17)</f>
        <v>175508625.56</v>
      </c>
    </row>
    <row r="9" spans="2:7" ht="11.25" customHeight="1" x14ac:dyDescent="0.25">
      <c r="B9" s="85" t="s">
        <v>298</v>
      </c>
      <c r="C9" s="84">
        <v>0</v>
      </c>
      <c r="D9" s="84">
        <v>0</v>
      </c>
      <c r="E9" s="83" t="s">
        <v>297</v>
      </c>
      <c r="F9" s="84">
        <v>9127077</v>
      </c>
      <c r="G9" s="84">
        <v>0</v>
      </c>
    </row>
    <row r="10" spans="2:7" ht="11.25" customHeight="1" x14ac:dyDescent="0.25">
      <c r="B10" s="85" t="s">
        <v>296</v>
      </c>
      <c r="C10" s="84">
        <v>180131131</v>
      </c>
      <c r="D10" s="84">
        <v>90436000</v>
      </c>
      <c r="E10" s="83" t="s">
        <v>295</v>
      </c>
      <c r="F10" s="84">
        <v>190090161</v>
      </c>
      <c r="G10" s="84">
        <v>99253023</v>
      </c>
    </row>
    <row r="11" spans="2:7" ht="11.25" customHeight="1" x14ac:dyDescent="0.25">
      <c r="B11" s="85" t="s">
        <v>294</v>
      </c>
      <c r="C11" s="84">
        <v>0</v>
      </c>
      <c r="D11" s="84">
        <v>0</v>
      </c>
      <c r="E11" s="83" t="s">
        <v>293</v>
      </c>
      <c r="F11" s="84">
        <v>0</v>
      </c>
      <c r="G11" s="84">
        <v>0</v>
      </c>
    </row>
    <row r="12" spans="2:7" ht="11.25" customHeight="1" x14ac:dyDescent="0.25">
      <c r="B12" s="85" t="s">
        <v>292</v>
      </c>
      <c r="C12" s="84">
        <v>0</v>
      </c>
      <c r="D12" s="84">
        <v>0</v>
      </c>
      <c r="E12" s="83" t="s">
        <v>291</v>
      </c>
      <c r="F12" s="84">
        <v>0</v>
      </c>
      <c r="G12" s="84">
        <v>0</v>
      </c>
    </row>
    <row r="13" spans="2:7" ht="11.25" customHeight="1" x14ac:dyDescent="0.25">
      <c r="B13" s="85" t="s">
        <v>290</v>
      </c>
      <c r="C13" s="84">
        <v>0</v>
      </c>
      <c r="D13" s="84">
        <v>0</v>
      </c>
      <c r="E13" s="83" t="s">
        <v>289</v>
      </c>
      <c r="F13" s="84">
        <v>1267500</v>
      </c>
      <c r="G13" s="84"/>
    </row>
    <row r="14" spans="2:7" ht="11.25" customHeight="1" x14ac:dyDescent="0.25">
      <c r="B14" s="85" t="s">
        <v>288</v>
      </c>
      <c r="C14" s="84">
        <v>0</v>
      </c>
      <c r="D14" s="84">
        <v>0</v>
      </c>
      <c r="E14" s="83" t="s">
        <v>287</v>
      </c>
      <c r="F14" s="84">
        <v>0</v>
      </c>
      <c r="G14" s="84">
        <v>0</v>
      </c>
    </row>
    <row r="15" spans="2:7" ht="11.25" customHeight="1" x14ac:dyDescent="0.25">
      <c r="B15" s="85" t="s">
        <v>286</v>
      </c>
      <c r="C15" s="84">
        <v>0</v>
      </c>
      <c r="D15" s="84">
        <v>0</v>
      </c>
      <c r="E15" s="83" t="s">
        <v>285</v>
      </c>
      <c r="F15" s="84">
        <v>54538514</v>
      </c>
      <c r="G15" s="84">
        <v>59557332</v>
      </c>
    </row>
    <row r="16" spans="2:7" ht="11.25" customHeight="1" x14ac:dyDescent="0.25">
      <c r="B16" s="91" t="s">
        <v>284</v>
      </c>
      <c r="C16" s="86">
        <f>SUM(C17:C23)</f>
        <v>3919602</v>
      </c>
      <c r="D16" s="86">
        <f>SUM(D17:D23)</f>
        <v>34328433</v>
      </c>
      <c r="E16" s="83" t="s">
        <v>283</v>
      </c>
      <c r="F16" s="84">
        <v>3593565</v>
      </c>
      <c r="G16" s="84">
        <v>634813</v>
      </c>
    </row>
    <row r="17" spans="2:7" ht="11.25" customHeight="1" x14ac:dyDescent="0.25">
      <c r="B17" s="85" t="s">
        <v>282</v>
      </c>
      <c r="C17" s="84">
        <v>0</v>
      </c>
      <c r="D17" s="84">
        <v>0</v>
      </c>
      <c r="E17" s="83" t="s">
        <v>281</v>
      </c>
      <c r="F17" s="84">
        <v>2721454</v>
      </c>
      <c r="G17" s="84">
        <v>16063457.560000001</v>
      </c>
    </row>
    <row r="18" spans="2:7" ht="11.25" customHeight="1" x14ac:dyDescent="0.25">
      <c r="B18" s="85" t="s">
        <v>280</v>
      </c>
      <c r="C18" s="84">
        <v>0</v>
      </c>
      <c r="D18" s="84">
        <v>30464935</v>
      </c>
      <c r="E18" s="83" t="s">
        <v>279</v>
      </c>
      <c r="F18" s="86">
        <f>SUM(F19:F21)</f>
        <v>0</v>
      </c>
      <c r="G18" s="86">
        <f>SUM(G19:G21)</f>
        <v>0</v>
      </c>
    </row>
    <row r="19" spans="2:7" ht="11.25" customHeight="1" x14ac:dyDescent="0.25">
      <c r="B19" s="85" t="s">
        <v>278</v>
      </c>
      <c r="C19" s="84">
        <v>3021306</v>
      </c>
      <c r="D19" s="84">
        <v>2869917</v>
      </c>
      <c r="E19" s="83" t="s">
        <v>277</v>
      </c>
      <c r="F19" s="84">
        <v>0</v>
      </c>
      <c r="G19" s="84">
        <v>0</v>
      </c>
    </row>
    <row r="20" spans="2:7" ht="11.25" customHeight="1" x14ac:dyDescent="0.25">
      <c r="B20" s="85" t="s">
        <v>276</v>
      </c>
      <c r="C20" s="84">
        <v>0</v>
      </c>
      <c r="D20" s="84">
        <v>0</v>
      </c>
      <c r="E20" s="83" t="s">
        <v>275</v>
      </c>
      <c r="F20" s="84">
        <v>0</v>
      </c>
      <c r="G20" s="84">
        <v>0</v>
      </c>
    </row>
    <row r="21" spans="2:7" ht="11.25" customHeight="1" x14ac:dyDescent="0.25">
      <c r="B21" s="85" t="s">
        <v>274</v>
      </c>
      <c r="C21" s="84">
        <v>112276</v>
      </c>
      <c r="D21" s="84">
        <v>209364</v>
      </c>
      <c r="E21" s="83" t="s">
        <v>273</v>
      </c>
      <c r="F21" s="84">
        <v>0</v>
      </c>
      <c r="G21" s="84">
        <v>0</v>
      </c>
    </row>
    <row r="22" spans="2:7" ht="11.25" customHeight="1" x14ac:dyDescent="0.25">
      <c r="B22" s="85" t="s">
        <v>272</v>
      </c>
      <c r="C22" s="84">
        <v>0</v>
      </c>
      <c r="D22" s="84">
        <v>0</v>
      </c>
      <c r="E22" s="83" t="s">
        <v>271</v>
      </c>
      <c r="F22" s="84">
        <f>SUM(F23:F24)</f>
        <v>0</v>
      </c>
      <c r="G22" s="84">
        <f>SUM(G23:G24)</f>
        <v>0</v>
      </c>
    </row>
    <row r="23" spans="2:7" ht="11.25" customHeight="1" x14ac:dyDescent="0.25">
      <c r="B23" s="85" t="s">
        <v>270</v>
      </c>
      <c r="C23" s="84">
        <v>786020</v>
      </c>
      <c r="D23" s="84">
        <v>784217</v>
      </c>
      <c r="E23" s="83" t="s">
        <v>269</v>
      </c>
      <c r="F23" s="84">
        <v>0</v>
      </c>
      <c r="G23" s="84">
        <v>0</v>
      </c>
    </row>
    <row r="24" spans="2:7" ht="11.25" customHeight="1" x14ac:dyDescent="0.25">
      <c r="B24" s="85" t="s">
        <v>268</v>
      </c>
      <c r="C24" s="86">
        <f>SUM(C25:C29)</f>
        <v>0</v>
      </c>
      <c r="D24" s="86">
        <f>SUM(D25:D29)</f>
        <v>0</v>
      </c>
      <c r="E24" s="83" t="s">
        <v>267</v>
      </c>
      <c r="F24" s="84">
        <v>0</v>
      </c>
      <c r="G24" s="84">
        <v>0</v>
      </c>
    </row>
    <row r="25" spans="2:7" ht="11.25" customHeight="1" x14ac:dyDescent="0.25">
      <c r="B25" s="85" t="s">
        <v>266</v>
      </c>
      <c r="C25" s="84">
        <v>0</v>
      </c>
      <c r="D25" s="84">
        <v>0</v>
      </c>
      <c r="E25" s="83" t="s">
        <v>265</v>
      </c>
      <c r="F25" s="84">
        <v>0</v>
      </c>
      <c r="G25" s="84">
        <v>0</v>
      </c>
    </row>
    <row r="26" spans="2:7" ht="11.25" customHeight="1" x14ac:dyDescent="0.25">
      <c r="B26" s="85" t="s">
        <v>264</v>
      </c>
      <c r="C26" s="84">
        <v>0</v>
      </c>
      <c r="D26" s="84">
        <v>0</v>
      </c>
      <c r="E26" s="83" t="s">
        <v>263</v>
      </c>
      <c r="F26" s="84">
        <f>SUM(F27:F29)</f>
        <v>0</v>
      </c>
      <c r="G26" s="84">
        <f>SUM(G27:G29)</f>
        <v>0</v>
      </c>
    </row>
    <row r="27" spans="2:7" ht="11.25" customHeight="1" x14ac:dyDescent="0.25">
      <c r="B27" s="85" t="s">
        <v>262</v>
      </c>
      <c r="C27" s="84">
        <v>0</v>
      </c>
      <c r="D27" s="84">
        <v>0</v>
      </c>
      <c r="E27" s="83" t="s">
        <v>261</v>
      </c>
      <c r="F27" s="84">
        <v>0</v>
      </c>
      <c r="G27" s="84">
        <v>0</v>
      </c>
    </row>
    <row r="28" spans="2:7" ht="11.25" customHeight="1" x14ac:dyDescent="0.25">
      <c r="B28" s="85" t="s">
        <v>260</v>
      </c>
      <c r="C28" s="84">
        <v>0</v>
      </c>
      <c r="D28" s="84">
        <v>0</v>
      </c>
      <c r="E28" s="83" t="s">
        <v>259</v>
      </c>
      <c r="F28" s="84">
        <v>0</v>
      </c>
      <c r="G28" s="84">
        <v>0</v>
      </c>
    </row>
    <row r="29" spans="2:7" ht="11.25" customHeight="1" x14ac:dyDescent="0.25">
      <c r="B29" s="85" t="s">
        <v>258</v>
      </c>
      <c r="C29" s="84">
        <v>0</v>
      </c>
      <c r="D29" s="84">
        <v>0</v>
      </c>
      <c r="E29" s="83" t="s">
        <v>257</v>
      </c>
      <c r="F29" s="84">
        <v>0</v>
      </c>
      <c r="G29" s="84">
        <v>0</v>
      </c>
    </row>
    <row r="30" spans="2:7" ht="11.25" customHeight="1" x14ac:dyDescent="0.25">
      <c r="B30" s="85" t="s">
        <v>256</v>
      </c>
      <c r="C30" s="84">
        <f>SUM(C31:C35)</f>
        <v>0</v>
      </c>
      <c r="D30" s="84">
        <f>SUM(D31:D35)</f>
        <v>0</v>
      </c>
      <c r="E30" s="83" t="s">
        <v>255</v>
      </c>
      <c r="F30" s="84">
        <f>SUM(F31:F36)</f>
        <v>0</v>
      </c>
      <c r="G30" s="84">
        <f>SUM(G31:G36)</f>
        <v>0</v>
      </c>
    </row>
    <row r="31" spans="2:7" ht="11.25" customHeight="1" x14ac:dyDescent="0.25">
      <c r="B31" s="85" t="s">
        <v>254</v>
      </c>
      <c r="C31" s="84">
        <v>0</v>
      </c>
      <c r="D31" s="84">
        <v>0</v>
      </c>
      <c r="E31" s="83" t="s">
        <v>253</v>
      </c>
      <c r="F31" s="84">
        <v>0</v>
      </c>
      <c r="G31" s="84">
        <v>0</v>
      </c>
    </row>
    <row r="32" spans="2:7" ht="11.25" customHeight="1" x14ac:dyDescent="0.25">
      <c r="B32" s="85" t="s">
        <v>252</v>
      </c>
      <c r="C32" s="84">
        <v>0</v>
      </c>
      <c r="D32" s="84">
        <v>0</v>
      </c>
      <c r="E32" s="83" t="s">
        <v>251</v>
      </c>
      <c r="F32" s="84">
        <v>0</v>
      </c>
      <c r="G32" s="84">
        <v>0</v>
      </c>
    </row>
    <row r="33" spans="2:7" ht="11.25" customHeight="1" x14ac:dyDescent="0.25">
      <c r="B33" s="85" t="s">
        <v>250</v>
      </c>
      <c r="C33" s="84">
        <v>0</v>
      </c>
      <c r="D33" s="84">
        <v>0</v>
      </c>
      <c r="E33" s="83" t="s">
        <v>249</v>
      </c>
      <c r="F33" s="84">
        <v>0</v>
      </c>
      <c r="G33" s="84">
        <v>0</v>
      </c>
    </row>
    <row r="34" spans="2:7" ht="11.25" customHeight="1" x14ac:dyDescent="0.25">
      <c r="B34" s="85" t="s">
        <v>248</v>
      </c>
      <c r="C34" s="84">
        <v>0</v>
      </c>
      <c r="D34" s="84">
        <v>0</v>
      </c>
      <c r="E34" s="83" t="s">
        <v>247</v>
      </c>
      <c r="F34" s="84">
        <v>0</v>
      </c>
      <c r="G34" s="84">
        <v>0</v>
      </c>
    </row>
    <row r="35" spans="2:7" ht="11.25" customHeight="1" x14ac:dyDescent="0.25">
      <c r="B35" s="85" t="s">
        <v>246</v>
      </c>
      <c r="C35" s="84">
        <v>0</v>
      </c>
      <c r="D35" s="84">
        <v>0</v>
      </c>
      <c r="E35" s="83" t="s">
        <v>245</v>
      </c>
      <c r="F35" s="84">
        <v>0</v>
      </c>
      <c r="G35" s="84">
        <v>0</v>
      </c>
    </row>
    <row r="36" spans="2:7" ht="11.25" customHeight="1" x14ac:dyDescent="0.25">
      <c r="B36" s="85" t="s">
        <v>244</v>
      </c>
      <c r="C36" s="84">
        <v>0</v>
      </c>
      <c r="D36" s="84">
        <v>0</v>
      </c>
      <c r="E36" s="83" t="s">
        <v>243</v>
      </c>
      <c r="F36" s="84">
        <v>0</v>
      </c>
      <c r="G36" s="84">
        <v>0</v>
      </c>
    </row>
    <row r="37" spans="2:7" ht="11.25" customHeight="1" x14ac:dyDescent="0.25">
      <c r="B37" s="85" t="s">
        <v>242</v>
      </c>
      <c r="C37" s="84">
        <f>SUM(C38:C39)</f>
        <v>0</v>
      </c>
      <c r="D37" s="84">
        <f>SUM(D38:D39)</f>
        <v>0</v>
      </c>
      <c r="E37" s="83" t="s">
        <v>241</v>
      </c>
      <c r="F37" s="86">
        <f>SUM(F38:F40)</f>
        <v>8725873</v>
      </c>
      <c r="G37" s="86">
        <f>SUM(G38:G40)</f>
        <v>13605831</v>
      </c>
    </row>
    <row r="38" spans="2:7" ht="11.25" customHeight="1" x14ac:dyDescent="0.25">
      <c r="B38" s="85" t="s">
        <v>240</v>
      </c>
      <c r="C38" s="84">
        <v>0</v>
      </c>
      <c r="D38" s="84">
        <v>0</v>
      </c>
      <c r="E38" s="83" t="s">
        <v>239</v>
      </c>
      <c r="F38" s="84">
        <v>0</v>
      </c>
      <c r="G38" s="84">
        <v>0</v>
      </c>
    </row>
    <row r="39" spans="2:7" ht="11.25" customHeight="1" x14ac:dyDescent="0.25">
      <c r="B39" s="85" t="s">
        <v>238</v>
      </c>
      <c r="C39" s="84">
        <v>0</v>
      </c>
      <c r="D39" s="84">
        <v>0</v>
      </c>
      <c r="E39" s="83" t="s">
        <v>237</v>
      </c>
      <c r="F39" s="84">
        <v>0</v>
      </c>
      <c r="G39" s="84">
        <v>0</v>
      </c>
    </row>
    <row r="40" spans="2:7" ht="11.25" customHeight="1" x14ac:dyDescent="0.25">
      <c r="B40" s="85" t="s">
        <v>236</v>
      </c>
      <c r="C40" s="84">
        <f>SUM(C41:C44)</f>
        <v>0</v>
      </c>
      <c r="D40" s="84">
        <f>SUM(D41:D44)</f>
        <v>0</v>
      </c>
      <c r="E40" s="83" t="s">
        <v>235</v>
      </c>
      <c r="F40" s="84">
        <v>8725873</v>
      </c>
      <c r="G40" s="84">
        <v>13605831</v>
      </c>
    </row>
    <row r="41" spans="2:7" ht="11.25" customHeight="1" x14ac:dyDescent="0.25">
      <c r="B41" s="85" t="s">
        <v>234</v>
      </c>
      <c r="C41" s="84">
        <v>0</v>
      </c>
      <c r="D41" s="84">
        <v>0</v>
      </c>
      <c r="E41" s="83" t="s">
        <v>233</v>
      </c>
      <c r="F41" s="86">
        <f>SUM(F42:F44)</f>
        <v>4527157</v>
      </c>
      <c r="G41" s="86">
        <f>SUM(G42:G44)</f>
        <v>4058854</v>
      </c>
    </row>
    <row r="42" spans="2:7" ht="11.25" customHeight="1" x14ac:dyDescent="0.25">
      <c r="B42" s="85" t="s">
        <v>232</v>
      </c>
      <c r="C42" s="84">
        <v>0</v>
      </c>
      <c r="D42" s="84">
        <v>0</v>
      </c>
      <c r="E42" s="83" t="s">
        <v>231</v>
      </c>
      <c r="F42" s="84">
        <v>3733673</v>
      </c>
      <c r="G42" s="84">
        <v>3684019</v>
      </c>
    </row>
    <row r="43" spans="2:7" ht="11.25" customHeight="1" x14ac:dyDescent="0.25">
      <c r="B43" s="85" t="s">
        <v>230</v>
      </c>
      <c r="C43" s="84">
        <v>0</v>
      </c>
      <c r="D43" s="84">
        <v>0</v>
      </c>
      <c r="E43" s="83" t="s">
        <v>229</v>
      </c>
      <c r="F43" s="84">
        <v>0</v>
      </c>
      <c r="G43" s="84">
        <v>0</v>
      </c>
    </row>
    <row r="44" spans="2:7" ht="11.25" customHeight="1" x14ac:dyDescent="0.25">
      <c r="B44" s="85" t="s">
        <v>228</v>
      </c>
      <c r="C44" s="84">
        <v>0</v>
      </c>
      <c r="D44" s="84">
        <v>0</v>
      </c>
      <c r="E44" s="83" t="s">
        <v>227</v>
      </c>
      <c r="F44" s="84">
        <v>793484</v>
      </c>
      <c r="G44" s="84">
        <v>374835</v>
      </c>
    </row>
    <row r="45" spans="2:7" ht="11.25" customHeight="1" x14ac:dyDescent="0.25">
      <c r="B45" s="94" t="s">
        <v>226</v>
      </c>
      <c r="C45" s="92">
        <f>+C8+C16+C24+C30+C36+C37+C40</f>
        <v>184050733</v>
      </c>
      <c r="D45" s="92">
        <f>+D8+D16+D24+D30+D36+D37+D40</f>
        <v>124764433</v>
      </c>
      <c r="E45" s="93" t="s">
        <v>225</v>
      </c>
      <c r="F45" s="92">
        <f>+F41+F37+F30+F26+F25+F22+F18+F8</f>
        <v>274591301</v>
      </c>
      <c r="G45" s="92">
        <f>+G41+G37+G30+G26+G25+G22+G18+G8</f>
        <v>193173310.56</v>
      </c>
    </row>
    <row r="46" spans="2:7" ht="11.25" customHeight="1" x14ac:dyDescent="0.25">
      <c r="B46" s="91"/>
      <c r="C46" s="84"/>
      <c r="D46" s="84"/>
      <c r="E46" s="89"/>
      <c r="F46" s="84"/>
      <c r="G46" s="84"/>
    </row>
    <row r="47" spans="2:7" s="90" customFormat="1" ht="11.25" customHeight="1" x14ac:dyDescent="0.25">
      <c r="B47" s="88" t="s">
        <v>224</v>
      </c>
      <c r="C47" s="84"/>
      <c r="D47" s="84"/>
      <c r="E47" s="87" t="s">
        <v>223</v>
      </c>
      <c r="F47" s="84"/>
      <c r="G47" s="84"/>
    </row>
    <row r="48" spans="2:7" ht="11.25" customHeight="1" x14ac:dyDescent="0.25">
      <c r="B48" s="85" t="s">
        <v>222</v>
      </c>
      <c r="C48" s="84">
        <v>0</v>
      </c>
      <c r="D48" s="84">
        <v>0</v>
      </c>
      <c r="E48" s="83" t="s">
        <v>221</v>
      </c>
      <c r="F48" s="84">
        <v>0</v>
      </c>
      <c r="G48" s="84">
        <v>0</v>
      </c>
    </row>
    <row r="49" spans="2:7" ht="11.25" customHeight="1" x14ac:dyDescent="0.25">
      <c r="B49" s="85" t="s">
        <v>220</v>
      </c>
      <c r="C49" s="84">
        <v>0</v>
      </c>
      <c r="D49" s="84">
        <v>0</v>
      </c>
      <c r="E49" s="83" t="s">
        <v>219</v>
      </c>
      <c r="F49" s="84">
        <v>0</v>
      </c>
      <c r="G49" s="84">
        <v>0</v>
      </c>
    </row>
    <row r="50" spans="2:7" ht="11.25" customHeight="1" x14ac:dyDescent="0.25">
      <c r="B50" s="85" t="s">
        <v>218</v>
      </c>
      <c r="C50" s="84">
        <v>2439324373</v>
      </c>
      <c r="D50" s="84">
        <v>2407743930</v>
      </c>
      <c r="E50" s="83" t="s">
        <v>217</v>
      </c>
      <c r="F50" s="84">
        <v>0</v>
      </c>
      <c r="G50" s="84">
        <v>0</v>
      </c>
    </row>
    <row r="51" spans="2:7" ht="11.25" customHeight="1" x14ac:dyDescent="0.25">
      <c r="B51" s="85" t="s">
        <v>216</v>
      </c>
      <c r="C51" s="84">
        <v>693429792</v>
      </c>
      <c r="D51" s="84">
        <v>575479544</v>
      </c>
      <c r="E51" s="83" t="s">
        <v>215</v>
      </c>
      <c r="F51" s="84">
        <v>0</v>
      </c>
      <c r="G51" s="84">
        <v>0</v>
      </c>
    </row>
    <row r="52" spans="2:7" ht="11.25" customHeight="1" x14ac:dyDescent="0.25">
      <c r="B52" s="85" t="s">
        <v>214</v>
      </c>
      <c r="C52" s="84">
        <v>36165</v>
      </c>
      <c r="D52" s="84">
        <v>36165</v>
      </c>
      <c r="E52" s="83" t="s">
        <v>213</v>
      </c>
      <c r="F52" s="84">
        <v>0</v>
      </c>
      <c r="G52" s="84">
        <v>0</v>
      </c>
    </row>
    <row r="53" spans="2:7" ht="11.25" customHeight="1" x14ac:dyDescent="0.25">
      <c r="B53" s="85" t="s">
        <v>212</v>
      </c>
      <c r="C53" s="84">
        <v>0</v>
      </c>
      <c r="D53" s="84">
        <v>0</v>
      </c>
      <c r="E53" s="83" t="s">
        <v>211</v>
      </c>
      <c r="F53" s="84">
        <v>0</v>
      </c>
      <c r="G53" s="84">
        <v>0</v>
      </c>
    </row>
    <row r="54" spans="2:7" ht="11.25" customHeight="1" x14ac:dyDescent="0.25">
      <c r="B54" s="85" t="s">
        <v>210</v>
      </c>
      <c r="C54" s="84">
        <v>0</v>
      </c>
      <c r="D54" s="84">
        <v>0</v>
      </c>
      <c r="E54" s="87"/>
      <c r="F54" s="84"/>
      <c r="G54" s="84"/>
    </row>
    <row r="55" spans="2:7" ht="11.25" customHeight="1" x14ac:dyDescent="0.25">
      <c r="B55" s="85" t="s">
        <v>209</v>
      </c>
      <c r="C55" s="84">
        <v>0</v>
      </c>
      <c r="D55" s="84">
        <v>0</v>
      </c>
      <c r="E55" s="87" t="s">
        <v>208</v>
      </c>
      <c r="F55" s="84">
        <f>SUM(F48:F53)</f>
        <v>0</v>
      </c>
      <c r="G55" s="84">
        <f>SUM(G48:G53)</f>
        <v>0</v>
      </c>
    </row>
    <row r="56" spans="2:7" ht="11.25" customHeight="1" x14ac:dyDescent="0.25">
      <c r="B56" s="85" t="s">
        <v>207</v>
      </c>
      <c r="C56" s="84">
        <v>0</v>
      </c>
      <c r="D56" s="84">
        <v>0</v>
      </c>
      <c r="E56" s="89"/>
      <c r="F56" s="84"/>
      <c r="G56" s="84"/>
    </row>
    <row r="57" spans="2:7" ht="11.25" customHeight="1" x14ac:dyDescent="0.25">
      <c r="B57" s="85"/>
      <c r="C57" s="84"/>
      <c r="D57" s="84"/>
      <c r="E57" s="87" t="s">
        <v>206</v>
      </c>
      <c r="F57" s="86">
        <f>+F55+F45</f>
        <v>274591301</v>
      </c>
      <c r="G57" s="86">
        <f>+G55+G45</f>
        <v>193173310.56</v>
      </c>
    </row>
    <row r="58" spans="2:7" ht="11.25" customHeight="1" x14ac:dyDescent="0.25">
      <c r="B58" s="88" t="s">
        <v>205</v>
      </c>
      <c r="C58" s="86">
        <f>SUM(C48:C57)</f>
        <v>3132790330</v>
      </c>
      <c r="D58" s="86">
        <f>SUM(D48:D57)</f>
        <v>2983259639</v>
      </c>
      <c r="E58" s="83"/>
      <c r="F58" s="84"/>
      <c r="G58" s="84"/>
    </row>
    <row r="59" spans="2:7" ht="11.25" customHeight="1" x14ac:dyDescent="0.25">
      <c r="B59" s="85"/>
      <c r="C59" s="84"/>
      <c r="D59" s="84"/>
      <c r="E59" s="87" t="s">
        <v>204</v>
      </c>
      <c r="F59" s="84"/>
      <c r="G59" s="84"/>
    </row>
    <row r="60" spans="2:7" ht="11.25" customHeight="1" x14ac:dyDescent="0.25">
      <c r="B60" s="88" t="s">
        <v>203</v>
      </c>
      <c r="C60" s="86">
        <f>+C45+C58</f>
        <v>3316841063</v>
      </c>
      <c r="D60" s="86">
        <f>+D45+D58</f>
        <v>3108024072</v>
      </c>
      <c r="E60" s="87"/>
      <c r="F60" s="84"/>
      <c r="G60" s="84"/>
    </row>
    <row r="61" spans="2:7" ht="11.25" customHeight="1" x14ac:dyDescent="0.25">
      <c r="B61" s="85"/>
      <c r="C61" s="84"/>
      <c r="D61" s="84"/>
      <c r="E61" s="87" t="s">
        <v>202</v>
      </c>
      <c r="F61" s="84">
        <f>SUM(F62:F64)</f>
        <v>0</v>
      </c>
      <c r="G61" s="84">
        <f>SUM(G62:G64)</f>
        <v>0</v>
      </c>
    </row>
    <row r="62" spans="2:7" ht="11.25" customHeight="1" x14ac:dyDescent="0.25">
      <c r="B62" s="85"/>
      <c r="C62" s="84"/>
      <c r="D62" s="84"/>
      <c r="E62" s="83" t="s">
        <v>201</v>
      </c>
      <c r="F62" s="84">
        <v>0</v>
      </c>
      <c r="G62" s="84">
        <v>0</v>
      </c>
    </row>
    <row r="63" spans="2:7" ht="11.25" customHeight="1" x14ac:dyDescent="0.25">
      <c r="B63" s="85"/>
      <c r="C63" s="84"/>
      <c r="D63" s="84"/>
      <c r="E63" s="83" t="s">
        <v>200</v>
      </c>
      <c r="F63" s="84">
        <v>0</v>
      </c>
      <c r="G63" s="84">
        <v>0</v>
      </c>
    </row>
    <row r="64" spans="2:7" ht="11.25" customHeight="1" x14ac:dyDescent="0.25">
      <c r="B64" s="85"/>
      <c r="C64" s="84"/>
      <c r="D64" s="84"/>
      <c r="E64" s="83" t="s">
        <v>199</v>
      </c>
      <c r="F64" s="84">
        <v>0</v>
      </c>
      <c r="G64" s="84">
        <v>0</v>
      </c>
    </row>
    <row r="65" spans="2:9" ht="11.25" customHeight="1" x14ac:dyDescent="0.25">
      <c r="B65" s="85"/>
      <c r="C65" s="84"/>
      <c r="D65" s="84"/>
      <c r="E65" s="83"/>
      <c r="F65" s="84"/>
      <c r="G65" s="84"/>
    </row>
    <row r="66" spans="2:9" ht="11.25" customHeight="1" x14ac:dyDescent="0.25">
      <c r="B66" s="85"/>
      <c r="C66" s="84"/>
      <c r="D66" s="84"/>
      <c r="E66" s="87" t="s">
        <v>198</v>
      </c>
      <c r="F66" s="86">
        <f>SUM(F67:F71)</f>
        <v>3042249762</v>
      </c>
      <c r="G66" s="86">
        <f>SUM(G67:G71)</f>
        <v>2914850761</v>
      </c>
    </row>
    <row r="67" spans="2:9" ht="11.25" customHeight="1" x14ac:dyDescent="0.25">
      <c r="B67" s="85"/>
      <c r="C67" s="84"/>
      <c r="D67" s="84"/>
      <c r="E67" s="83" t="s">
        <v>197</v>
      </c>
      <c r="F67" s="84">
        <v>25699214</v>
      </c>
      <c r="G67" s="84">
        <v>36184722</v>
      </c>
    </row>
    <row r="68" spans="2:9" ht="11.25" customHeight="1" x14ac:dyDescent="0.25">
      <c r="B68" s="85"/>
      <c r="C68" s="84"/>
      <c r="D68" s="84"/>
      <c r="E68" s="83" t="s">
        <v>196</v>
      </c>
      <c r="F68" s="84">
        <v>478285163</v>
      </c>
      <c r="G68" s="84">
        <v>340400654</v>
      </c>
    </row>
    <row r="69" spans="2:9" ht="11.25" customHeight="1" x14ac:dyDescent="0.25">
      <c r="B69" s="85"/>
      <c r="C69" s="84"/>
      <c r="D69" s="84"/>
      <c r="E69" s="83" t="s">
        <v>195</v>
      </c>
      <c r="F69" s="84">
        <v>1910350804</v>
      </c>
      <c r="G69" s="84">
        <v>1910350804</v>
      </c>
    </row>
    <row r="70" spans="2:9" ht="11.25" customHeight="1" x14ac:dyDescent="0.25">
      <c r="B70" s="85"/>
      <c r="C70" s="84"/>
      <c r="D70" s="84"/>
      <c r="E70" s="83" t="s">
        <v>194</v>
      </c>
      <c r="F70" s="84">
        <v>0</v>
      </c>
      <c r="G70" s="84">
        <v>0</v>
      </c>
    </row>
    <row r="71" spans="2:9" ht="11.25" customHeight="1" x14ac:dyDescent="0.25">
      <c r="B71" s="85"/>
      <c r="C71" s="84"/>
      <c r="D71" s="84"/>
      <c r="E71" s="83" t="s">
        <v>193</v>
      </c>
      <c r="F71" s="84">
        <v>627914581</v>
      </c>
      <c r="G71" s="84">
        <v>627914581</v>
      </c>
    </row>
    <row r="72" spans="2:9" ht="11.25" customHeight="1" x14ac:dyDescent="0.25">
      <c r="B72" s="85"/>
      <c r="C72" s="84"/>
      <c r="D72" s="84"/>
      <c r="E72" s="83"/>
      <c r="F72" s="84"/>
      <c r="G72" s="84"/>
    </row>
    <row r="73" spans="2:9" ht="20.25" customHeight="1" x14ac:dyDescent="0.25">
      <c r="B73" s="85"/>
      <c r="C73" s="84"/>
      <c r="D73" s="84"/>
      <c r="E73" s="87" t="s">
        <v>192</v>
      </c>
      <c r="F73" s="86">
        <f>SUM(F74:F75)</f>
        <v>0</v>
      </c>
      <c r="G73" s="86">
        <f>SUM(G74:G75)</f>
        <v>0</v>
      </c>
    </row>
    <row r="74" spans="2:9" ht="11.25" customHeight="1" x14ac:dyDescent="0.25">
      <c r="B74" s="85"/>
      <c r="C74" s="84"/>
      <c r="D74" s="84"/>
      <c r="E74" s="83" t="s">
        <v>191</v>
      </c>
      <c r="F74" s="84">
        <v>0</v>
      </c>
      <c r="G74" s="84">
        <v>0</v>
      </c>
    </row>
    <row r="75" spans="2:9" ht="11.25" customHeight="1" x14ac:dyDescent="0.25">
      <c r="B75" s="85"/>
      <c r="C75" s="84"/>
      <c r="D75" s="84"/>
      <c r="E75" s="83" t="s">
        <v>190</v>
      </c>
      <c r="F75" s="84">
        <v>0</v>
      </c>
      <c r="G75" s="84">
        <v>0</v>
      </c>
    </row>
    <row r="76" spans="2:9" ht="11.25" customHeight="1" x14ac:dyDescent="0.25">
      <c r="B76" s="85"/>
      <c r="C76" s="84"/>
      <c r="D76" s="84"/>
      <c r="E76" s="83"/>
      <c r="F76" s="84"/>
      <c r="G76" s="84"/>
    </row>
    <row r="77" spans="2:9" ht="11.25" customHeight="1" x14ac:dyDescent="0.25">
      <c r="B77" s="85"/>
      <c r="C77" s="84"/>
      <c r="D77" s="84"/>
      <c r="E77" s="87" t="s">
        <v>189</v>
      </c>
      <c r="F77" s="86">
        <f>+F73+F66+F61</f>
        <v>3042249762</v>
      </c>
      <c r="G77" s="86">
        <f>+G73+G66+G61</f>
        <v>2914850761</v>
      </c>
    </row>
    <row r="78" spans="2:9" ht="11.25" customHeight="1" x14ac:dyDescent="0.25">
      <c r="B78" s="85"/>
      <c r="C78" s="84"/>
      <c r="D78" s="84"/>
      <c r="E78" s="83"/>
      <c r="F78" s="86"/>
      <c r="G78" s="86"/>
    </row>
    <row r="79" spans="2:9" ht="11.25" customHeight="1" x14ac:dyDescent="0.25">
      <c r="B79" s="85"/>
      <c r="C79" s="84"/>
      <c r="D79" s="84"/>
      <c r="E79" s="87" t="s">
        <v>188</v>
      </c>
      <c r="F79" s="86">
        <f>+F77+F57</f>
        <v>3316841063</v>
      </c>
      <c r="G79" s="86">
        <f>+G77+G57</f>
        <v>3108024071.5599999</v>
      </c>
      <c r="I79" s="46"/>
    </row>
    <row r="80" spans="2:9" ht="11.25" customHeight="1" x14ac:dyDescent="0.25">
      <c r="B80" s="85"/>
      <c r="C80" s="84"/>
      <c r="D80" s="84"/>
      <c r="E80" s="83"/>
      <c r="F80" s="84"/>
      <c r="G80" s="84"/>
    </row>
    <row r="81" spans="2:7" ht="11.25" customHeight="1" x14ac:dyDescent="0.25">
      <c r="B81" s="85"/>
      <c r="C81" s="84"/>
      <c r="D81" s="84"/>
      <c r="E81" s="83"/>
      <c r="F81" s="83"/>
      <c r="G81" s="83"/>
    </row>
    <row r="82" spans="2:7" ht="11.25" customHeight="1" x14ac:dyDescent="0.25">
      <c r="B82" s="85"/>
      <c r="C82" s="84"/>
      <c r="D82" s="84"/>
      <c r="E82" s="83"/>
      <c r="F82" s="83"/>
      <c r="G82" s="83"/>
    </row>
    <row r="83" spans="2:7" ht="11.25" customHeight="1" thickBot="1" x14ac:dyDescent="0.3">
      <c r="B83" s="82"/>
      <c r="C83" s="81"/>
      <c r="D83" s="81"/>
      <c r="E83" s="80"/>
      <c r="F83" s="80"/>
      <c r="G83" s="80"/>
    </row>
    <row r="84" spans="2:7" ht="6" customHeight="1" x14ac:dyDescent="0.25"/>
    <row r="86" spans="2:7" x14ac:dyDescent="0.25">
      <c r="F86" s="46"/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topLeftCell="A7" zoomScale="160" zoomScaleNormal="170" zoomScaleSheetLayoutView="160" workbookViewId="0">
      <selection activeCell="B4" sqref="B4:J4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45" t="s">
        <v>176</v>
      </c>
      <c r="C2" s="146"/>
      <c r="D2" s="146"/>
      <c r="E2" s="146"/>
      <c r="F2" s="146"/>
      <c r="G2" s="146"/>
      <c r="H2" s="146"/>
      <c r="I2" s="146"/>
      <c r="J2" s="147"/>
    </row>
    <row r="3" spans="2:10" x14ac:dyDescent="0.25">
      <c r="B3" s="148" t="s">
        <v>355</v>
      </c>
      <c r="C3" s="149"/>
      <c r="D3" s="149"/>
      <c r="E3" s="149"/>
      <c r="F3" s="149"/>
      <c r="G3" s="149"/>
      <c r="H3" s="149"/>
      <c r="I3" s="149"/>
      <c r="J3" s="150"/>
    </row>
    <row r="4" spans="2:10" x14ac:dyDescent="0.25">
      <c r="B4" s="148" t="s">
        <v>446</v>
      </c>
      <c r="C4" s="149"/>
      <c r="D4" s="149"/>
      <c r="E4" s="149"/>
      <c r="F4" s="149"/>
      <c r="G4" s="149"/>
      <c r="H4" s="149"/>
      <c r="I4" s="149"/>
      <c r="J4" s="150"/>
    </row>
    <row r="5" spans="2:10" ht="15.75" thickBot="1" x14ac:dyDescent="0.3">
      <c r="B5" s="151" t="s">
        <v>0</v>
      </c>
      <c r="C5" s="152"/>
      <c r="D5" s="152"/>
      <c r="E5" s="152"/>
      <c r="F5" s="152"/>
      <c r="G5" s="152"/>
      <c r="H5" s="152"/>
      <c r="I5" s="152"/>
      <c r="J5" s="153"/>
    </row>
    <row r="6" spans="2:10" ht="16.5" x14ac:dyDescent="0.25">
      <c r="B6" s="154" t="s">
        <v>354</v>
      </c>
      <c r="C6" s="155"/>
      <c r="D6" s="103" t="s">
        <v>353</v>
      </c>
      <c r="E6" s="158" t="s">
        <v>352</v>
      </c>
      <c r="F6" s="158" t="s">
        <v>351</v>
      </c>
      <c r="G6" s="158" t="s">
        <v>350</v>
      </c>
      <c r="H6" s="103" t="s">
        <v>349</v>
      </c>
      <c r="I6" s="158" t="s">
        <v>348</v>
      </c>
      <c r="J6" s="158" t="s">
        <v>347</v>
      </c>
    </row>
    <row r="7" spans="2:10" ht="25.5" thickBot="1" x14ac:dyDescent="0.3">
      <c r="B7" s="156"/>
      <c r="C7" s="157"/>
      <c r="D7" s="102" t="s">
        <v>346</v>
      </c>
      <c r="E7" s="159"/>
      <c r="F7" s="159"/>
      <c r="G7" s="159"/>
      <c r="H7" s="102" t="s">
        <v>345</v>
      </c>
      <c r="I7" s="159"/>
      <c r="J7" s="159"/>
    </row>
    <row r="8" spans="2:10" x14ac:dyDescent="0.25">
      <c r="B8" s="162"/>
      <c r="C8" s="163"/>
      <c r="D8" s="87"/>
      <c r="E8" s="87"/>
      <c r="F8" s="87"/>
      <c r="G8" s="87"/>
      <c r="H8" s="87"/>
      <c r="I8" s="87"/>
      <c r="J8" s="87"/>
    </row>
    <row r="9" spans="2:10" x14ac:dyDescent="0.25">
      <c r="B9" s="164" t="s">
        <v>344</v>
      </c>
      <c r="C9" s="165"/>
      <c r="D9" s="108">
        <f>+D10+D14</f>
        <v>0</v>
      </c>
      <c r="E9" s="108">
        <f>+E10+E14</f>
        <v>0</v>
      </c>
      <c r="F9" s="108">
        <f>+F10+F14</f>
        <v>0</v>
      </c>
      <c r="G9" s="108">
        <f>+G10+G14</f>
        <v>0</v>
      </c>
      <c r="H9" s="108">
        <f t="shared" ref="H9:H17" si="0">+D9+E9+F9+G9</f>
        <v>0</v>
      </c>
      <c r="I9" s="108">
        <v>0</v>
      </c>
      <c r="J9" s="108">
        <v>0</v>
      </c>
    </row>
    <row r="10" spans="2:10" x14ac:dyDescent="0.25">
      <c r="B10" s="164" t="s">
        <v>343</v>
      </c>
      <c r="C10" s="165"/>
      <c r="D10" s="95">
        <f>SUM(D11:D13)</f>
        <v>0</v>
      </c>
      <c r="E10" s="95">
        <f>SUM(E11:E13)</f>
        <v>0</v>
      </c>
      <c r="F10" s="95">
        <f>SUM(F11:F13)</f>
        <v>0</v>
      </c>
      <c r="G10" s="95">
        <f>SUM(G11:G13)</f>
        <v>0</v>
      </c>
      <c r="H10" s="108">
        <f t="shared" si="0"/>
        <v>0</v>
      </c>
      <c r="I10" s="95">
        <v>0</v>
      </c>
      <c r="J10" s="95">
        <v>0</v>
      </c>
    </row>
    <row r="11" spans="2:10" x14ac:dyDescent="0.25">
      <c r="B11" s="113" t="s">
        <v>342</v>
      </c>
      <c r="C11" s="112"/>
      <c r="D11" s="109">
        <v>0</v>
      </c>
      <c r="E11" s="109">
        <v>0</v>
      </c>
      <c r="F11" s="109">
        <v>0</v>
      </c>
      <c r="G11" s="109">
        <v>0</v>
      </c>
      <c r="H11" s="107">
        <f t="shared" si="0"/>
        <v>0</v>
      </c>
      <c r="I11" s="109">
        <v>0</v>
      </c>
      <c r="J11" s="109">
        <v>0</v>
      </c>
    </row>
    <row r="12" spans="2:10" x14ac:dyDescent="0.25">
      <c r="B12" s="110" t="s">
        <v>341</v>
      </c>
      <c r="C12" s="116"/>
      <c r="D12" s="109">
        <v>0</v>
      </c>
      <c r="E12" s="109">
        <v>0</v>
      </c>
      <c r="F12" s="109">
        <v>0</v>
      </c>
      <c r="G12" s="109">
        <v>0</v>
      </c>
      <c r="H12" s="107">
        <f t="shared" si="0"/>
        <v>0</v>
      </c>
      <c r="I12" s="109">
        <v>0</v>
      </c>
      <c r="J12" s="109">
        <v>0</v>
      </c>
    </row>
    <row r="13" spans="2:10" x14ac:dyDescent="0.25">
      <c r="B13" s="113" t="s">
        <v>340</v>
      </c>
      <c r="C13" s="112"/>
      <c r="D13" s="109">
        <v>0</v>
      </c>
      <c r="E13" s="109">
        <v>0</v>
      </c>
      <c r="F13" s="109">
        <v>0</v>
      </c>
      <c r="G13" s="109">
        <v>0</v>
      </c>
      <c r="H13" s="107">
        <f t="shared" si="0"/>
        <v>0</v>
      </c>
      <c r="I13" s="109">
        <v>0</v>
      </c>
      <c r="J13" s="109">
        <v>0</v>
      </c>
    </row>
    <row r="14" spans="2:10" x14ac:dyDescent="0.25">
      <c r="B14" s="164" t="s">
        <v>339</v>
      </c>
      <c r="C14" s="165"/>
      <c r="D14" s="95">
        <f>SUM(D15:D17)</f>
        <v>0</v>
      </c>
      <c r="E14" s="95">
        <f>SUM(E15:E17)</f>
        <v>0</v>
      </c>
      <c r="F14" s="95">
        <f>SUM(F15:F17)</f>
        <v>0</v>
      </c>
      <c r="G14" s="95">
        <f>SUM(G15:G17)</f>
        <v>0</v>
      </c>
      <c r="H14" s="108">
        <f t="shared" si="0"/>
        <v>0</v>
      </c>
      <c r="I14" s="95">
        <v>0</v>
      </c>
      <c r="J14" s="95">
        <v>0</v>
      </c>
    </row>
    <row r="15" spans="2:10" ht="16.5" customHeight="1" x14ac:dyDescent="0.25">
      <c r="B15" s="113" t="s">
        <v>338</v>
      </c>
      <c r="C15" s="112"/>
      <c r="D15" s="109">
        <v>0</v>
      </c>
      <c r="E15" s="109">
        <v>0</v>
      </c>
      <c r="F15" s="109">
        <v>0</v>
      </c>
      <c r="G15" s="109">
        <v>0</v>
      </c>
      <c r="H15" s="107">
        <f t="shared" si="0"/>
        <v>0</v>
      </c>
      <c r="I15" s="109">
        <v>0</v>
      </c>
      <c r="J15" s="109">
        <v>0</v>
      </c>
    </row>
    <row r="16" spans="2:10" x14ac:dyDescent="0.25">
      <c r="B16" s="115" t="s">
        <v>337</v>
      </c>
      <c r="C16" s="114"/>
      <c r="D16" s="109">
        <v>0</v>
      </c>
      <c r="E16" s="109">
        <v>0</v>
      </c>
      <c r="F16" s="109">
        <v>0</v>
      </c>
      <c r="G16" s="109">
        <v>0</v>
      </c>
      <c r="H16" s="107">
        <f t="shared" si="0"/>
        <v>0</v>
      </c>
      <c r="I16" s="109">
        <v>0</v>
      </c>
      <c r="J16" s="109">
        <v>0</v>
      </c>
    </row>
    <row r="17" spans="2:13" ht="16.5" customHeight="1" x14ac:dyDescent="0.25">
      <c r="B17" s="113" t="s">
        <v>336</v>
      </c>
      <c r="C17" s="112"/>
      <c r="D17" s="109">
        <v>0</v>
      </c>
      <c r="E17" s="109">
        <v>0</v>
      </c>
      <c r="F17" s="109">
        <v>0</v>
      </c>
      <c r="G17" s="109">
        <v>0</v>
      </c>
      <c r="H17" s="107">
        <f t="shared" si="0"/>
        <v>0</v>
      </c>
      <c r="I17" s="109">
        <v>0</v>
      </c>
      <c r="J17" s="109">
        <v>0</v>
      </c>
    </row>
    <row r="18" spans="2:13" x14ac:dyDescent="0.25">
      <c r="B18" s="164" t="s">
        <v>335</v>
      </c>
      <c r="C18" s="165"/>
      <c r="D18" s="108">
        <f>+'ANEXO 1 -F1'!G45</f>
        <v>193173310.56</v>
      </c>
      <c r="E18" s="108">
        <v>3149388761</v>
      </c>
      <c r="F18" s="108">
        <v>3067970771</v>
      </c>
      <c r="G18" s="108">
        <v>0</v>
      </c>
      <c r="H18" s="108">
        <f>D18+E18-F18+G18</f>
        <v>274591300.55999994</v>
      </c>
      <c r="I18" s="108">
        <v>0</v>
      </c>
      <c r="J18" s="108">
        <v>0</v>
      </c>
      <c r="L18" s="111"/>
      <c r="M18" s="111"/>
    </row>
    <row r="19" spans="2:13" x14ac:dyDescent="0.25">
      <c r="B19" s="110"/>
      <c r="C19" s="83"/>
      <c r="D19" s="109"/>
      <c r="E19" s="109"/>
      <c r="F19" s="109"/>
      <c r="G19" s="109"/>
      <c r="H19" s="109"/>
      <c r="I19" s="109"/>
      <c r="J19" s="109"/>
    </row>
    <row r="20" spans="2:13" ht="16.5" customHeight="1" x14ac:dyDescent="0.25">
      <c r="B20" s="164" t="s">
        <v>334</v>
      </c>
      <c r="C20" s="165"/>
      <c r="D20" s="95">
        <f>+D9+D18</f>
        <v>193173310.56</v>
      </c>
      <c r="E20" s="95">
        <f>+E9+E18</f>
        <v>3149388761</v>
      </c>
      <c r="F20" s="95">
        <f>+F9+F18</f>
        <v>3067970771</v>
      </c>
      <c r="G20" s="95">
        <f>+G9+G18</f>
        <v>0</v>
      </c>
      <c r="H20" s="95">
        <f>+H9+H18</f>
        <v>274591300.55999994</v>
      </c>
      <c r="I20" s="95">
        <v>0</v>
      </c>
      <c r="J20" s="95">
        <v>0</v>
      </c>
    </row>
    <row r="21" spans="2:13" x14ac:dyDescent="0.25">
      <c r="B21" s="164"/>
      <c r="C21" s="165"/>
      <c r="D21" s="95"/>
      <c r="E21" s="95"/>
      <c r="F21" s="95"/>
      <c r="G21" s="95"/>
      <c r="H21" s="95"/>
      <c r="I21" s="95"/>
      <c r="J21" s="95"/>
    </row>
    <row r="22" spans="2:13" ht="16.5" customHeight="1" x14ac:dyDescent="0.25">
      <c r="B22" s="164" t="s">
        <v>333</v>
      </c>
      <c r="C22" s="165"/>
      <c r="D22" s="95"/>
      <c r="E22" s="95"/>
      <c r="F22" s="95"/>
      <c r="G22" s="95"/>
      <c r="H22" s="95"/>
      <c r="I22" s="95"/>
      <c r="J22" s="95"/>
    </row>
    <row r="23" spans="2:13" x14ac:dyDescent="0.25">
      <c r="B23" s="166" t="s">
        <v>332</v>
      </c>
      <c r="C23" s="167"/>
      <c r="D23" s="107">
        <v>0</v>
      </c>
      <c r="E23" s="107">
        <v>0</v>
      </c>
      <c r="F23" s="107">
        <v>0</v>
      </c>
      <c r="G23" s="107">
        <v>0</v>
      </c>
      <c r="H23" s="107">
        <f>+D23+E23+F23+G23</f>
        <v>0</v>
      </c>
      <c r="I23" s="107">
        <v>0</v>
      </c>
      <c r="J23" s="107">
        <v>0</v>
      </c>
    </row>
    <row r="24" spans="2:13" x14ac:dyDescent="0.25">
      <c r="B24" s="166" t="s">
        <v>331</v>
      </c>
      <c r="C24" s="167"/>
      <c r="D24" s="107">
        <v>0</v>
      </c>
      <c r="E24" s="107">
        <v>0</v>
      </c>
      <c r="F24" s="107">
        <v>0</v>
      </c>
      <c r="G24" s="107">
        <v>0</v>
      </c>
      <c r="H24" s="107">
        <f>+D24+E24+F24+G24</f>
        <v>0</v>
      </c>
      <c r="I24" s="107">
        <v>0</v>
      </c>
      <c r="J24" s="107">
        <v>0</v>
      </c>
    </row>
    <row r="25" spans="2:13" x14ac:dyDescent="0.25">
      <c r="B25" s="166" t="s">
        <v>330</v>
      </c>
      <c r="C25" s="167"/>
      <c r="D25" s="107">
        <v>0</v>
      </c>
      <c r="E25" s="107">
        <v>0</v>
      </c>
      <c r="F25" s="107">
        <v>0</v>
      </c>
      <c r="G25" s="107">
        <v>0</v>
      </c>
      <c r="H25" s="107">
        <f>+D25+E25+F25+G25</f>
        <v>0</v>
      </c>
      <c r="I25" s="107">
        <v>0</v>
      </c>
      <c r="J25" s="107">
        <v>0</v>
      </c>
    </row>
    <row r="26" spans="2:13" x14ac:dyDescent="0.25">
      <c r="B26" s="160"/>
      <c r="C26" s="161"/>
      <c r="D26" s="108"/>
      <c r="E26" s="108"/>
      <c r="F26" s="108"/>
      <c r="G26" s="108"/>
      <c r="H26" s="108"/>
      <c r="I26" s="108"/>
      <c r="J26" s="108"/>
    </row>
    <row r="27" spans="2:13" ht="16.5" customHeight="1" x14ac:dyDescent="0.25">
      <c r="B27" s="164" t="s">
        <v>329</v>
      </c>
      <c r="C27" s="165"/>
      <c r="D27" s="108"/>
      <c r="E27" s="108"/>
      <c r="F27" s="108"/>
      <c r="G27" s="108"/>
      <c r="H27" s="108"/>
      <c r="I27" s="108"/>
      <c r="J27" s="108"/>
    </row>
    <row r="28" spans="2:13" x14ac:dyDescent="0.25">
      <c r="B28" s="166" t="s">
        <v>328</v>
      </c>
      <c r="C28" s="167"/>
      <c r="D28" s="107">
        <v>0</v>
      </c>
      <c r="E28" s="107">
        <v>0</v>
      </c>
      <c r="F28" s="107">
        <v>0</v>
      </c>
      <c r="G28" s="107">
        <v>0</v>
      </c>
      <c r="H28" s="107">
        <f>+D28+E28+F28+G28</f>
        <v>0</v>
      </c>
      <c r="I28" s="107">
        <v>0</v>
      </c>
      <c r="J28" s="107">
        <v>0</v>
      </c>
    </row>
    <row r="29" spans="2:13" x14ac:dyDescent="0.25">
      <c r="B29" s="166" t="s">
        <v>327</v>
      </c>
      <c r="C29" s="167"/>
      <c r="D29" s="107">
        <v>0</v>
      </c>
      <c r="E29" s="107">
        <v>0</v>
      </c>
      <c r="F29" s="107">
        <v>0</v>
      </c>
      <c r="G29" s="107">
        <v>0</v>
      </c>
      <c r="H29" s="107">
        <f>+D29+E29+F29+G29</f>
        <v>0</v>
      </c>
      <c r="I29" s="107">
        <v>0</v>
      </c>
      <c r="J29" s="107">
        <v>0</v>
      </c>
    </row>
    <row r="30" spans="2:13" x14ac:dyDescent="0.25">
      <c r="B30" s="166" t="s">
        <v>326</v>
      </c>
      <c r="C30" s="167"/>
      <c r="D30" s="107">
        <v>0</v>
      </c>
      <c r="E30" s="107">
        <v>0</v>
      </c>
      <c r="F30" s="107">
        <v>0</v>
      </c>
      <c r="G30" s="107">
        <v>0</v>
      </c>
      <c r="H30" s="107">
        <f>+D30+E30+F30+G30</f>
        <v>0</v>
      </c>
      <c r="I30" s="107">
        <v>0</v>
      </c>
      <c r="J30" s="107">
        <v>0</v>
      </c>
    </row>
    <row r="31" spans="2:13" ht="15.75" thickBot="1" x14ac:dyDescent="0.3">
      <c r="B31" s="169"/>
      <c r="C31" s="170"/>
      <c r="D31" s="106"/>
      <c r="E31" s="106"/>
      <c r="F31" s="106"/>
      <c r="G31" s="106"/>
      <c r="H31" s="106"/>
      <c r="I31" s="106"/>
      <c r="J31" s="106"/>
    </row>
    <row r="33" spans="2:10" ht="30.75" customHeight="1" x14ac:dyDescent="0.25">
      <c r="B33" s="171" t="s">
        <v>325</v>
      </c>
      <c r="C33" s="171"/>
      <c r="D33" s="171"/>
      <c r="E33" s="171"/>
      <c r="F33" s="171"/>
      <c r="G33" s="171"/>
      <c r="H33" s="171"/>
      <c r="I33" s="171"/>
      <c r="J33" s="171"/>
    </row>
    <row r="34" spans="2:10" x14ac:dyDescent="0.25">
      <c r="B34" s="105"/>
      <c r="C34" s="105"/>
      <c r="D34" s="105"/>
      <c r="E34" s="105"/>
      <c r="F34" s="105"/>
      <c r="G34" s="105"/>
      <c r="H34" s="105"/>
      <c r="I34" s="105"/>
      <c r="J34" s="105"/>
    </row>
    <row r="35" spans="2:10" x14ac:dyDescent="0.25">
      <c r="B35" s="171" t="s">
        <v>324</v>
      </c>
      <c r="C35" s="171"/>
      <c r="D35" s="171"/>
      <c r="E35" s="171"/>
      <c r="F35" s="171"/>
      <c r="G35" s="171"/>
      <c r="H35" s="171"/>
      <c r="I35" s="171"/>
      <c r="J35" s="171"/>
    </row>
    <row r="36" spans="2:10" ht="15.75" thickBot="1" x14ac:dyDescent="0.3"/>
    <row r="37" spans="2:10" x14ac:dyDescent="0.25">
      <c r="B37" s="158" t="s">
        <v>323</v>
      </c>
      <c r="C37" s="104" t="s">
        <v>322</v>
      </c>
      <c r="D37" s="104" t="s">
        <v>321</v>
      </c>
      <c r="E37" s="104" t="s">
        <v>320</v>
      </c>
      <c r="F37" s="158" t="s">
        <v>319</v>
      </c>
      <c r="G37" s="104" t="s">
        <v>318</v>
      </c>
    </row>
    <row r="38" spans="2:10" x14ac:dyDescent="0.25">
      <c r="B38" s="168"/>
      <c r="C38" s="103" t="s">
        <v>317</v>
      </c>
      <c r="D38" s="103" t="s">
        <v>316</v>
      </c>
      <c r="E38" s="103" t="s">
        <v>315</v>
      </c>
      <c r="F38" s="168"/>
      <c r="G38" s="103" t="s">
        <v>314</v>
      </c>
    </row>
    <row r="39" spans="2:10" ht="15.75" thickBot="1" x14ac:dyDescent="0.3">
      <c r="B39" s="159"/>
      <c r="C39" s="101"/>
      <c r="D39" s="102" t="s">
        <v>313</v>
      </c>
      <c r="E39" s="101"/>
      <c r="F39" s="159"/>
      <c r="G39" s="101"/>
    </row>
    <row r="40" spans="2:10" ht="24.75" x14ac:dyDescent="0.25">
      <c r="B40" s="100" t="s">
        <v>312</v>
      </c>
      <c r="C40" s="83"/>
      <c r="D40" s="83"/>
      <c r="E40" s="83"/>
      <c r="F40" s="83"/>
      <c r="G40" s="83"/>
    </row>
    <row r="41" spans="2:10" x14ac:dyDescent="0.25">
      <c r="B41" s="85" t="s">
        <v>311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</row>
    <row r="42" spans="2:10" x14ac:dyDescent="0.25">
      <c r="B42" s="85" t="s">
        <v>310</v>
      </c>
      <c r="C42" s="99">
        <v>0</v>
      </c>
      <c r="D42" s="99">
        <v>0</v>
      </c>
      <c r="E42" s="99">
        <v>0</v>
      </c>
      <c r="F42" s="99">
        <v>0</v>
      </c>
      <c r="G42" s="99">
        <v>0</v>
      </c>
    </row>
    <row r="43" spans="2:10" ht="15.75" thickBot="1" x14ac:dyDescent="0.3">
      <c r="B43" s="82" t="s">
        <v>309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view="pageBreakPreview" topLeftCell="C1" zoomScale="130" zoomScaleNormal="120" zoomScaleSheetLayoutView="130" workbookViewId="0">
      <selection activeCell="L7" sqref="L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36" t="s">
        <v>176</v>
      </c>
      <c r="C2" s="137"/>
      <c r="D2" s="137"/>
      <c r="E2" s="137"/>
      <c r="F2" s="137"/>
      <c r="G2" s="137"/>
      <c r="H2" s="137"/>
      <c r="I2" s="137"/>
      <c r="J2" s="137"/>
      <c r="K2" s="137"/>
      <c r="L2" s="138"/>
    </row>
    <row r="3" spans="2:12" x14ac:dyDescent="0.25">
      <c r="B3" s="139" t="s">
        <v>375</v>
      </c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2:12" x14ac:dyDescent="0.25">
      <c r="B4" s="139" t="s">
        <v>447</v>
      </c>
      <c r="C4" s="140"/>
      <c r="D4" s="140"/>
      <c r="E4" s="140"/>
      <c r="F4" s="140"/>
      <c r="G4" s="140"/>
      <c r="H4" s="140"/>
      <c r="I4" s="140"/>
      <c r="J4" s="140"/>
      <c r="K4" s="140"/>
      <c r="L4" s="141"/>
    </row>
    <row r="5" spans="2:12" ht="15.75" thickBot="1" x14ac:dyDescent="0.3">
      <c r="B5" s="142" t="s">
        <v>0</v>
      </c>
      <c r="C5" s="143"/>
      <c r="D5" s="143"/>
      <c r="E5" s="143"/>
      <c r="F5" s="143"/>
      <c r="G5" s="143"/>
      <c r="H5" s="143"/>
      <c r="I5" s="143"/>
      <c r="J5" s="143"/>
      <c r="K5" s="143"/>
      <c r="L5" s="144"/>
    </row>
    <row r="6" spans="2:12" ht="75" thickBot="1" x14ac:dyDescent="0.3">
      <c r="B6" s="79" t="s">
        <v>374</v>
      </c>
      <c r="C6" s="62" t="s">
        <v>373</v>
      </c>
      <c r="D6" s="62" t="s">
        <v>372</v>
      </c>
      <c r="E6" s="62" t="s">
        <v>371</v>
      </c>
      <c r="F6" s="62" t="s">
        <v>370</v>
      </c>
      <c r="G6" s="62" t="s">
        <v>369</v>
      </c>
      <c r="H6" s="62" t="s">
        <v>368</v>
      </c>
      <c r="I6" s="62" t="s">
        <v>367</v>
      </c>
      <c r="J6" s="62" t="s">
        <v>448</v>
      </c>
      <c r="K6" s="62" t="s">
        <v>449</v>
      </c>
      <c r="L6" s="62" t="s">
        <v>450</v>
      </c>
    </row>
    <row r="7" spans="2:12" x14ac:dyDescent="0.25">
      <c r="B7" s="3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2:12" ht="24.75" x14ac:dyDescent="0.25">
      <c r="B8" s="4" t="s">
        <v>366</v>
      </c>
      <c r="C8" s="118">
        <f>SUM(C9:C12)</f>
        <v>0</v>
      </c>
      <c r="D8" s="118"/>
      <c r="E8" s="118"/>
      <c r="F8" s="118">
        <f>SUM(F9:F12)</f>
        <v>0</v>
      </c>
      <c r="G8" s="118"/>
      <c r="H8" s="118">
        <f>SUM(H9:H12)</f>
        <v>0</v>
      </c>
      <c r="I8" s="118">
        <f>SUM(I9:I12)</f>
        <v>0</v>
      </c>
      <c r="J8" s="118">
        <f>SUM(J9:J12)</f>
        <v>0</v>
      </c>
      <c r="K8" s="118">
        <f>SUM(K9:K12)</f>
        <v>0</v>
      </c>
      <c r="L8" s="118">
        <f>+H8-K8</f>
        <v>0</v>
      </c>
    </row>
    <row r="9" spans="2:12" x14ac:dyDescent="0.25">
      <c r="B9" s="120" t="s">
        <v>365</v>
      </c>
      <c r="C9" s="119">
        <v>0</v>
      </c>
      <c r="D9" s="118"/>
      <c r="E9" s="118"/>
      <c r="F9" s="119">
        <v>0</v>
      </c>
      <c r="G9" s="118"/>
      <c r="H9" s="119">
        <v>0</v>
      </c>
      <c r="I9" s="119">
        <v>0</v>
      </c>
      <c r="J9" s="119">
        <v>0</v>
      </c>
      <c r="K9" s="119">
        <v>0</v>
      </c>
      <c r="L9" s="119">
        <f>+H9-K9</f>
        <v>0</v>
      </c>
    </row>
    <row r="10" spans="2:12" x14ac:dyDescent="0.25">
      <c r="B10" s="120" t="s">
        <v>364</v>
      </c>
      <c r="C10" s="119">
        <v>0</v>
      </c>
      <c r="D10" s="118"/>
      <c r="E10" s="118"/>
      <c r="F10" s="119">
        <v>0</v>
      </c>
      <c r="G10" s="118"/>
      <c r="H10" s="119">
        <v>0</v>
      </c>
      <c r="I10" s="119">
        <v>0</v>
      </c>
      <c r="J10" s="119">
        <v>0</v>
      </c>
      <c r="K10" s="119">
        <v>0</v>
      </c>
      <c r="L10" s="119">
        <f>+H10-K10</f>
        <v>0</v>
      </c>
    </row>
    <row r="11" spans="2:12" x14ac:dyDescent="0.25">
      <c r="B11" s="120" t="s">
        <v>363</v>
      </c>
      <c r="C11" s="119">
        <v>0</v>
      </c>
      <c r="D11" s="118"/>
      <c r="E11" s="118"/>
      <c r="F11" s="119">
        <v>0</v>
      </c>
      <c r="G11" s="118"/>
      <c r="H11" s="119">
        <v>0</v>
      </c>
      <c r="I11" s="119">
        <v>0</v>
      </c>
      <c r="J11" s="119">
        <v>0</v>
      </c>
      <c r="K11" s="119">
        <v>0</v>
      </c>
      <c r="L11" s="119">
        <f>+H11-K11</f>
        <v>0</v>
      </c>
    </row>
    <row r="12" spans="2:12" x14ac:dyDescent="0.25">
      <c r="B12" s="120" t="s">
        <v>362</v>
      </c>
      <c r="C12" s="119">
        <v>0</v>
      </c>
      <c r="D12" s="118"/>
      <c r="E12" s="118"/>
      <c r="F12" s="119">
        <v>0</v>
      </c>
      <c r="G12" s="118"/>
      <c r="H12" s="119">
        <v>0</v>
      </c>
      <c r="I12" s="119">
        <v>0</v>
      </c>
      <c r="J12" s="119">
        <v>0</v>
      </c>
      <c r="K12" s="119">
        <v>0</v>
      </c>
      <c r="L12" s="119">
        <f>+H12-K12</f>
        <v>0</v>
      </c>
    </row>
    <row r="13" spans="2:12" x14ac:dyDescent="0.25">
      <c r="B13" s="5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2:12" ht="24.75" x14ac:dyDescent="0.25">
      <c r="B14" s="4" t="s">
        <v>361</v>
      </c>
      <c r="C14" s="118">
        <f>SUM(C15:C18)</f>
        <v>0</v>
      </c>
      <c r="D14" s="118"/>
      <c r="E14" s="118"/>
      <c r="F14" s="118">
        <f>SUM(F15:F18)</f>
        <v>0</v>
      </c>
      <c r="G14" s="118"/>
      <c r="H14" s="118">
        <f>SUM(H15:H18)</f>
        <v>0</v>
      </c>
      <c r="I14" s="118">
        <f>SUM(I15:I18)</f>
        <v>0</v>
      </c>
      <c r="J14" s="118">
        <f>SUM(J15:J18)</f>
        <v>0</v>
      </c>
      <c r="K14" s="118">
        <f>SUM(K15:K18)</f>
        <v>0</v>
      </c>
      <c r="L14" s="118">
        <f>+H14-K14</f>
        <v>0</v>
      </c>
    </row>
    <row r="15" spans="2:12" x14ac:dyDescent="0.25">
      <c r="B15" s="120" t="s">
        <v>360</v>
      </c>
      <c r="C15" s="119">
        <v>0</v>
      </c>
      <c r="D15" s="118"/>
      <c r="E15" s="118"/>
      <c r="F15" s="119">
        <v>0</v>
      </c>
      <c r="G15" s="118"/>
      <c r="H15" s="119">
        <v>0</v>
      </c>
      <c r="I15" s="119">
        <v>0</v>
      </c>
      <c r="J15" s="119">
        <v>0</v>
      </c>
      <c r="K15" s="119">
        <v>0</v>
      </c>
      <c r="L15" s="119">
        <f>+H15-K15</f>
        <v>0</v>
      </c>
    </row>
    <row r="16" spans="2:12" x14ac:dyDescent="0.25">
      <c r="B16" s="120" t="s">
        <v>359</v>
      </c>
      <c r="C16" s="119">
        <v>0</v>
      </c>
      <c r="D16" s="118"/>
      <c r="E16" s="118"/>
      <c r="F16" s="119">
        <v>0</v>
      </c>
      <c r="G16" s="118"/>
      <c r="H16" s="119">
        <v>0</v>
      </c>
      <c r="I16" s="119">
        <v>0</v>
      </c>
      <c r="J16" s="119">
        <v>0</v>
      </c>
      <c r="K16" s="119">
        <v>0</v>
      </c>
      <c r="L16" s="119">
        <f>+H16-K16</f>
        <v>0</v>
      </c>
    </row>
    <row r="17" spans="2:12" x14ac:dyDescent="0.25">
      <c r="B17" s="120" t="s">
        <v>358</v>
      </c>
      <c r="C17" s="119">
        <v>0</v>
      </c>
      <c r="D17" s="118"/>
      <c r="E17" s="118"/>
      <c r="F17" s="119">
        <v>0</v>
      </c>
      <c r="G17" s="118"/>
      <c r="H17" s="119">
        <v>0</v>
      </c>
      <c r="I17" s="119">
        <v>0</v>
      </c>
      <c r="J17" s="119">
        <v>0</v>
      </c>
      <c r="K17" s="119">
        <v>0</v>
      </c>
      <c r="L17" s="119">
        <f>+H17-K17</f>
        <v>0</v>
      </c>
    </row>
    <row r="18" spans="2:12" x14ac:dyDescent="0.25">
      <c r="B18" s="120" t="s">
        <v>357</v>
      </c>
      <c r="C18" s="119">
        <v>0</v>
      </c>
      <c r="D18" s="118"/>
      <c r="E18" s="118"/>
      <c r="F18" s="119">
        <v>0</v>
      </c>
      <c r="G18" s="118"/>
      <c r="H18" s="119">
        <v>0</v>
      </c>
      <c r="I18" s="119">
        <v>0</v>
      </c>
      <c r="J18" s="119">
        <v>0</v>
      </c>
      <c r="K18" s="119">
        <v>0</v>
      </c>
      <c r="L18" s="119">
        <f>+H18-K18</f>
        <v>0</v>
      </c>
    </row>
    <row r="19" spans="2:12" x14ac:dyDescent="0.25">
      <c r="B19" s="5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2:12" ht="41.25" x14ac:dyDescent="0.25">
      <c r="B20" s="4" t="s">
        <v>356</v>
      </c>
      <c r="C20" s="118">
        <f>+C8+C14</f>
        <v>0</v>
      </c>
      <c r="D20" s="118"/>
      <c r="E20" s="118"/>
      <c r="F20" s="118">
        <f>+F8+F14</f>
        <v>0</v>
      </c>
      <c r="G20" s="118"/>
      <c r="H20" s="118">
        <f>+H8+H14</f>
        <v>0</v>
      </c>
      <c r="I20" s="118">
        <f>+I8+I14</f>
        <v>0</v>
      </c>
      <c r="J20" s="118">
        <f>+J8+J14</f>
        <v>0</v>
      </c>
      <c r="K20" s="118">
        <f>+K8+K14</f>
        <v>0</v>
      </c>
      <c r="L20" s="118">
        <f>+H20-K20</f>
        <v>0</v>
      </c>
    </row>
    <row r="21" spans="2:12" ht="15.75" thickBot="1" x14ac:dyDescent="0.3">
      <c r="B21" s="6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topLeftCell="A7" zoomScale="130" zoomScaleNormal="175" zoomScaleSheetLayoutView="130" workbookViewId="0">
      <selection activeCell="D19" sqref="D19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178" t="s">
        <v>176</v>
      </c>
      <c r="C2" s="179"/>
      <c r="D2" s="179"/>
      <c r="E2" s="180"/>
    </row>
    <row r="3" spans="2:5" x14ac:dyDescent="0.25">
      <c r="B3" s="181" t="s">
        <v>1</v>
      </c>
      <c r="C3" s="182"/>
      <c r="D3" s="182"/>
      <c r="E3" s="183"/>
    </row>
    <row r="4" spans="2:5" x14ac:dyDescent="0.25">
      <c r="B4" s="181" t="s">
        <v>447</v>
      </c>
      <c r="C4" s="182"/>
      <c r="D4" s="182"/>
      <c r="E4" s="183"/>
    </row>
    <row r="5" spans="2:5" ht="15.75" thickBot="1" x14ac:dyDescent="0.3">
      <c r="B5" s="184" t="s">
        <v>0</v>
      </c>
      <c r="C5" s="185"/>
      <c r="D5" s="185"/>
      <c r="E5" s="186"/>
    </row>
    <row r="6" spans="2:5" x14ac:dyDescent="0.25">
      <c r="B6" s="172" t="s">
        <v>177</v>
      </c>
      <c r="C6" s="64" t="s">
        <v>2</v>
      </c>
      <c r="D6" s="176" t="s">
        <v>3</v>
      </c>
      <c r="E6" s="65" t="s">
        <v>4</v>
      </c>
    </row>
    <row r="7" spans="2:5" ht="15.75" thickBot="1" x14ac:dyDescent="0.3">
      <c r="B7" s="173"/>
      <c r="C7" s="63" t="s">
        <v>178</v>
      </c>
      <c r="D7" s="177"/>
      <c r="E7" s="62" t="s">
        <v>5</v>
      </c>
    </row>
    <row r="8" spans="2:5" ht="12.75" customHeight="1" x14ac:dyDescent="0.25">
      <c r="B8" s="44"/>
      <c r="C8" s="38"/>
      <c r="D8" s="39"/>
      <c r="E8" s="39"/>
    </row>
    <row r="9" spans="2:5" ht="12.75" customHeight="1" x14ac:dyDescent="0.25">
      <c r="B9" s="53" t="s">
        <v>6</v>
      </c>
      <c r="C9" s="38">
        <f>SUM(C10:C12)</f>
        <v>1666879971</v>
      </c>
      <c r="D9" s="38">
        <f t="shared" ref="D9:E9" si="0">+D10+D11+D12</f>
        <v>2833315748.3800001</v>
      </c>
      <c r="E9" s="38">
        <f t="shared" si="0"/>
        <v>2833315748.3800001</v>
      </c>
    </row>
    <row r="10" spans="2:5" ht="12.75" customHeight="1" x14ac:dyDescent="0.25">
      <c r="B10" s="54" t="s">
        <v>7</v>
      </c>
      <c r="C10" s="38">
        <f>+'ANEXO 1 -F5'!E43</f>
        <v>42237000</v>
      </c>
      <c r="D10" s="39">
        <f>+'ANEXO 1 -F5'!H43</f>
        <v>479348488.33000004</v>
      </c>
      <c r="E10" s="39">
        <f>+'ANEXO 1 -F5'!I43</f>
        <v>479348488.33000004</v>
      </c>
    </row>
    <row r="11" spans="2:5" ht="12.75" customHeight="1" x14ac:dyDescent="0.25">
      <c r="B11" s="54" t="s">
        <v>8</v>
      </c>
      <c r="C11" s="38">
        <f>+'ANEXO 1 -F5'!E68</f>
        <v>1624642971</v>
      </c>
      <c r="D11" s="39">
        <f>+'ANEXO 1 -F5'!H68</f>
        <v>2353967260.0500002</v>
      </c>
      <c r="E11" s="39">
        <f>+'ANEXO 1 -F5'!I68</f>
        <v>2353967260.0500002</v>
      </c>
    </row>
    <row r="12" spans="2:5" ht="12.75" customHeight="1" x14ac:dyDescent="0.25">
      <c r="B12" s="54" t="s">
        <v>9</v>
      </c>
      <c r="C12" s="38">
        <v>0</v>
      </c>
      <c r="D12" s="39">
        <v>0</v>
      </c>
      <c r="E12" s="39">
        <v>0</v>
      </c>
    </row>
    <row r="13" spans="2:5" ht="12.75" customHeight="1" x14ac:dyDescent="0.25">
      <c r="B13" s="10"/>
      <c r="C13" s="38"/>
      <c r="D13" s="39"/>
      <c r="E13" s="39"/>
    </row>
    <row r="14" spans="2:5" ht="12.75" customHeight="1" x14ac:dyDescent="0.25">
      <c r="B14" s="53" t="s">
        <v>10</v>
      </c>
      <c r="C14" s="38">
        <f>SUM(C15:C16)</f>
        <v>1666879971</v>
      </c>
      <c r="D14" s="38">
        <f t="shared" ref="D14:E14" si="1">SUM(D15:D16)</f>
        <v>2848104965.7000003</v>
      </c>
      <c r="E14" s="38">
        <f t="shared" si="1"/>
        <v>2719568125</v>
      </c>
    </row>
    <row r="15" spans="2:5" ht="12.75" customHeight="1" x14ac:dyDescent="0.25">
      <c r="B15" s="54" t="s">
        <v>11</v>
      </c>
      <c r="C15" s="38">
        <f>+'ANEXO 1 -F6A (2)'!D8</f>
        <v>42237000</v>
      </c>
      <c r="D15" s="39">
        <f>+'ANEXO 1 -F6A (2)'!G8</f>
        <v>527244455.51999998</v>
      </c>
      <c r="E15" s="39">
        <f>+'ANEXO 1 -F6A (2)'!H8</f>
        <v>446290485.57999998</v>
      </c>
    </row>
    <row r="16" spans="2:5" ht="12.75" customHeight="1" x14ac:dyDescent="0.25">
      <c r="B16" s="54" t="s">
        <v>12</v>
      </c>
      <c r="C16" s="38">
        <f>+'ANEXO 1 -F6A (2)'!D82</f>
        <v>1624642971</v>
      </c>
      <c r="D16" s="39">
        <f>+'ANEXO 1 -F6A (2)'!G82</f>
        <v>2320860510.1800003</v>
      </c>
      <c r="E16" s="39">
        <f>+'ANEXO 1 -F6A (2)'!H82</f>
        <v>2273277639.4200001</v>
      </c>
    </row>
    <row r="17" spans="2:5" ht="12.75" customHeight="1" x14ac:dyDescent="0.25">
      <c r="B17" s="10"/>
      <c r="C17" s="38"/>
      <c r="D17" s="39"/>
      <c r="E17" s="39"/>
    </row>
    <row r="18" spans="2:5" ht="12.75" customHeight="1" x14ac:dyDescent="0.25">
      <c r="B18" s="53" t="s">
        <v>13</v>
      </c>
      <c r="C18" s="40"/>
      <c r="D18" s="39">
        <f t="shared" ref="D18:E18" si="2">SUM(D19:D20)</f>
        <v>0</v>
      </c>
      <c r="E18" s="39">
        <f t="shared" si="2"/>
        <v>0</v>
      </c>
    </row>
    <row r="19" spans="2:5" ht="12.75" customHeight="1" x14ac:dyDescent="0.25">
      <c r="B19" s="54" t="s">
        <v>14</v>
      </c>
      <c r="C19" s="40"/>
      <c r="D19" s="39"/>
      <c r="E19" s="39"/>
    </row>
    <row r="20" spans="2:5" ht="12.75" customHeight="1" x14ac:dyDescent="0.25">
      <c r="B20" s="54" t="s">
        <v>15</v>
      </c>
      <c r="C20" s="40"/>
      <c r="D20" s="39"/>
      <c r="E20" s="39"/>
    </row>
    <row r="21" spans="2:5" ht="12.75" customHeight="1" x14ac:dyDescent="0.25">
      <c r="B21" s="10"/>
      <c r="C21" s="38"/>
      <c r="D21" s="39"/>
      <c r="E21" s="39"/>
    </row>
    <row r="22" spans="2:5" ht="12.75" customHeight="1" x14ac:dyDescent="0.25">
      <c r="B22" s="53" t="s">
        <v>16</v>
      </c>
      <c r="C22" s="38">
        <f>+C9-C14+C18</f>
        <v>0</v>
      </c>
      <c r="D22" s="38">
        <f t="shared" ref="D22:E22" si="3">+D9-D14+D18</f>
        <v>-14789217.320000172</v>
      </c>
      <c r="E22" s="38">
        <f t="shared" si="3"/>
        <v>113747623.38000011</v>
      </c>
    </row>
    <row r="23" spans="2:5" ht="12.75" customHeight="1" x14ac:dyDescent="0.25">
      <c r="B23" s="53" t="s">
        <v>17</v>
      </c>
      <c r="C23" s="38">
        <f>+C22-C12</f>
        <v>0</v>
      </c>
      <c r="D23" s="38">
        <f t="shared" ref="D23:E23" si="4">+D22-D12</f>
        <v>-14789217.320000172</v>
      </c>
      <c r="E23" s="38">
        <f t="shared" si="4"/>
        <v>113747623.38000011</v>
      </c>
    </row>
    <row r="24" spans="2:5" ht="12.75" customHeight="1" x14ac:dyDescent="0.25">
      <c r="B24" s="53" t="s">
        <v>18</v>
      </c>
      <c r="C24" s="38">
        <f>+C23-C18</f>
        <v>0</v>
      </c>
      <c r="D24" s="38">
        <f t="shared" ref="D24:E24" si="5">+D23-D18</f>
        <v>-14789217.320000172</v>
      </c>
      <c r="E24" s="38">
        <f t="shared" si="5"/>
        <v>113747623.38000011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172" t="s">
        <v>19</v>
      </c>
      <c r="C27" s="176" t="s">
        <v>20</v>
      </c>
      <c r="D27" s="174" t="s">
        <v>3</v>
      </c>
      <c r="E27" s="66" t="s">
        <v>4</v>
      </c>
    </row>
    <row r="28" spans="2:5" ht="12.75" customHeight="1" thickBot="1" x14ac:dyDescent="0.3">
      <c r="B28" s="173"/>
      <c r="C28" s="177"/>
      <c r="D28" s="175"/>
      <c r="E28" s="67" t="s">
        <v>21</v>
      </c>
    </row>
    <row r="29" spans="2:5" ht="12.75" customHeight="1" x14ac:dyDescent="0.25">
      <c r="B29" s="55"/>
      <c r="C29" s="12"/>
      <c r="D29" s="8"/>
      <c r="E29" s="8"/>
    </row>
    <row r="30" spans="2:5" ht="12.75" customHeight="1" x14ac:dyDescent="0.25">
      <c r="B30" s="35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56" t="s">
        <v>23</v>
      </c>
      <c r="C31" s="12"/>
      <c r="D31" s="8"/>
      <c r="E31" s="8"/>
    </row>
    <row r="32" spans="2:5" ht="12.75" customHeight="1" x14ac:dyDescent="0.25">
      <c r="B32" s="56" t="s">
        <v>24</v>
      </c>
      <c r="C32" s="12"/>
      <c r="D32" s="8"/>
      <c r="E32" s="8"/>
    </row>
    <row r="33" spans="2:5" ht="12.75" customHeight="1" x14ac:dyDescent="0.25">
      <c r="B33" s="35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56" t="s">
        <v>26</v>
      </c>
      <c r="C34" s="12"/>
      <c r="D34" s="8"/>
      <c r="E34" s="8"/>
    </row>
    <row r="35" spans="2:5" ht="12.75" customHeight="1" x14ac:dyDescent="0.25">
      <c r="B35" s="56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187" t="s">
        <v>28</v>
      </c>
      <c r="C37" s="187">
        <v>0</v>
      </c>
      <c r="D37" s="187">
        <v>0</v>
      </c>
      <c r="E37" s="187">
        <v>0</v>
      </c>
    </row>
    <row r="38" spans="2:5" ht="12.75" customHeight="1" thickBot="1" x14ac:dyDescent="0.3">
      <c r="B38" s="188"/>
      <c r="C38" s="188"/>
      <c r="D38" s="188"/>
      <c r="E38" s="188"/>
    </row>
    <row r="39" spans="2:5" ht="12.75" customHeight="1" x14ac:dyDescent="0.25">
      <c r="B39" s="172" t="s">
        <v>19</v>
      </c>
      <c r="C39" s="68" t="s">
        <v>2</v>
      </c>
      <c r="D39" s="174" t="s">
        <v>3</v>
      </c>
      <c r="E39" s="66" t="s">
        <v>4</v>
      </c>
    </row>
    <row r="40" spans="2:5" ht="12.75" customHeight="1" thickBot="1" x14ac:dyDescent="0.3">
      <c r="B40" s="173"/>
      <c r="C40" s="69" t="s">
        <v>29</v>
      </c>
      <c r="D40" s="175"/>
      <c r="E40" s="67" t="s">
        <v>21</v>
      </c>
    </row>
    <row r="41" spans="2:5" ht="12.75" customHeight="1" x14ac:dyDescent="0.25">
      <c r="B41" s="55"/>
      <c r="C41" s="12"/>
      <c r="D41" s="8"/>
      <c r="E41" s="8"/>
    </row>
    <row r="42" spans="2:5" ht="12.75" customHeight="1" x14ac:dyDescent="0.25">
      <c r="B42" s="12" t="s">
        <v>30</v>
      </c>
      <c r="C42" s="41">
        <f>+C10</f>
        <v>42237000</v>
      </c>
      <c r="D42" s="41">
        <f t="shared" ref="D42:E42" si="6">+D10</f>
        <v>479348488.33000004</v>
      </c>
      <c r="E42" s="41">
        <f t="shared" si="6"/>
        <v>479348488.33000004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56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56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41">
        <f>+C15</f>
        <v>42237000</v>
      </c>
      <c r="D47" s="41">
        <f t="shared" ref="D47:E47" si="8">+D15</f>
        <v>527244455.51999998</v>
      </c>
      <c r="E47" s="41">
        <f t="shared" si="8"/>
        <v>446290485.57999998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35" t="s">
        <v>32</v>
      </c>
      <c r="C51" s="51">
        <f>+C42+C43-C47+C49</f>
        <v>0</v>
      </c>
      <c r="D51" s="51">
        <f t="shared" ref="D51:E51" si="9">+D42+D43-D47+D49</f>
        <v>-47895967.189999938</v>
      </c>
      <c r="E51" s="51">
        <f t="shared" si="9"/>
        <v>33058002.75000006</v>
      </c>
    </row>
    <row r="52" spans="2:5" ht="12.75" customHeight="1" x14ac:dyDescent="0.25">
      <c r="B52" s="35" t="s">
        <v>33</v>
      </c>
      <c r="C52" s="51">
        <f>+C51-C43</f>
        <v>0</v>
      </c>
      <c r="D52" s="51">
        <f t="shared" ref="D52:E52" si="10">+D51-D43</f>
        <v>-47895967.189999938</v>
      </c>
      <c r="E52" s="51">
        <f t="shared" si="10"/>
        <v>33058002.75000006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172" t="s">
        <v>19</v>
      </c>
      <c r="C54" s="176" t="s">
        <v>20</v>
      </c>
      <c r="D54" s="174" t="s">
        <v>3</v>
      </c>
      <c r="E54" s="66" t="s">
        <v>4</v>
      </c>
    </row>
    <row r="55" spans="2:5" ht="12.75" customHeight="1" thickBot="1" x14ac:dyDescent="0.3">
      <c r="B55" s="173"/>
      <c r="C55" s="177"/>
      <c r="D55" s="175"/>
      <c r="E55" s="67" t="s">
        <v>21</v>
      </c>
    </row>
    <row r="56" spans="2:5" ht="12.75" customHeight="1" x14ac:dyDescent="0.25">
      <c r="B56" s="55"/>
      <c r="C56" s="12"/>
      <c r="D56" s="8"/>
      <c r="E56" s="8"/>
    </row>
    <row r="57" spans="2:5" ht="12.75" customHeight="1" x14ac:dyDescent="0.25">
      <c r="B57" s="12" t="s">
        <v>8</v>
      </c>
      <c r="C57" s="41">
        <f>+C11</f>
        <v>1624642971</v>
      </c>
      <c r="D57" s="41">
        <f t="shared" ref="D57:E57" si="11">+D11</f>
        <v>2353967260.0500002</v>
      </c>
      <c r="E57" s="41">
        <f t="shared" si="11"/>
        <v>2353967260.0500002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56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56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41">
        <f>+C16</f>
        <v>1624642971</v>
      </c>
      <c r="D62" s="41">
        <f t="shared" ref="D62:E62" si="13">+D16</f>
        <v>2320860510.1800003</v>
      </c>
      <c r="E62" s="41">
        <f t="shared" si="13"/>
        <v>2273277639.4200001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35" t="s">
        <v>36</v>
      </c>
      <c r="C66" s="51">
        <f>+C57+C58-C62+C64</f>
        <v>0</v>
      </c>
      <c r="D66" s="51">
        <f t="shared" ref="D66:E66" si="14">+D57+D58-D62+D64</f>
        <v>33106749.869999886</v>
      </c>
      <c r="E66" s="51">
        <f t="shared" si="14"/>
        <v>80689620.630000114</v>
      </c>
    </row>
    <row r="67" spans="2:5" ht="12.75" customHeight="1" thickBot="1" x14ac:dyDescent="0.3">
      <c r="B67" s="36" t="s">
        <v>37</v>
      </c>
      <c r="C67" s="52">
        <v>0</v>
      </c>
      <c r="D67" s="52">
        <f>+D66-D58</f>
        <v>33106749.869999886</v>
      </c>
      <c r="E67" s="52">
        <f>+E66-E58</f>
        <v>80689620.630000114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E37:E38"/>
    <mergeCell ref="B6:B7"/>
    <mergeCell ref="D6:D7"/>
    <mergeCell ref="B27:B28"/>
    <mergeCell ref="C27:C28"/>
    <mergeCell ref="D27:D28"/>
    <mergeCell ref="B37:B38"/>
    <mergeCell ref="C37:C38"/>
    <mergeCell ref="D37:D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82"/>
  <sheetViews>
    <sheetView view="pageBreakPreview" topLeftCell="A58" zoomScale="120" zoomScaleNormal="190" zoomScaleSheetLayoutView="120" workbookViewId="0">
      <pane xSplit="1" topLeftCell="E1" activePane="topRight" state="frozen"/>
      <selection activeCell="A7" sqref="A7"/>
      <selection pane="topRight" activeCell="I72" sqref="I72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2.5703125" bestFit="1" customWidth="1"/>
    <col min="7" max="9" width="12.7109375" bestFit="1" customWidth="1"/>
  </cols>
  <sheetData>
    <row r="1" spans="2:10" ht="15.75" thickBot="1" x14ac:dyDescent="0.3"/>
    <row r="2" spans="2:10" x14ac:dyDescent="0.25">
      <c r="B2" s="136" t="s">
        <v>176</v>
      </c>
      <c r="C2" s="137"/>
      <c r="D2" s="137"/>
      <c r="E2" s="137"/>
      <c r="F2" s="137"/>
      <c r="G2" s="137"/>
      <c r="H2" s="137"/>
      <c r="I2" s="137"/>
      <c r="J2" s="138"/>
    </row>
    <row r="3" spans="2:10" x14ac:dyDescent="0.25">
      <c r="B3" s="200" t="s">
        <v>376</v>
      </c>
      <c r="C3" s="201"/>
      <c r="D3" s="201"/>
      <c r="E3" s="201"/>
      <c r="F3" s="201"/>
      <c r="G3" s="201"/>
      <c r="H3" s="201"/>
      <c r="I3" s="201"/>
      <c r="J3" s="202"/>
    </row>
    <row r="4" spans="2:10" x14ac:dyDescent="0.25">
      <c r="B4" s="200" t="s">
        <v>447</v>
      </c>
      <c r="C4" s="201"/>
      <c r="D4" s="201"/>
      <c r="E4" s="201"/>
      <c r="F4" s="201"/>
      <c r="G4" s="201"/>
      <c r="H4" s="201"/>
      <c r="I4" s="201"/>
      <c r="J4" s="202"/>
    </row>
    <row r="5" spans="2:10" ht="15.75" thickBot="1" x14ac:dyDescent="0.3">
      <c r="B5" s="203" t="s">
        <v>0</v>
      </c>
      <c r="C5" s="204"/>
      <c r="D5" s="204"/>
      <c r="E5" s="204"/>
      <c r="F5" s="204"/>
      <c r="G5" s="204"/>
      <c r="H5" s="204"/>
      <c r="I5" s="204"/>
      <c r="J5" s="205"/>
    </row>
    <row r="6" spans="2:10" ht="15.75" thickBot="1" x14ac:dyDescent="0.3">
      <c r="B6" s="206"/>
      <c r="C6" s="207"/>
      <c r="D6" s="208"/>
      <c r="E6" s="209" t="s">
        <v>377</v>
      </c>
      <c r="F6" s="210"/>
      <c r="G6" s="210"/>
      <c r="H6" s="210"/>
      <c r="I6" s="211"/>
      <c r="J6" s="174" t="s">
        <v>378</v>
      </c>
    </row>
    <row r="7" spans="2:10" x14ac:dyDescent="0.25">
      <c r="B7" s="213" t="s">
        <v>19</v>
      </c>
      <c r="C7" s="214"/>
      <c r="D7" s="215"/>
      <c r="E7" s="174" t="s">
        <v>379</v>
      </c>
      <c r="F7" s="176" t="s">
        <v>38</v>
      </c>
      <c r="G7" s="174" t="s">
        <v>39</v>
      </c>
      <c r="H7" s="174" t="s">
        <v>3</v>
      </c>
      <c r="I7" s="174" t="s">
        <v>380</v>
      </c>
      <c r="J7" s="212"/>
    </row>
    <row r="8" spans="2:10" ht="15.75" thickBot="1" x14ac:dyDescent="0.3">
      <c r="B8" s="216" t="s">
        <v>381</v>
      </c>
      <c r="C8" s="217"/>
      <c r="D8" s="218"/>
      <c r="E8" s="175"/>
      <c r="F8" s="177"/>
      <c r="G8" s="175"/>
      <c r="H8" s="175"/>
      <c r="I8" s="175"/>
      <c r="J8" s="175"/>
    </row>
    <row r="9" spans="2:10" ht="12" customHeight="1" x14ac:dyDescent="0.25">
      <c r="B9" s="219"/>
      <c r="C9" s="220"/>
      <c r="D9" s="221"/>
      <c r="E9" s="122"/>
      <c r="F9" s="122"/>
      <c r="G9" s="122"/>
      <c r="H9" s="122"/>
      <c r="I9" s="122"/>
      <c r="J9" s="122"/>
    </row>
    <row r="10" spans="2:10" ht="12" customHeight="1" x14ac:dyDescent="0.25">
      <c r="B10" s="195" t="s">
        <v>382</v>
      </c>
      <c r="C10" s="196"/>
      <c r="D10" s="199"/>
      <c r="E10" s="122"/>
      <c r="F10" s="122"/>
      <c r="G10" s="122"/>
      <c r="H10" s="122"/>
      <c r="I10" s="122"/>
      <c r="J10" s="122"/>
    </row>
    <row r="11" spans="2:10" ht="12" customHeight="1" x14ac:dyDescent="0.25">
      <c r="B11" s="15"/>
      <c r="C11" s="189" t="s">
        <v>383</v>
      </c>
      <c r="D11" s="190"/>
      <c r="E11" s="123">
        <v>0</v>
      </c>
      <c r="F11" s="123">
        <v>0</v>
      </c>
      <c r="G11" s="123">
        <f>E11+F11</f>
        <v>0</v>
      </c>
      <c r="H11" s="123">
        <v>0</v>
      </c>
      <c r="I11" s="123">
        <v>0</v>
      </c>
      <c r="J11" s="123">
        <f>+I11-E11</f>
        <v>0</v>
      </c>
    </row>
    <row r="12" spans="2:10" ht="12" customHeight="1" x14ac:dyDescent="0.25">
      <c r="B12" s="15"/>
      <c r="C12" s="189" t="s">
        <v>384</v>
      </c>
      <c r="D12" s="190"/>
      <c r="E12" s="123">
        <v>0</v>
      </c>
      <c r="F12" s="123">
        <v>0</v>
      </c>
      <c r="G12" s="123">
        <f t="shared" ref="G12:G41" si="0">E12+F12</f>
        <v>0</v>
      </c>
      <c r="H12" s="123">
        <v>0</v>
      </c>
      <c r="I12" s="123">
        <v>0</v>
      </c>
      <c r="J12" s="123">
        <f t="shared" ref="J12:J43" si="1">+I12-E12</f>
        <v>0</v>
      </c>
    </row>
    <row r="13" spans="2:10" ht="12" customHeight="1" x14ac:dyDescent="0.25">
      <c r="B13" s="15"/>
      <c r="C13" s="189" t="s">
        <v>385</v>
      </c>
      <c r="D13" s="190"/>
      <c r="E13" s="123">
        <v>0</v>
      </c>
      <c r="F13" s="123">
        <v>0</v>
      </c>
      <c r="G13" s="123">
        <f t="shared" si="0"/>
        <v>0</v>
      </c>
      <c r="H13" s="123">
        <v>0</v>
      </c>
      <c r="I13" s="123">
        <v>0</v>
      </c>
      <c r="J13" s="123">
        <f t="shared" si="1"/>
        <v>0</v>
      </c>
    </row>
    <row r="14" spans="2:10" ht="12" customHeight="1" x14ac:dyDescent="0.25">
      <c r="B14" s="15"/>
      <c r="C14" s="189" t="s">
        <v>386</v>
      </c>
      <c r="D14" s="190"/>
      <c r="E14" s="123">
        <v>0</v>
      </c>
      <c r="F14" s="123">
        <v>0</v>
      </c>
      <c r="G14" s="123">
        <f t="shared" si="0"/>
        <v>0</v>
      </c>
      <c r="H14" s="123">
        <v>0</v>
      </c>
      <c r="I14" s="123">
        <v>0</v>
      </c>
      <c r="J14" s="123">
        <f t="shared" si="1"/>
        <v>0</v>
      </c>
    </row>
    <row r="15" spans="2:10" ht="12" customHeight="1" x14ac:dyDescent="0.25">
      <c r="B15" s="15"/>
      <c r="C15" s="189" t="s">
        <v>387</v>
      </c>
      <c r="D15" s="190"/>
      <c r="E15" s="123">
        <v>0</v>
      </c>
      <c r="F15" s="123">
        <v>2559813.39</v>
      </c>
      <c r="G15" s="123">
        <f t="shared" si="0"/>
        <v>2559813.39</v>
      </c>
      <c r="H15" s="123">
        <v>2559813.39</v>
      </c>
      <c r="I15" s="123">
        <v>2559813.39</v>
      </c>
      <c r="J15" s="123">
        <f t="shared" si="1"/>
        <v>2559813.39</v>
      </c>
    </row>
    <row r="16" spans="2:10" ht="12" customHeight="1" x14ac:dyDescent="0.25">
      <c r="B16" s="15"/>
      <c r="C16" s="189" t="s">
        <v>388</v>
      </c>
      <c r="D16" s="190"/>
      <c r="E16" s="123">
        <v>0</v>
      </c>
      <c r="F16" s="123">
        <v>1166239.43</v>
      </c>
      <c r="G16" s="123">
        <f t="shared" si="0"/>
        <v>1166239.43</v>
      </c>
      <c r="H16" s="123">
        <v>1166239.43</v>
      </c>
      <c r="I16" s="123">
        <v>1166239.43</v>
      </c>
      <c r="J16" s="123">
        <f t="shared" si="1"/>
        <v>1166239.43</v>
      </c>
    </row>
    <row r="17" spans="2:10" ht="12" customHeight="1" x14ac:dyDescent="0.25">
      <c r="B17" s="15"/>
      <c r="C17" s="189" t="s">
        <v>389</v>
      </c>
      <c r="D17" s="190"/>
      <c r="E17" s="123">
        <v>15000000</v>
      </c>
      <c r="F17" s="123">
        <v>3055512.8000000007</v>
      </c>
      <c r="G17" s="123">
        <f t="shared" si="0"/>
        <v>18055512.800000001</v>
      </c>
      <c r="H17" s="123">
        <v>18055512.800000001</v>
      </c>
      <c r="I17" s="123">
        <v>18055512.800000001</v>
      </c>
      <c r="J17" s="123">
        <f t="shared" si="1"/>
        <v>3055512.8000000007</v>
      </c>
    </row>
    <row r="18" spans="2:10" ht="12" customHeight="1" x14ac:dyDescent="0.25">
      <c r="B18" s="15"/>
      <c r="C18" s="189" t="s">
        <v>390</v>
      </c>
      <c r="D18" s="190"/>
      <c r="E18" s="124">
        <f>SUM(E19:E29)</f>
        <v>26832000</v>
      </c>
      <c r="F18" s="124">
        <f t="shared" ref="F18:J18" si="2">SUM(F19:F29)</f>
        <v>142999211.97</v>
      </c>
      <c r="G18" s="124">
        <f t="shared" si="0"/>
        <v>169831211.97</v>
      </c>
      <c r="H18" s="124">
        <f t="shared" si="2"/>
        <v>169831211.97</v>
      </c>
      <c r="I18" s="124">
        <f t="shared" si="2"/>
        <v>169831211.97</v>
      </c>
      <c r="J18" s="124">
        <f t="shared" si="2"/>
        <v>142999211.97</v>
      </c>
    </row>
    <row r="19" spans="2:10" ht="12" customHeight="1" x14ac:dyDescent="0.25">
      <c r="B19" s="15"/>
      <c r="C19" s="125"/>
      <c r="D19" s="126" t="s">
        <v>391</v>
      </c>
      <c r="E19" s="123">
        <v>0</v>
      </c>
      <c r="F19" s="123">
        <v>0</v>
      </c>
      <c r="G19" s="123">
        <f t="shared" si="0"/>
        <v>0</v>
      </c>
      <c r="H19" s="123">
        <v>0</v>
      </c>
      <c r="I19" s="123">
        <v>0</v>
      </c>
      <c r="J19" s="123">
        <f t="shared" si="1"/>
        <v>0</v>
      </c>
    </row>
    <row r="20" spans="2:10" ht="12" customHeight="1" x14ac:dyDescent="0.25">
      <c r="B20" s="15"/>
      <c r="C20" s="125"/>
      <c r="D20" s="126" t="s">
        <v>392</v>
      </c>
      <c r="E20" s="123">
        <v>0</v>
      </c>
      <c r="F20" s="123">
        <v>0</v>
      </c>
      <c r="G20" s="123">
        <f t="shared" si="0"/>
        <v>0</v>
      </c>
      <c r="H20" s="123">
        <v>0</v>
      </c>
      <c r="I20" s="123">
        <v>0</v>
      </c>
      <c r="J20" s="123">
        <f t="shared" si="1"/>
        <v>0</v>
      </c>
    </row>
    <row r="21" spans="2:10" ht="12" customHeight="1" x14ac:dyDescent="0.25">
      <c r="B21" s="15"/>
      <c r="C21" s="125"/>
      <c r="D21" s="126" t="s">
        <v>393</v>
      </c>
      <c r="E21" s="123">
        <v>16731635</v>
      </c>
      <c r="F21" s="123">
        <v>84203710.439999998</v>
      </c>
      <c r="G21" s="123">
        <f t="shared" si="0"/>
        <v>100935345.44</v>
      </c>
      <c r="H21" s="123">
        <v>100935345.44</v>
      </c>
      <c r="I21" s="123">
        <v>100935345.44</v>
      </c>
      <c r="J21" s="123">
        <f t="shared" si="1"/>
        <v>84203710.439999998</v>
      </c>
    </row>
    <row r="22" spans="2:10" ht="12" customHeight="1" x14ac:dyDescent="0.25">
      <c r="B22" s="15"/>
      <c r="C22" s="125"/>
      <c r="D22" s="126" t="s">
        <v>394</v>
      </c>
      <c r="E22" s="123">
        <v>10100365</v>
      </c>
      <c r="F22" s="123">
        <v>58795501.530000001</v>
      </c>
      <c r="G22" s="123">
        <f t="shared" si="0"/>
        <v>68895866.530000001</v>
      </c>
      <c r="H22" s="123">
        <v>68895866.530000001</v>
      </c>
      <c r="I22" s="123">
        <v>68895866.530000001</v>
      </c>
      <c r="J22" s="123">
        <f t="shared" si="1"/>
        <v>58795501.530000001</v>
      </c>
    </row>
    <row r="23" spans="2:10" ht="12" customHeight="1" x14ac:dyDescent="0.25">
      <c r="B23" s="15"/>
      <c r="C23" s="125"/>
      <c r="D23" s="126" t="s">
        <v>395</v>
      </c>
      <c r="E23" s="123">
        <v>0</v>
      </c>
      <c r="F23" s="123">
        <v>0</v>
      </c>
      <c r="G23" s="123">
        <f t="shared" si="0"/>
        <v>0</v>
      </c>
      <c r="H23" s="123">
        <v>0</v>
      </c>
      <c r="I23" s="123">
        <v>0</v>
      </c>
      <c r="J23" s="123">
        <f t="shared" si="1"/>
        <v>0</v>
      </c>
    </row>
    <row r="24" spans="2:10" ht="12" customHeight="1" x14ac:dyDescent="0.25">
      <c r="B24" s="15"/>
      <c r="C24" s="125"/>
      <c r="D24" s="126" t="s">
        <v>396</v>
      </c>
      <c r="E24" s="123">
        <v>0</v>
      </c>
      <c r="F24" s="123">
        <v>0</v>
      </c>
      <c r="G24" s="123">
        <f t="shared" si="0"/>
        <v>0</v>
      </c>
      <c r="H24" s="123">
        <v>0</v>
      </c>
      <c r="I24" s="123">
        <v>0</v>
      </c>
      <c r="J24" s="123">
        <f t="shared" si="1"/>
        <v>0</v>
      </c>
    </row>
    <row r="25" spans="2:10" ht="12" customHeight="1" x14ac:dyDescent="0.25">
      <c r="B25" s="15"/>
      <c r="C25" s="125"/>
      <c r="D25" s="126" t="s">
        <v>397</v>
      </c>
      <c r="E25" s="123">
        <v>0</v>
      </c>
      <c r="F25" s="123">
        <v>0</v>
      </c>
      <c r="G25" s="123">
        <f t="shared" si="0"/>
        <v>0</v>
      </c>
      <c r="H25" s="123">
        <v>0</v>
      </c>
      <c r="I25" s="123">
        <v>0</v>
      </c>
      <c r="J25" s="123">
        <f t="shared" si="1"/>
        <v>0</v>
      </c>
    </row>
    <row r="26" spans="2:10" ht="12" customHeight="1" x14ac:dyDescent="0.25">
      <c r="B26" s="15"/>
      <c r="C26" s="125"/>
      <c r="D26" s="126" t="s">
        <v>398</v>
      </c>
      <c r="E26" s="123">
        <v>0</v>
      </c>
      <c r="F26" s="123">
        <v>0</v>
      </c>
      <c r="G26" s="123">
        <f t="shared" si="0"/>
        <v>0</v>
      </c>
      <c r="H26" s="123">
        <v>0</v>
      </c>
      <c r="I26" s="123">
        <v>0</v>
      </c>
      <c r="J26" s="123">
        <f t="shared" si="1"/>
        <v>0</v>
      </c>
    </row>
    <row r="27" spans="2:10" ht="12" customHeight="1" x14ac:dyDescent="0.25">
      <c r="B27" s="15"/>
      <c r="C27" s="125"/>
      <c r="D27" s="126" t="s">
        <v>399</v>
      </c>
      <c r="E27" s="123">
        <v>0</v>
      </c>
      <c r="F27" s="123">
        <v>0</v>
      </c>
      <c r="G27" s="123">
        <f t="shared" si="0"/>
        <v>0</v>
      </c>
      <c r="H27" s="123">
        <v>0</v>
      </c>
      <c r="I27" s="123">
        <v>0</v>
      </c>
      <c r="J27" s="123">
        <f t="shared" si="1"/>
        <v>0</v>
      </c>
    </row>
    <row r="28" spans="2:10" ht="12" customHeight="1" x14ac:dyDescent="0.25">
      <c r="B28" s="15"/>
      <c r="C28" s="125"/>
      <c r="D28" s="126" t="s">
        <v>400</v>
      </c>
      <c r="E28" s="123">
        <v>0</v>
      </c>
      <c r="F28" s="123">
        <v>0</v>
      </c>
      <c r="G28" s="123">
        <f t="shared" si="0"/>
        <v>0</v>
      </c>
      <c r="H28" s="123">
        <v>0</v>
      </c>
      <c r="I28" s="123">
        <v>0</v>
      </c>
      <c r="J28" s="123">
        <f t="shared" si="1"/>
        <v>0</v>
      </c>
    </row>
    <row r="29" spans="2:10" ht="12" customHeight="1" x14ac:dyDescent="0.25">
      <c r="B29" s="15"/>
      <c r="C29" s="125"/>
      <c r="D29" s="126" t="s">
        <v>401</v>
      </c>
      <c r="E29" s="123">
        <v>0</v>
      </c>
      <c r="F29" s="123">
        <v>0</v>
      </c>
      <c r="G29" s="123">
        <f t="shared" si="0"/>
        <v>0</v>
      </c>
      <c r="H29" s="123">
        <v>0</v>
      </c>
      <c r="I29" s="123">
        <v>0</v>
      </c>
      <c r="J29" s="123">
        <f t="shared" si="1"/>
        <v>0</v>
      </c>
    </row>
    <row r="30" spans="2:10" ht="12" customHeight="1" x14ac:dyDescent="0.25">
      <c r="B30" s="15"/>
      <c r="C30" s="189" t="s">
        <v>402</v>
      </c>
      <c r="D30" s="190"/>
      <c r="E30" s="123">
        <f>SUM(E31:E35)</f>
        <v>405000</v>
      </c>
      <c r="F30" s="123">
        <f t="shared" ref="F30:J30" si="3">SUM(F31:F35)</f>
        <v>0</v>
      </c>
      <c r="G30" s="123">
        <f t="shared" si="0"/>
        <v>405000</v>
      </c>
      <c r="H30" s="123">
        <f t="shared" si="3"/>
        <v>405000</v>
      </c>
      <c r="I30" s="123">
        <f t="shared" si="3"/>
        <v>405000</v>
      </c>
      <c r="J30" s="123">
        <f t="shared" si="3"/>
        <v>0</v>
      </c>
    </row>
    <row r="31" spans="2:10" ht="12" customHeight="1" x14ac:dyDescent="0.25">
      <c r="B31" s="15"/>
      <c r="C31" s="125"/>
      <c r="D31" s="126" t="s">
        <v>403</v>
      </c>
      <c r="E31" s="123">
        <v>0</v>
      </c>
      <c r="F31" s="123">
        <v>0</v>
      </c>
      <c r="G31" s="123">
        <f t="shared" si="0"/>
        <v>0</v>
      </c>
      <c r="H31" s="123">
        <v>0</v>
      </c>
      <c r="I31" s="123">
        <v>0</v>
      </c>
      <c r="J31" s="123">
        <f t="shared" si="1"/>
        <v>0</v>
      </c>
    </row>
    <row r="32" spans="2:10" ht="12" customHeight="1" x14ac:dyDescent="0.25">
      <c r="B32" s="15"/>
      <c r="C32" s="125"/>
      <c r="D32" s="126" t="s">
        <v>404</v>
      </c>
      <c r="E32" s="123">
        <v>405000</v>
      </c>
      <c r="F32" s="123">
        <v>0</v>
      </c>
      <c r="G32" s="123">
        <f t="shared" si="0"/>
        <v>405000</v>
      </c>
      <c r="H32" s="123">
        <v>405000</v>
      </c>
      <c r="I32" s="123">
        <v>405000</v>
      </c>
      <c r="J32" s="123">
        <f t="shared" si="1"/>
        <v>0</v>
      </c>
    </row>
    <row r="33" spans="2:10" ht="12" customHeight="1" x14ac:dyDescent="0.25">
      <c r="B33" s="15"/>
      <c r="C33" s="125"/>
      <c r="D33" s="126" t="s">
        <v>405</v>
      </c>
      <c r="E33" s="123">
        <v>0</v>
      </c>
      <c r="F33" s="123">
        <v>0</v>
      </c>
      <c r="G33" s="123">
        <f t="shared" si="0"/>
        <v>0</v>
      </c>
      <c r="H33" s="123">
        <v>0</v>
      </c>
      <c r="I33" s="123">
        <v>0</v>
      </c>
      <c r="J33" s="123">
        <f t="shared" si="1"/>
        <v>0</v>
      </c>
    </row>
    <row r="34" spans="2:10" ht="12" customHeight="1" x14ac:dyDescent="0.25">
      <c r="B34" s="15"/>
      <c r="C34" s="125"/>
      <c r="D34" s="126" t="s">
        <v>406</v>
      </c>
      <c r="E34" s="123">
        <v>0</v>
      </c>
      <c r="F34" s="123">
        <v>0</v>
      </c>
      <c r="G34" s="123">
        <f t="shared" si="0"/>
        <v>0</v>
      </c>
      <c r="H34" s="123">
        <v>0</v>
      </c>
      <c r="I34" s="123">
        <v>0</v>
      </c>
      <c r="J34" s="123">
        <f t="shared" si="1"/>
        <v>0</v>
      </c>
    </row>
    <row r="35" spans="2:10" ht="12" customHeight="1" x14ac:dyDescent="0.25">
      <c r="B35" s="15"/>
      <c r="C35" s="125"/>
      <c r="D35" s="126" t="s">
        <v>407</v>
      </c>
      <c r="E35" s="123">
        <v>0</v>
      </c>
      <c r="F35" s="123">
        <v>0</v>
      </c>
      <c r="G35" s="123">
        <f t="shared" si="0"/>
        <v>0</v>
      </c>
      <c r="H35" s="123">
        <v>0</v>
      </c>
      <c r="I35" s="123">
        <v>0</v>
      </c>
      <c r="J35" s="123">
        <f t="shared" si="1"/>
        <v>0</v>
      </c>
    </row>
    <row r="36" spans="2:10" ht="12" customHeight="1" x14ac:dyDescent="0.25">
      <c r="B36" s="15"/>
      <c r="C36" s="189" t="s">
        <v>408</v>
      </c>
      <c r="D36" s="190"/>
      <c r="E36" s="123">
        <v>0</v>
      </c>
      <c r="F36" s="123">
        <v>0</v>
      </c>
      <c r="G36" s="123">
        <f t="shared" si="0"/>
        <v>0</v>
      </c>
      <c r="H36" s="123">
        <v>0</v>
      </c>
      <c r="I36" s="123">
        <v>0</v>
      </c>
      <c r="J36" s="123">
        <f t="shared" si="1"/>
        <v>0</v>
      </c>
    </row>
    <row r="37" spans="2:10" ht="12" customHeight="1" x14ac:dyDescent="0.25">
      <c r="B37" s="15"/>
      <c r="C37" s="189" t="s">
        <v>409</v>
      </c>
      <c r="D37" s="190"/>
      <c r="E37" s="123">
        <f>+E38</f>
        <v>0</v>
      </c>
      <c r="F37" s="123">
        <f t="shared" ref="F37:J37" si="4">+F38</f>
        <v>287330710.74000001</v>
      </c>
      <c r="G37" s="123">
        <f t="shared" si="0"/>
        <v>287330710.74000001</v>
      </c>
      <c r="H37" s="123">
        <f t="shared" si="4"/>
        <v>287330710.74000001</v>
      </c>
      <c r="I37" s="123">
        <f t="shared" si="4"/>
        <v>287330710.74000001</v>
      </c>
      <c r="J37" s="123">
        <f t="shared" si="4"/>
        <v>287330710.74000001</v>
      </c>
    </row>
    <row r="38" spans="2:10" ht="12" customHeight="1" x14ac:dyDescent="0.25">
      <c r="B38" s="15"/>
      <c r="C38" s="125"/>
      <c r="D38" s="126" t="s">
        <v>410</v>
      </c>
      <c r="E38" s="123">
        <v>0</v>
      </c>
      <c r="F38" s="123">
        <v>287330710.74000001</v>
      </c>
      <c r="G38" s="123">
        <f t="shared" si="0"/>
        <v>287330710.74000001</v>
      </c>
      <c r="H38" s="123">
        <v>287330710.74000001</v>
      </c>
      <c r="I38" s="123">
        <v>287330710.74000001</v>
      </c>
      <c r="J38" s="123">
        <f t="shared" si="1"/>
        <v>287330710.74000001</v>
      </c>
    </row>
    <row r="39" spans="2:10" ht="12" customHeight="1" x14ac:dyDescent="0.25">
      <c r="B39" s="15"/>
      <c r="C39" s="189" t="s">
        <v>411</v>
      </c>
      <c r="D39" s="190"/>
      <c r="E39" s="123">
        <f>SUM(E40:E41)</f>
        <v>0</v>
      </c>
      <c r="F39" s="123">
        <f t="shared" ref="F39:J39" si="5">SUM(F40:F41)</f>
        <v>0</v>
      </c>
      <c r="G39" s="123">
        <f t="shared" si="0"/>
        <v>0</v>
      </c>
      <c r="H39" s="123">
        <f t="shared" si="5"/>
        <v>0</v>
      </c>
      <c r="I39" s="123">
        <f t="shared" si="5"/>
        <v>0</v>
      </c>
      <c r="J39" s="123">
        <f t="shared" si="5"/>
        <v>0</v>
      </c>
    </row>
    <row r="40" spans="2:10" ht="12" customHeight="1" x14ac:dyDescent="0.25">
      <c r="B40" s="15"/>
      <c r="C40" s="125"/>
      <c r="D40" s="126" t="s">
        <v>412</v>
      </c>
      <c r="E40" s="123">
        <v>0</v>
      </c>
      <c r="F40" s="123">
        <v>0</v>
      </c>
      <c r="G40" s="123">
        <f t="shared" si="0"/>
        <v>0</v>
      </c>
      <c r="H40" s="123">
        <v>0</v>
      </c>
      <c r="I40" s="123">
        <v>0</v>
      </c>
      <c r="J40" s="123">
        <f t="shared" si="1"/>
        <v>0</v>
      </c>
    </row>
    <row r="41" spans="2:10" ht="12" customHeight="1" x14ac:dyDescent="0.25">
      <c r="B41" s="15"/>
      <c r="C41" s="125"/>
      <c r="D41" s="126" t="s">
        <v>413</v>
      </c>
      <c r="E41" s="123">
        <v>0</v>
      </c>
      <c r="F41" s="123">
        <v>0</v>
      </c>
      <c r="G41" s="123">
        <f t="shared" si="0"/>
        <v>0</v>
      </c>
      <c r="H41" s="123">
        <v>0</v>
      </c>
      <c r="I41" s="123">
        <v>0</v>
      </c>
      <c r="J41" s="123">
        <f t="shared" si="1"/>
        <v>0</v>
      </c>
    </row>
    <row r="42" spans="2:10" ht="12" customHeight="1" x14ac:dyDescent="0.25">
      <c r="B42" s="127"/>
      <c r="C42" s="128"/>
      <c r="D42" s="129"/>
      <c r="E42" s="123"/>
      <c r="F42" s="123"/>
      <c r="G42" s="123"/>
      <c r="H42" s="123"/>
      <c r="I42" s="123"/>
      <c r="J42" s="123"/>
    </row>
    <row r="43" spans="2:10" ht="12" customHeight="1" x14ac:dyDescent="0.25">
      <c r="B43" s="195" t="s">
        <v>414</v>
      </c>
      <c r="C43" s="196"/>
      <c r="D43" s="192"/>
      <c r="E43" s="265">
        <f>+E11+E12+E13+E14+E15+E16+E17+E18+E30+E36+E37+E39</f>
        <v>42237000</v>
      </c>
      <c r="F43" s="265">
        <f t="shared" ref="F43:J43" si="6">+F11+F12+F13+F14+F15+F16+F17+F18+F30+F36+F37+F39</f>
        <v>437111488.33000004</v>
      </c>
      <c r="G43" s="265">
        <f t="shared" si="6"/>
        <v>479348488.33000004</v>
      </c>
      <c r="H43" s="265">
        <f t="shared" si="6"/>
        <v>479348488.33000004</v>
      </c>
      <c r="I43" s="265">
        <f t="shared" si="6"/>
        <v>479348488.33000004</v>
      </c>
      <c r="J43" s="265">
        <f t="shared" si="6"/>
        <v>437111488.33000004</v>
      </c>
    </row>
    <row r="44" spans="2:10" ht="12" customHeight="1" x14ac:dyDescent="0.25">
      <c r="B44" s="195" t="s">
        <v>415</v>
      </c>
      <c r="C44" s="196"/>
      <c r="D44" s="192"/>
      <c r="E44" s="124"/>
      <c r="F44" s="41"/>
      <c r="G44" s="41"/>
      <c r="H44" s="41"/>
      <c r="I44" s="41"/>
      <c r="J44" s="41"/>
    </row>
    <row r="45" spans="2:10" ht="12" customHeight="1" x14ac:dyDescent="0.25">
      <c r="B45" s="195" t="s">
        <v>416</v>
      </c>
      <c r="C45" s="196"/>
      <c r="D45" s="192"/>
      <c r="E45" s="263"/>
      <c r="F45" s="263"/>
      <c r="G45" s="263"/>
      <c r="H45" s="263"/>
      <c r="I45" s="263"/>
      <c r="J45" s="264"/>
    </row>
    <row r="46" spans="2:10" ht="12" customHeight="1" x14ac:dyDescent="0.25">
      <c r="B46" s="127"/>
      <c r="C46" s="128"/>
      <c r="D46" s="129"/>
      <c r="E46" s="123"/>
      <c r="F46" s="123"/>
      <c r="G46" s="123"/>
      <c r="H46" s="123"/>
      <c r="I46" s="123"/>
      <c r="J46" s="123"/>
    </row>
    <row r="47" spans="2:10" ht="12" customHeight="1" x14ac:dyDescent="0.25">
      <c r="B47" s="195" t="s">
        <v>417</v>
      </c>
      <c r="C47" s="196"/>
      <c r="D47" s="192"/>
      <c r="E47" s="123"/>
      <c r="F47" s="123"/>
      <c r="G47" s="123"/>
      <c r="H47" s="123"/>
      <c r="I47" s="123"/>
      <c r="J47" s="123"/>
    </row>
    <row r="48" spans="2:10" ht="12" customHeight="1" x14ac:dyDescent="0.25">
      <c r="B48" s="15"/>
      <c r="C48" s="189" t="s">
        <v>418</v>
      </c>
      <c r="D48" s="190"/>
      <c r="E48" s="123">
        <f>SUM(E49:E56)</f>
        <v>1624642971</v>
      </c>
      <c r="F48" s="123">
        <f t="shared" ref="F48:J48" si="7">SUM(F49:F56)</f>
        <v>41617875.700000048</v>
      </c>
      <c r="G48" s="123">
        <f t="shared" ref="G48:G66" si="8">E48+F48</f>
        <v>1666260846.7</v>
      </c>
      <c r="H48" s="123">
        <f t="shared" si="7"/>
        <v>1666260846.7</v>
      </c>
      <c r="I48" s="123">
        <f t="shared" si="7"/>
        <v>1666260846.7</v>
      </c>
      <c r="J48" s="123">
        <f t="shared" si="7"/>
        <v>41617875.700000048</v>
      </c>
    </row>
    <row r="49" spans="2:10" ht="12" customHeight="1" x14ac:dyDescent="0.25">
      <c r="B49" s="15"/>
      <c r="C49" s="125"/>
      <c r="D49" s="126" t="s">
        <v>419</v>
      </c>
      <c r="E49" s="123">
        <v>0</v>
      </c>
      <c r="F49" s="123">
        <v>0</v>
      </c>
      <c r="G49" s="123">
        <f t="shared" si="8"/>
        <v>0</v>
      </c>
      <c r="H49" s="123">
        <v>0</v>
      </c>
      <c r="I49" s="123">
        <v>0</v>
      </c>
      <c r="J49" s="123">
        <f t="shared" ref="J49:J66" si="9">+I49-E49</f>
        <v>0</v>
      </c>
    </row>
    <row r="50" spans="2:10" ht="12" customHeight="1" x14ac:dyDescent="0.25">
      <c r="B50" s="15"/>
      <c r="C50" s="125"/>
      <c r="D50" s="126" t="s">
        <v>420</v>
      </c>
      <c r="E50" s="123">
        <v>1624642971</v>
      </c>
      <c r="F50" s="123">
        <v>41617875.700000048</v>
      </c>
      <c r="G50" s="123">
        <f t="shared" si="8"/>
        <v>1666260846.7</v>
      </c>
      <c r="H50" s="123">
        <v>1666260846.7</v>
      </c>
      <c r="I50" s="123">
        <v>1666260846.7</v>
      </c>
      <c r="J50" s="123">
        <f t="shared" si="9"/>
        <v>41617875.700000048</v>
      </c>
    </row>
    <row r="51" spans="2:10" ht="12" customHeight="1" x14ac:dyDescent="0.25">
      <c r="B51" s="15"/>
      <c r="C51" s="125"/>
      <c r="D51" s="126" t="s">
        <v>421</v>
      </c>
      <c r="E51" s="123">
        <v>0</v>
      </c>
      <c r="F51" s="123">
        <v>0</v>
      </c>
      <c r="G51" s="123">
        <f t="shared" si="8"/>
        <v>0</v>
      </c>
      <c r="H51" s="123">
        <v>0</v>
      </c>
      <c r="I51" s="123">
        <v>0</v>
      </c>
      <c r="J51" s="123">
        <f t="shared" si="9"/>
        <v>0</v>
      </c>
    </row>
    <row r="52" spans="2:10" ht="16.5" x14ac:dyDescent="0.25">
      <c r="B52" s="15"/>
      <c r="C52" s="125"/>
      <c r="D52" s="130" t="s">
        <v>422</v>
      </c>
      <c r="E52" s="123">
        <v>0</v>
      </c>
      <c r="F52" s="123">
        <v>0</v>
      </c>
      <c r="G52" s="123">
        <f t="shared" si="8"/>
        <v>0</v>
      </c>
      <c r="H52" s="123">
        <v>0</v>
      </c>
      <c r="I52" s="123">
        <v>0</v>
      </c>
      <c r="J52" s="123">
        <f t="shared" si="9"/>
        <v>0</v>
      </c>
    </row>
    <row r="53" spans="2:10" ht="12" customHeight="1" x14ac:dyDescent="0.25">
      <c r="B53" s="15"/>
      <c r="C53" s="125"/>
      <c r="D53" s="126" t="s">
        <v>423</v>
      </c>
      <c r="E53" s="123">
        <v>0</v>
      </c>
      <c r="F53" s="123">
        <v>0</v>
      </c>
      <c r="G53" s="123">
        <f t="shared" si="8"/>
        <v>0</v>
      </c>
      <c r="H53" s="123">
        <v>0</v>
      </c>
      <c r="I53" s="123">
        <v>0</v>
      </c>
      <c r="J53" s="123">
        <f t="shared" si="9"/>
        <v>0</v>
      </c>
    </row>
    <row r="54" spans="2:10" ht="12" customHeight="1" x14ac:dyDescent="0.25">
      <c r="B54" s="15"/>
      <c r="C54" s="125"/>
      <c r="D54" s="126" t="s">
        <v>424</v>
      </c>
      <c r="E54" s="123">
        <v>0</v>
      </c>
      <c r="F54" s="123">
        <v>0</v>
      </c>
      <c r="G54" s="123">
        <f t="shared" si="8"/>
        <v>0</v>
      </c>
      <c r="H54" s="123">
        <v>0</v>
      </c>
      <c r="I54" s="123">
        <v>0</v>
      </c>
      <c r="J54" s="123">
        <f t="shared" si="9"/>
        <v>0</v>
      </c>
    </row>
    <row r="55" spans="2:10" ht="12" customHeight="1" x14ac:dyDescent="0.25">
      <c r="B55" s="15"/>
      <c r="C55" s="125"/>
      <c r="D55" s="130" t="s">
        <v>425</v>
      </c>
      <c r="E55" s="123">
        <v>0</v>
      </c>
      <c r="F55" s="123">
        <v>0</v>
      </c>
      <c r="G55" s="123">
        <f t="shared" si="8"/>
        <v>0</v>
      </c>
      <c r="H55" s="123">
        <v>0</v>
      </c>
      <c r="I55" s="123">
        <v>0</v>
      </c>
      <c r="J55" s="123">
        <f t="shared" si="9"/>
        <v>0</v>
      </c>
    </row>
    <row r="56" spans="2:10" ht="12" customHeight="1" x14ac:dyDescent="0.25">
      <c r="B56" s="15"/>
      <c r="C56" s="125"/>
      <c r="D56" s="16" t="s">
        <v>426</v>
      </c>
      <c r="E56" s="123">
        <v>0</v>
      </c>
      <c r="F56" s="123">
        <v>0</v>
      </c>
      <c r="G56" s="123">
        <f t="shared" si="8"/>
        <v>0</v>
      </c>
      <c r="H56" s="123">
        <v>0</v>
      </c>
      <c r="I56" s="123">
        <v>0</v>
      </c>
      <c r="J56" s="123">
        <f t="shared" si="9"/>
        <v>0</v>
      </c>
    </row>
    <row r="57" spans="2:10" ht="12" customHeight="1" x14ac:dyDescent="0.25">
      <c r="B57" s="15"/>
      <c r="C57" s="189" t="s">
        <v>427</v>
      </c>
      <c r="D57" s="190"/>
      <c r="E57" s="123">
        <f>SUM(E58:E61)</f>
        <v>0</v>
      </c>
      <c r="F57" s="123">
        <f t="shared" ref="F57:J57" si="10">SUM(F58:F61)</f>
        <v>687706413.35000002</v>
      </c>
      <c r="G57" s="123">
        <f t="shared" si="8"/>
        <v>687706413.35000002</v>
      </c>
      <c r="H57" s="123">
        <f t="shared" si="10"/>
        <v>687706413.35000002</v>
      </c>
      <c r="I57" s="123">
        <f t="shared" si="10"/>
        <v>687706413.35000002</v>
      </c>
      <c r="J57" s="123">
        <f t="shared" si="10"/>
        <v>687706413.35000002</v>
      </c>
    </row>
    <row r="58" spans="2:10" ht="12" customHeight="1" x14ac:dyDescent="0.25">
      <c r="B58" s="15"/>
      <c r="C58" s="125"/>
      <c r="D58" s="126" t="s">
        <v>428</v>
      </c>
      <c r="E58" s="123">
        <v>0</v>
      </c>
      <c r="F58" s="123">
        <v>383140959.04000002</v>
      </c>
      <c r="G58" s="123">
        <f t="shared" si="8"/>
        <v>383140959.04000002</v>
      </c>
      <c r="H58" s="123">
        <v>383140959.04000002</v>
      </c>
      <c r="I58" s="123">
        <v>383140959.04000002</v>
      </c>
      <c r="J58" s="123">
        <f t="shared" si="9"/>
        <v>383140959.04000002</v>
      </c>
    </row>
    <row r="59" spans="2:10" ht="12" customHeight="1" x14ac:dyDescent="0.25">
      <c r="B59" s="15"/>
      <c r="C59" s="125"/>
      <c r="D59" s="126" t="s">
        <v>429</v>
      </c>
      <c r="E59" s="123">
        <v>0</v>
      </c>
      <c r="F59" s="123">
        <v>0</v>
      </c>
      <c r="G59" s="123">
        <f t="shared" si="8"/>
        <v>0</v>
      </c>
      <c r="H59" s="123">
        <v>0</v>
      </c>
      <c r="I59" s="123">
        <v>0</v>
      </c>
      <c r="J59" s="123">
        <f t="shared" si="9"/>
        <v>0</v>
      </c>
    </row>
    <row r="60" spans="2:10" ht="12" customHeight="1" x14ac:dyDescent="0.25">
      <c r="B60" s="15"/>
      <c r="C60" s="125"/>
      <c r="D60" s="126" t="s">
        <v>430</v>
      </c>
      <c r="E60" s="123">
        <v>0</v>
      </c>
      <c r="F60" s="123">
        <v>0</v>
      </c>
      <c r="G60" s="123">
        <f t="shared" si="8"/>
        <v>0</v>
      </c>
      <c r="H60" s="123">
        <v>0</v>
      </c>
      <c r="I60" s="123">
        <v>0</v>
      </c>
      <c r="J60" s="123">
        <f t="shared" si="9"/>
        <v>0</v>
      </c>
    </row>
    <row r="61" spans="2:10" ht="12" customHeight="1" x14ac:dyDescent="0.25">
      <c r="B61" s="15"/>
      <c r="C61" s="125"/>
      <c r="D61" s="126" t="s">
        <v>431</v>
      </c>
      <c r="E61" s="123">
        <v>0</v>
      </c>
      <c r="F61" s="123">
        <v>304565454.31</v>
      </c>
      <c r="G61" s="123">
        <f t="shared" si="8"/>
        <v>304565454.31</v>
      </c>
      <c r="H61" s="123">
        <v>304565454.31</v>
      </c>
      <c r="I61" s="123">
        <v>304565454.31</v>
      </c>
      <c r="J61" s="123">
        <f t="shared" si="9"/>
        <v>304565454.31</v>
      </c>
    </row>
    <row r="62" spans="2:10" ht="12" customHeight="1" x14ac:dyDescent="0.25">
      <c r="B62" s="15"/>
      <c r="C62" s="189" t="s">
        <v>432</v>
      </c>
      <c r="D62" s="190"/>
      <c r="E62" s="123">
        <f>SUM(E63:E64)</f>
        <v>0</v>
      </c>
      <c r="F62" s="123">
        <f t="shared" ref="F62:J62" si="11">SUM(F63:F64)</f>
        <v>0</v>
      </c>
      <c r="G62" s="123">
        <f t="shared" si="8"/>
        <v>0</v>
      </c>
      <c r="H62" s="123">
        <f t="shared" si="11"/>
        <v>0</v>
      </c>
      <c r="I62" s="123">
        <f t="shared" si="11"/>
        <v>0</v>
      </c>
      <c r="J62" s="123">
        <f t="shared" si="11"/>
        <v>0</v>
      </c>
    </row>
    <row r="63" spans="2:10" ht="12" customHeight="1" x14ac:dyDescent="0.25">
      <c r="B63" s="15"/>
      <c r="C63" s="125"/>
      <c r="D63" s="126" t="s">
        <v>433</v>
      </c>
      <c r="E63" s="123">
        <v>0</v>
      </c>
      <c r="F63" s="123">
        <v>0</v>
      </c>
      <c r="G63" s="123">
        <f t="shared" si="8"/>
        <v>0</v>
      </c>
      <c r="H63" s="123">
        <v>0</v>
      </c>
      <c r="I63" s="123">
        <v>0</v>
      </c>
      <c r="J63" s="123">
        <f t="shared" si="9"/>
        <v>0</v>
      </c>
    </row>
    <row r="64" spans="2:10" ht="12" customHeight="1" x14ac:dyDescent="0.25">
      <c r="B64" s="15"/>
      <c r="C64" s="125"/>
      <c r="D64" s="126" t="s">
        <v>434</v>
      </c>
      <c r="E64" s="123">
        <v>0</v>
      </c>
      <c r="F64" s="123">
        <v>0</v>
      </c>
      <c r="G64" s="123">
        <f t="shared" si="8"/>
        <v>0</v>
      </c>
      <c r="H64" s="123">
        <v>0</v>
      </c>
      <c r="I64" s="123">
        <v>0</v>
      </c>
      <c r="J64" s="123">
        <f t="shared" si="9"/>
        <v>0</v>
      </c>
    </row>
    <row r="65" spans="2:10" ht="12" customHeight="1" x14ac:dyDescent="0.25">
      <c r="B65" s="15"/>
      <c r="C65" s="189" t="s">
        <v>435</v>
      </c>
      <c r="D65" s="190"/>
      <c r="E65" s="123">
        <v>0</v>
      </c>
      <c r="F65" s="123">
        <v>0</v>
      </c>
      <c r="G65" s="123">
        <f t="shared" si="8"/>
        <v>0</v>
      </c>
      <c r="H65" s="123">
        <v>0</v>
      </c>
      <c r="I65" s="123">
        <v>0</v>
      </c>
      <c r="J65" s="123">
        <f t="shared" si="9"/>
        <v>0</v>
      </c>
    </row>
    <row r="66" spans="2:10" ht="12" customHeight="1" x14ac:dyDescent="0.25">
      <c r="B66" s="15"/>
      <c r="C66" s="189" t="s">
        <v>436</v>
      </c>
      <c r="D66" s="190"/>
      <c r="E66" s="123">
        <v>0</v>
      </c>
      <c r="F66" s="123">
        <v>0</v>
      </c>
      <c r="G66" s="123">
        <f t="shared" si="8"/>
        <v>0</v>
      </c>
      <c r="H66" s="123">
        <v>0</v>
      </c>
      <c r="I66" s="123">
        <v>0</v>
      </c>
      <c r="J66" s="123">
        <f t="shared" si="9"/>
        <v>0</v>
      </c>
    </row>
    <row r="67" spans="2:10" ht="12" customHeight="1" x14ac:dyDescent="0.25">
      <c r="B67" s="127"/>
      <c r="C67" s="197"/>
      <c r="D67" s="198"/>
      <c r="E67" s="123"/>
      <c r="F67" s="123"/>
      <c r="G67" s="123"/>
      <c r="H67" s="123"/>
      <c r="I67" s="123"/>
      <c r="J67" s="123"/>
    </row>
    <row r="68" spans="2:10" ht="12" customHeight="1" x14ac:dyDescent="0.25">
      <c r="B68" s="195" t="s">
        <v>437</v>
      </c>
      <c r="C68" s="196"/>
      <c r="D68" s="192"/>
      <c r="E68" s="265">
        <f>+E48+E57+E62+E65+E66</f>
        <v>1624642971</v>
      </c>
      <c r="F68" s="265">
        <f t="shared" ref="F68:J68" si="12">+F48+F57+F62+F65+F66</f>
        <v>729324289.05000007</v>
      </c>
      <c r="G68" s="265">
        <f t="shared" si="12"/>
        <v>2353967260.0500002</v>
      </c>
      <c r="H68" s="265">
        <f t="shared" si="12"/>
        <v>2353967260.0500002</v>
      </c>
      <c r="I68" s="265">
        <f t="shared" si="12"/>
        <v>2353967260.0500002</v>
      </c>
      <c r="J68" s="265">
        <f t="shared" si="12"/>
        <v>729324289.05000007</v>
      </c>
    </row>
    <row r="69" spans="2:10" ht="12" customHeight="1" x14ac:dyDescent="0.25">
      <c r="B69" s="127"/>
      <c r="C69" s="197"/>
      <c r="D69" s="198"/>
      <c r="E69" s="123"/>
      <c r="F69" s="123"/>
      <c r="G69" s="123"/>
      <c r="H69" s="123"/>
      <c r="I69" s="123"/>
      <c r="J69" s="123"/>
    </row>
    <row r="70" spans="2:10" ht="12" customHeight="1" x14ac:dyDescent="0.25">
      <c r="B70" s="195" t="s">
        <v>438</v>
      </c>
      <c r="C70" s="196"/>
      <c r="D70" s="192"/>
      <c r="E70" s="123">
        <f>+E71</f>
        <v>0</v>
      </c>
      <c r="F70" s="123">
        <f t="shared" ref="F70:J70" si="13">+F71</f>
        <v>0</v>
      </c>
      <c r="G70" s="123">
        <f t="shared" si="13"/>
        <v>0</v>
      </c>
      <c r="H70" s="123">
        <f t="shared" si="13"/>
        <v>0</v>
      </c>
      <c r="I70" s="123">
        <f t="shared" si="13"/>
        <v>0</v>
      </c>
      <c r="J70" s="123">
        <f t="shared" si="13"/>
        <v>0</v>
      </c>
    </row>
    <row r="71" spans="2:10" ht="12" customHeight="1" x14ac:dyDescent="0.25">
      <c r="B71" s="15"/>
      <c r="C71" s="189" t="s">
        <v>439</v>
      </c>
      <c r="D71" s="190"/>
      <c r="E71" s="123">
        <v>0</v>
      </c>
      <c r="F71" s="123">
        <v>0</v>
      </c>
      <c r="G71" s="123">
        <f t="shared" ref="G71" si="14">+E71+F71</f>
        <v>0</v>
      </c>
      <c r="H71" s="123">
        <v>0</v>
      </c>
      <c r="I71" s="123">
        <v>0</v>
      </c>
      <c r="J71" s="123">
        <f t="shared" ref="J71:J73" si="15">+I71-E71</f>
        <v>0</v>
      </c>
    </row>
    <row r="72" spans="2:10" ht="12" customHeight="1" x14ac:dyDescent="0.25">
      <c r="B72" s="127"/>
      <c r="C72" s="197"/>
      <c r="D72" s="198"/>
      <c r="E72" s="123"/>
      <c r="F72" s="123"/>
      <c r="G72" s="123"/>
      <c r="H72" s="123"/>
      <c r="I72" s="123"/>
      <c r="J72" s="123"/>
    </row>
    <row r="73" spans="2:10" ht="12" customHeight="1" x14ac:dyDescent="0.25">
      <c r="B73" s="195" t="s">
        <v>440</v>
      </c>
      <c r="C73" s="196"/>
      <c r="D73" s="192"/>
      <c r="E73" s="265">
        <f>+E43+E68+E70</f>
        <v>1666879971</v>
      </c>
      <c r="F73" s="265">
        <f t="shared" ref="F73:J73" si="16">+F43+F68+F70</f>
        <v>1166435777.3800001</v>
      </c>
      <c r="G73" s="265">
        <f t="shared" si="16"/>
        <v>2833315748.3800001</v>
      </c>
      <c r="H73" s="265">
        <f t="shared" si="16"/>
        <v>2833315748.3800001</v>
      </c>
      <c r="I73" s="265">
        <f t="shared" si="16"/>
        <v>2833315748.3800001</v>
      </c>
      <c r="J73" s="265">
        <f t="shared" si="16"/>
        <v>1166435777.3800001</v>
      </c>
    </row>
    <row r="74" spans="2:10" ht="12" customHeight="1" x14ac:dyDescent="0.25">
      <c r="B74" s="127"/>
      <c r="C74" s="197"/>
      <c r="D74" s="198"/>
      <c r="E74" s="123"/>
      <c r="F74" s="123"/>
      <c r="G74" s="123"/>
      <c r="H74" s="123"/>
      <c r="I74" s="123"/>
      <c r="J74" s="123"/>
    </row>
    <row r="75" spans="2:10" ht="12" customHeight="1" x14ac:dyDescent="0.25">
      <c r="B75" s="15"/>
      <c r="C75" s="191" t="s">
        <v>441</v>
      </c>
      <c r="D75" s="192"/>
      <c r="E75" s="123"/>
      <c r="F75" s="123"/>
      <c r="G75" s="123"/>
      <c r="H75" s="123"/>
      <c r="I75" s="123"/>
      <c r="J75" s="123"/>
    </row>
    <row r="76" spans="2:10" ht="12" customHeight="1" x14ac:dyDescent="0.25">
      <c r="B76" s="15"/>
      <c r="C76" s="189" t="s">
        <v>442</v>
      </c>
      <c r="D76" s="190"/>
      <c r="E76" s="123">
        <v>0</v>
      </c>
      <c r="F76" s="123">
        <v>0</v>
      </c>
      <c r="G76" s="123">
        <v>0</v>
      </c>
      <c r="H76" s="123">
        <v>0</v>
      </c>
      <c r="I76" s="123">
        <v>0</v>
      </c>
      <c r="J76" s="123"/>
    </row>
    <row r="77" spans="2:10" ht="12" customHeight="1" x14ac:dyDescent="0.25">
      <c r="B77" s="15"/>
      <c r="C77" s="131" t="s">
        <v>443</v>
      </c>
      <c r="D77" s="132"/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/>
    </row>
    <row r="78" spans="2:10" ht="12" customHeight="1" x14ac:dyDescent="0.25">
      <c r="B78" s="15"/>
      <c r="C78" s="191" t="s">
        <v>444</v>
      </c>
      <c r="D78" s="192"/>
      <c r="E78" s="123">
        <f>+E76+E77</f>
        <v>0</v>
      </c>
      <c r="F78" s="123">
        <f t="shared" ref="F78:I78" si="17">+F76+F77</f>
        <v>0</v>
      </c>
      <c r="G78" s="123">
        <f t="shared" si="17"/>
        <v>0</v>
      </c>
      <c r="H78" s="123">
        <f t="shared" si="17"/>
        <v>0</v>
      </c>
      <c r="I78" s="123">
        <f t="shared" si="17"/>
        <v>0</v>
      </c>
      <c r="J78" s="123"/>
    </row>
    <row r="79" spans="2:10" ht="12" customHeight="1" thickBot="1" x14ac:dyDescent="0.3">
      <c r="B79" s="133"/>
      <c r="C79" s="193"/>
      <c r="D79" s="194"/>
      <c r="E79" s="134"/>
      <c r="F79" s="134"/>
      <c r="G79" s="134"/>
      <c r="H79" s="134"/>
      <c r="I79" s="134"/>
      <c r="J79" s="134"/>
    </row>
    <row r="81" spans="5:9" x14ac:dyDescent="0.25">
      <c r="E81" s="266">
        <v>1666879971</v>
      </c>
      <c r="F81" s="267"/>
      <c r="G81" s="268">
        <v>2833315748.3800001</v>
      </c>
      <c r="H81" s="266">
        <v>2833315748.3800001</v>
      </c>
      <c r="I81" s="266">
        <v>2833315748.3800001</v>
      </c>
    </row>
    <row r="82" spans="5:9" x14ac:dyDescent="0.25">
      <c r="E82" s="261">
        <f>E73-E81</f>
        <v>0</v>
      </c>
      <c r="F82" s="261"/>
      <c r="G82" s="261">
        <f t="shared" ref="F82:I82" si="18">G73-G81</f>
        <v>0</v>
      </c>
      <c r="H82" s="261">
        <f t="shared" si="18"/>
        <v>0</v>
      </c>
      <c r="I82" s="261">
        <f t="shared" si="18"/>
        <v>0</v>
      </c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8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view="pageBreakPreview" zoomScale="120" zoomScaleNormal="160" zoomScaleSheetLayoutView="120" workbookViewId="0">
      <pane xSplit="3" ySplit="7" topLeftCell="D77" activePane="bottomRight" state="frozen"/>
      <selection pane="topRight" activeCell="D1" sqref="D1"/>
      <selection pane="bottomLeft" activeCell="A8" sqref="A8"/>
      <selection pane="bottomRight" activeCell="G83" sqref="G83"/>
    </sheetView>
  </sheetViews>
  <sheetFormatPr baseColWidth="10" defaultRowHeight="15" x14ac:dyDescent="0.25"/>
  <cols>
    <col min="1" max="1" width="1.42578125" customWidth="1"/>
    <col min="2" max="2" width="2.28515625" customWidth="1"/>
    <col min="3" max="3" width="38.85546875" customWidth="1"/>
    <col min="4" max="4" width="12.5703125" style="46" bestFit="1" customWidth="1"/>
    <col min="5" max="5" width="12.28515625" style="46" bestFit="1" customWidth="1"/>
    <col min="6" max="6" width="13.28515625" style="46" bestFit="1" customWidth="1"/>
    <col min="7" max="7" width="12.7109375" style="46" bestFit="1" customWidth="1"/>
    <col min="8" max="8" width="12.5703125" style="46" bestFit="1" customWidth="1"/>
    <col min="9" max="9" width="11.5703125" style="46" bestFit="1" customWidth="1"/>
  </cols>
  <sheetData>
    <row r="1" spans="2:9" ht="10.5" customHeight="1" x14ac:dyDescent="0.25">
      <c r="B1" s="235" t="s">
        <v>176</v>
      </c>
      <c r="C1" s="236"/>
      <c r="D1" s="236"/>
      <c r="E1" s="236"/>
      <c r="F1" s="236"/>
      <c r="G1" s="236"/>
      <c r="H1" s="236"/>
      <c r="I1" s="237"/>
    </row>
    <row r="2" spans="2:9" ht="10.5" customHeight="1" x14ac:dyDescent="0.25">
      <c r="B2" s="238" t="s">
        <v>40</v>
      </c>
      <c r="C2" s="239"/>
      <c r="D2" s="239"/>
      <c r="E2" s="239"/>
      <c r="F2" s="239"/>
      <c r="G2" s="239"/>
      <c r="H2" s="239"/>
      <c r="I2" s="240"/>
    </row>
    <row r="3" spans="2:9" ht="10.5" customHeight="1" x14ac:dyDescent="0.25">
      <c r="B3" s="238" t="s">
        <v>41</v>
      </c>
      <c r="C3" s="239"/>
      <c r="D3" s="239"/>
      <c r="E3" s="239"/>
      <c r="F3" s="239"/>
      <c r="G3" s="239"/>
      <c r="H3" s="239"/>
      <c r="I3" s="240"/>
    </row>
    <row r="4" spans="2:9" ht="10.5" customHeight="1" x14ac:dyDescent="0.25">
      <c r="B4" s="238" t="s">
        <v>447</v>
      </c>
      <c r="C4" s="239"/>
      <c r="D4" s="239"/>
      <c r="E4" s="239"/>
      <c r="F4" s="239"/>
      <c r="G4" s="239"/>
      <c r="H4" s="239"/>
      <c r="I4" s="240"/>
    </row>
    <row r="5" spans="2:9" ht="10.5" customHeight="1" thickBot="1" x14ac:dyDescent="0.3">
      <c r="B5" s="241" t="s">
        <v>0</v>
      </c>
      <c r="C5" s="242"/>
      <c r="D5" s="242"/>
      <c r="E5" s="242"/>
      <c r="F5" s="242"/>
      <c r="G5" s="242"/>
      <c r="H5" s="242"/>
      <c r="I5" s="243"/>
    </row>
    <row r="6" spans="2:9" ht="10.5" customHeight="1" thickBot="1" x14ac:dyDescent="0.3">
      <c r="B6" s="226" t="s">
        <v>175</v>
      </c>
      <c r="C6" s="227"/>
      <c r="D6" s="230" t="s">
        <v>42</v>
      </c>
      <c r="E6" s="231"/>
      <c r="F6" s="231"/>
      <c r="G6" s="231"/>
      <c r="H6" s="232"/>
      <c r="I6" s="233" t="s">
        <v>179</v>
      </c>
    </row>
    <row r="7" spans="2:9" ht="17.25" thickBot="1" x14ac:dyDescent="0.3">
      <c r="B7" s="228"/>
      <c r="C7" s="229"/>
      <c r="D7" s="72" t="s">
        <v>178</v>
      </c>
      <c r="E7" s="73" t="s">
        <v>43</v>
      </c>
      <c r="F7" s="72" t="s">
        <v>44</v>
      </c>
      <c r="G7" s="72" t="s">
        <v>3</v>
      </c>
      <c r="H7" s="72" t="s">
        <v>5</v>
      </c>
      <c r="I7" s="234"/>
    </row>
    <row r="8" spans="2:9" ht="10.5" customHeight="1" x14ac:dyDescent="0.25">
      <c r="B8" s="224" t="s">
        <v>45</v>
      </c>
      <c r="C8" s="225"/>
      <c r="D8" s="43">
        <f>+D9+D17+D27+D37+D47+D57+D61+D70+D74</f>
        <v>42237000</v>
      </c>
      <c r="E8" s="43">
        <f>+E9+E17+E27+E37+E47+E57+E61+E70+E74</f>
        <v>515675235.60000002</v>
      </c>
      <c r="F8" s="43">
        <f>+F9+F17+F27+F37+F47+F57+F61+F70+F74</f>
        <v>557912235.60000002</v>
      </c>
      <c r="G8" s="43">
        <f>+G9+G17+G27+G37+G47+G57+G61+G70+G74</f>
        <v>527244455.51999998</v>
      </c>
      <c r="H8" s="43">
        <f>+H9+H17+H27+H37+H47+H57+H61+H70+H74</f>
        <v>446290485.57999998</v>
      </c>
      <c r="I8" s="43">
        <f t="shared" ref="I8:I56" si="0">+F8-G8</f>
        <v>30667780.080000043</v>
      </c>
    </row>
    <row r="9" spans="2:9" ht="10.5" customHeight="1" x14ac:dyDescent="0.25">
      <c r="B9" s="257" t="s">
        <v>46</v>
      </c>
      <c r="C9" s="258"/>
      <c r="D9" s="259">
        <f>SUM(D10:D16)</f>
        <v>16731635</v>
      </c>
      <c r="E9" s="259">
        <f>SUM(E10:E16)</f>
        <v>284679172.97000003</v>
      </c>
      <c r="F9" s="259">
        <f>SUM(F10:F16)</f>
        <v>301410807.97000003</v>
      </c>
      <c r="G9" s="259">
        <f>SUM(G10:G16)</f>
        <v>301378035.86000001</v>
      </c>
      <c r="H9" s="259">
        <f>SUM(H10:H16)</f>
        <v>300307923.76999998</v>
      </c>
      <c r="I9" s="259">
        <f t="shared" si="0"/>
        <v>32772.110000014305</v>
      </c>
    </row>
    <row r="10" spans="2:9" ht="10.5" customHeight="1" x14ac:dyDescent="0.25">
      <c r="B10" s="34"/>
      <c r="C10" s="17" t="s">
        <v>47</v>
      </c>
      <c r="D10" s="42">
        <v>0</v>
      </c>
      <c r="E10" s="42">
        <v>34953357.850000001</v>
      </c>
      <c r="F10" s="42">
        <f>D10+E10</f>
        <v>34953357.850000001</v>
      </c>
      <c r="G10" s="42">
        <v>34953349.399999999</v>
      </c>
      <c r="H10" s="42">
        <v>34953349.399999999</v>
      </c>
      <c r="I10" s="42">
        <f t="shared" si="0"/>
        <v>8.4500000029802322</v>
      </c>
    </row>
    <row r="11" spans="2:9" ht="10.5" customHeight="1" x14ac:dyDescent="0.25">
      <c r="B11" s="34"/>
      <c r="C11" s="17" t="s">
        <v>48</v>
      </c>
      <c r="D11" s="42">
        <v>15529056.880000001</v>
      </c>
      <c r="E11" s="42">
        <v>40518165.670000002</v>
      </c>
      <c r="F11" s="42">
        <f t="shared" ref="F11:F16" si="1">D11+E11</f>
        <v>56047222.550000004</v>
      </c>
      <c r="G11" s="42">
        <v>56014464.380000003</v>
      </c>
      <c r="H11" s="42">
        <v>55991474.380000003</v>
      </c>
      <c r="I11" s="42">
        <f t="shared" si="0"/>
        <v>32758.170000001788</v>
      </c>
    </row>
    <row r="12" spans="2:9" ht="10.5" customHeight="1" x14ac:dyDescent="0.25">
      <c r="B12" s="34"/>
      <c r="C12" s="17" t="s">
        <v>49</v>
      </c>
      <c r="D12" s="42">
        <v>1202578.1200000001</v>
      </c>
      <c r="E12" s="42">
        <v>76036944.340000004</v>
      </c>
      <c r="F12" s="42">
        <f t="shared" si="1"/>
        <v>77239522.460000008</v>
      </c>
      <c r="G12" s="42">
        <v>77239522.370000005</v>
      </c>
      <c r="H12" s="42">
        <v>76192400.280000001</v>
      </c>
      <c r="I12" s="42">
        <f t="shared" si="0"/>
        <v>9.0000003576278687E-2</v>
      </c>
    </row>
    <row r="13" spans="2:9" ht="10.5" customHeight="1" x14ac:dyDescent="0.25">
      <c r="B13" s="34"/>
      <c r="C13" s="17" t="s">
        <v>50</v>
      </c>
      <c r="D13" s="42">
        <v>0</v>
      </c>
      <c r="E13" s="42">
        <v>0</v>
      </c>
      <c r="F13" s="42">
        <f t="shared" si="1"/>
        <v>0</v>
      </c>
      <c r="G13" s="42">
        <v>0</v>
      </c>
      <c r="H13" s="42">
        <v>0</v>
      </c>
      <c r="I13" s="42">
        <f t="shared" si="0"/>
        <v>0</v>
      </c>
    </row>
    <row r="14" spans="2:9" ht="10.5" customHeight="1" x14ac:dyDescent="0.25">
      <c r="B14" s="34"/>
      <c r="C14" s="17" t="s">
        <v>51</v>
      </c>
      <c r="D14" s="42">
        <v>0</v>
      </c>
      <c r="E14" s="42">
        <v>130772244.7</v>
      </c>
      <c r="F14" s="42">
        <f t="shared" si="1"/>
        <v>130772244.7</v>
      </c>
      <c r="G14" s="42">
        <v>130772239.31</v>
      </c>
      <c r="H14" s="42">
        <v>130772239.31</v>
      </c>
      <c r="I14" s="42">
        <f t="shared" si="0"/>
        <v>5.3900000005960464</v>
      </c>
    </row>
    <row r="15" spans="2:9" ht="10.5" customHeight="1" x14ac:dyDescent="0.25">
      <c r="B15" s="34"/>
      <c r="C15" s="17" t="s">
        <v>52</v>
      </c>
      <c r="D15" s="42">
        <v>0</v>
      </c>
      <c r="E15" s="42">
        <v>0</v>
      </c>
      <c r="F15" s="42">
        <f t="shared" si="1"/>
        <v>0</v>
      </c>
      <c r="G15" s="42">
        <v>0</v>
      </c>
      <c r="H15" s="42">
        <v>0</v>
      </c>
      <c r="I15" s="42">
        <f t="shared" si="0"/>
        <v>0</v>
      </c>
    </row>
    <row r="16" spans="2:9" ht="10.5" customHeight="1" x14ac:dyDescent="0.25">
      <c r="B16" s="34"/>
      <c r="C16" s="17" t="s">
        <v>53</v>
      </c>
      <c r="D16" s="42">
        <v>0</v>
      </c>
      <c r="E16" s="42">
        <v>2398460.41</v>
      </c>
      <c r="F16" s="42">
        <f t="shared" si="1"/>
        <v>2398460.41</v>
      </c>
      <c r="G16" s="42">
        <v>2398460.4</v>
      </c>
      <c r="H16" s="42">
        <v>2398460.4</v>
      </c>
      <c r="I16" s="42">
        <f t="shared" si="0"/>
        <v>1.0000000242143869E-2</v>
      </c>
    </row>
    <row r="17" spans="2:9" ht="10.5" customHeight="1" x14ac:dyDescent="0.25">
      <c r="B17" s="257" t="s">
        <v>54</v>
      </c>
      <c r="C17" s="258"/>
      <c r="D17" s="259">
        <f>SUM(D18:D26)</f>
        <v>7993917</v>
      </c>
      <c r="E17" s="259">
        <f>SUM(E18:E26)</f>
        <v>130134997.2</v>
      </c>
      <c r="F17" s="259">
        <f>SUM(F18:F26)</f>
        <v>138128914.20000002</v>
      </c>
      <c r="G17" s="259">
        <f>SUM(G18:G26)</f>
        <v>137802899.94</v>
      </c>
      <c r="H17" s="259">
        <f>SUM(H18:H26)</f>
        <v>77274817.140000001</v>
      </c>
      <c r="I17" s="259">
        <f t="shared" si="0"/>
        <v>326014.26000002027</v>
      </c>
    </row>
    <row r="18" spans="2:9" ht="10.5" customHeight="1" x14ac:dyDescent="0.25">
      <c r="B18" s="34"/>
      <c r="C18" s="17" t="s">
        <v>55</v>
      </c>
      <c r="D18" s="42">
        <v>296501</v>
      </c>
      <c r="E18" s="42">
        <v>691383.54</v>
      </c>
      <c r="F18" s="42">
        <f t="shared" ref="F18:F26" si="2">D18+E18</f>
        <v>987884.54</v>
      </c>
      <c r="G18" s="42">
        <v>823695.85</v>
      </c>
      <c r="H18" s="42">
        <v>72748.81</v>
      </c>
      <c r="I18" s="42">
        <f t="shared" si="0"/>
        <v>164188.69000000006</v>
      </c>
    </row>
    <row r="19" spans="2:9" ht="10.5" customHeight="1" x14ac:dyDescent="0.25">
      <c r="B19" s="34"/>
      <c r="C19" s="17" t="s">
        <v>56</v>
      </c>
      <c r="D19" s="42">
        <v>493695</v>
      </c>
      <c r="E19" s="42">
        <v>34889760.43</v>
      </c>
      <c r="F19" s="42">
        <f t="shared" si="2"/>
        <v>35383455.43</v>
      </c>
      <c r="G19" s="42">
        <v>35383455.43</v>
      </c>
      <c r="H19" s="42">
        <v>34840846.32</v>
      </c>
      <c r="I19" s="42">
        <f t="shared" si="0"/>
        <v>0</v>
      </c>
    </row>
    <row r="20" spans="2:9" ht="10.5" customHeight="1" x14ac:dyDescent="0.25">
      <c r="B20" s="34"/>
      <c r="C20" s="17" t="s">
        <v>57</v>
      </c>
      <c r="D20" s="42">
        <v>0</v>
      </c>
      <c r="E20" s="42">
        <v>0</v>
      </c>
      <c r="F20" s="42">
        <f t="shared" si="2"/>
        <v>0</v>
      </c>
      <c r="G20" s="42">
        <v>0</v>
      </c>
      <c r="H20" s="42">
        <v>0</v>
      </c>
      <c r="I20" s="42">
        <f t="shared" si="0"/>
        <v>0</v>
      </c>
    </row>
    <row r="21" spans="2:9" ht="10.5" customHeight="1" x14ac:dyDescent="0.25">
      <c r="B21" s="34"/>
      <c r="C21" s="17" t="s">
        <v>58</v>
      </c>
      <c r="D21" s="42">
        <v>25050</v>
      </c>
      <c r="E21" s="42">
        <v>113674.62</v>
      </c>
      <c r="F21" s="42">
        <f t="shared" si="2"/>
        <v>138724.62</v>
      </c>
      <c r="G21" s="42">
        <v>138724.62</v>
      </c>
      <c r="H21" s="42">
        <v>122277.44</v>
      </c>
      <c r="I21" s="42">
        <f t="shared" si="0"/>
        <v>0</v>
      </c>
    </row>
    <row r="22" spans="2:9" ht="10.5" customHeight="1" x14ac:dyDescent="0.25">
      <c r="B22" s="34"/>
      <c r="C22" s="17" t="s">
        <v>59</v>
      </c>
      <c r="D22" s="42">
        <v>6342760</v>
      </c>
      <c r="E22" s="42">
        <v>87089445.5</v>
      </c>
      <c r="F22" s="42">
        <f t="shared" si="2"/>
        <v>93432205.5</v>
      </c>
      <c r="G22" s="42">
        <v>93270461.909999996</v>
      </c>
      <c r="H22" s="42">
        <v>39082273.57</v>
      </c>
      <c r="I22" s="42">
        <f t="shared" si="0"/>
        <v>161743.59000000358</v>
      </c>
    </row>
    <row r="23" spans="2:9" ht="10.5" customHeight="1" x14ac:dyDescent="0.25">
      <c r="B23" s="34"/>
      <c r="C23" s="17" t="s">
        <v>60</v>
      </c>
      <c r="D23" s="42">
        <v>73800</v>
      </c>
      <c r="E23" s="42">
        <v>2351981.73</v>
      </c>
      <c r="F23" s="42">
        <f t="shared" si="2"/>
        <v>2425781.73</v>
      </c>
      <c r="G23" s="42">
        <v>2425781.73</v>
      </c>
      <c r="H23" s="42">
        <v>2425781.73</v>
      </c>
      <c r="I23" s="42">
        <f t="shared" si="0"/>
        <v>0</v>
      </c>
    </row>
    <row r="24" spans="2:9" ht="10.5" customHeight="1" x14ac:dyDescent="0.25">
      <c r="B24" s="34"/>
      <c r="C24" s="17" t="s">
        <v>61</v>
      </c>
      <c r="D24" s="42">
        <v>8641</v>
      </c>
      <c r="E24" s="42">
        <v>73290.02</v>
      </c>
      <c r="F24" s="42">
        <f t="shared" si="2"/>
        <v>81931.02</v>
      </c>
      <c r="G24" s="42">
        <v>81930.8</v>
      </c>
      <c r="H24" s="42">
        <v>81930.8</v>
      </c>
      <c r="I24" s="42">
        <f t="shared" si="0"/>
        <v>0.22000000000116415</v>
      </c>
    </row>
    <row r="25" spans="2:9" ht="10.5" customHeight="1" x14ac:dyDescent="0.25">
      <c r="B25" s="34"/>
      <c r="C25" s="17" t="s">
        <v>62</v>
      </c>
      <c r="D25" s="42">
        <v>0</v>
      </c>
      <c r="E25" s="42">
        <v>0</v>
      </c>
      <c r="F25" s="42">
        <f t="shared" si="2"/>
        <v>0</v>
      </c>
      <c r="G25" s="42">
        <v>0</v>
      </c>
      <c r="H25" s="42">
        <v>0</v>
      </c>
      <c r="I25" s="42">
        <f t="shared" si="0"/>
        <v>0</v>
      </c>
    </row>
    <row r="26" spans="2:9" ht="10.5" customHeight="1" x14ac:dyDescent="0.25">
      <c r="B26" s="34"/>
      <c r="C26" s="17" t="s">
        <v>63</v>
      </c>
      <c r="D26" s="42">
        <v>753470</v>
      </c>
      <c r="E26" s="42">
        <v>4925461.3600000003</v>
      </c>
      <c r="F26" s="42">
        <f t="shared" si="2"/>
        <v>5678931.3600000003</v>
      </c>
      <c r="G26" s="42">
        <v>5678849.5999999996</v>
      </c>
      <c r="H26" s="42">
        <v>648958.47</v>
      </c>
      <c r="I26" s="42">
        <f t="shared" si="0"/>
        <v>81.760000000707805</v>
      </c>
    </row>
    <row r="27" spans="2:9" ht="10.5" customHeight="1" x14ac:dyDescent="0.25">
      <c r="B27" s="257" t="s">
        <v>64</v>
      </c>
      <c r="C27" s="258"/>
      <c r="D27" s="259">
        <f>SUM(D28:D36)</f>
        <v>9606448</v>
      </c>
      <c r="E27" s="259">
        <f>SUM(E28:E36)</f>
        <v>53633848.280000009</v>
      </c>
      <c r="F27" s="259">
        <f>SUM(F28:F36)</f>
        <v>63240296.280000001</v>
      </c>
      <c r="G27" s="259">
        <f>SUM(G28:G36)</f>
        <v>62993864.380000003</v>
      </c>
      <c r="H27" s="259">
        <f>SUM(H28:H36)</f>
        <v>53096542.919999994</v>
      </c>
      <c r="I27" s="259">
        <f t="shared" si="0"/>
        <v>246431.89999999851</v>
      </c>
    </row>
    <row r="28" spans="2:9" ht="10.5" customHeight="1" x14ac:dyDescent="0.25">
      <c r="B28" s="34"/>
      <c r="C28" s="17" t="s">
        <v>65</v>
      </c>
      <c r="D28" s="42">
        <v>336931</v>
      </c>
      <c r="E28" s="42">
        <v>7939803.5499999998</v>
      </c>
      <c r="F28" s="42">
        <f t="shared" ref="F28:F36" si="3">D28+E28</f>
        <v>8276734.5499999998</v>
      </c>
      <c r="G28" s="42">
        <v>8276734.5499999998</v>
      </c>
      <c r="H28" s="42">
        <v>7175699.75</v>
      </c>
      <c r="I28" s="42">
        <f t="shared" si="0"/>
        <v>0</v>
      </c>
    </row>
    <row r="29" spans="2:9" ht="10.5" customHeight="1" x14ac:dyDescent="0.25">
      <c r="B29" s="34"/>
      <c r="C29" s="17" t="s">
        <v>66</v>
      </c>
      <c r="D29" s="42">
        <v>1212109</v>
      </c>
      <c r="E29" s="42">
        <v>-1186229.3999999999</v>
      </c>
      <c r="F29" s="42">
        <f t="shared" si="3"/>
        <v>25879.600000000093</v>
      </c>
      <c r="G29" s="42">
        <v>25879.599999999999</v>
      </c>
      <c r="H29" s="42">
        <v>25879.599999999999</v>
      </c>
      <c r="I29" s="42">
        <f t="shared" si="0"/>
        <v>9.4587448984384537E-11</v>
      </c>
    </row>
    <row r="30" spans="2:9" ht="10.5" customHeight="1" x14ac:dyDescent="0.25">
      <c r="B30" s="34"/>
      <c r="C30" s="17" t="s">
        <v>67</v>
      </c>
      <c r="D30" s="42">
        <v>1393400</v>
      </c>
      <c r="E30" s="42">
        <v>13079171.09</v>
      </c>
      <c r="F30" s="42">
        <f t="shared" si="3"/>
        <v>14472571.09</v>
      </c>
      <c r="G30" s="42">
        <v>14379870.310000001</v>
      </c>
      <c r="H30" s="42">
        <v>11999586.27</v>
      </c>
      <c r="I30" s="42">
        <f t="shared" si="0"/>
        <v>92700.779999999329</v>
      </c>
    </row>
    <row r="31" spans="2:9" ht="10.5" customHeight="1" x14ac:dyDescent="0.25">
      <c r="B31" s="34"/>
      <c r="C31" s="17" t="s">
        <v>68</v>
      </c>
      <c r="D31" s="42">
        <v>1215500</v>
      </c>
      <c r="E31" s="42">
        <v>-1005861.4</v>
      </c>
      <c r="F31" s="42">
        <f t="shared" si="3"/>
        <v>209638.59999999998</v>
      </c>
      <c r="G31" s="42">
        <v>209265.98</v>
      </c>
      <c r="H31" s="42">
        <v>202107.04</v>
      </c>
      <c r="I31" s="42">
        <f t="shared" si="0"/>
        <v>372.61999999996624</v>
      </c>
    </row>
    <row r="32" spans="2:9" ht="10.5" customHeight="1" x14ac:dyDescent="0.25">
      <c r="B32" s="34"/>
      <c r="C32" s="17" t="s">
        <v>69</v>
      </c>
      <c r="D32" s="42">
        <v>54605</v>
      </c>
      <c r="E32" s="42">
        <v>24559554.890000001</v>
      </c>
      <c r="F32" s="42">
        <f t="shared" si="3"/>
        <v>24614159.890000001</v>
      </c>
      <c r="G32" s="42">
        <v>24614159.890000001</v>
      </c>
      <c r="H32" s="42">
        <v>19445996.719999999</v>
      </c>
      <c r="I32" s="42">
        <f t="shared" si="0"/>
        <v>0</v>
      </c>
    </row>
    <row r="33" spans="2:9" ht="10.5" customHeight="1" x14ac:dyDescent="0.25">
      <c r="B33" s="34"/>
      <c r="C33" s="17" t="s">
        <v>70</v>
      </c>
      <c r="D33" s="42">
        <v>200000</v>
      </c>
      <c r="E33" s="42">
        <v>-188120</v>
      </c>
      <c r="F33" s="42">
        <f t="shared" si="3"/>
        <v>11880</v>
      </c>
      <c r="G33" s="42">
        <v>11880</v>
      </c>
      <c r="H33" s="42">
        <v>11880</v>
      </c>
      <c r="I33" s="42">
        <f t="shared" si="0"/>
        <v>0</v>
      </c>
    </row>
    <row r="34" spans="2:9" ht="10.5" customHeight="1" x14ac:dyDescent="0.25">
      <c r="B34" s="34"/>
      <c r="C34" s="17" t="s">
        <v>71</v>
      </c>
      <c r="D34" s="42">
        <v>1050003</v>
      </c>
      <c r="E34" s="42">
        <v>-840051.6</v>
      </c>
      <c r="F34" s="42">
        <f t="shared" si="3"/>
        <v>209951.40000000002</v>
      </c>
      <c r="G34" s="42">
        <v>164484</v>
      </c>
      <c r="H34" s="42">
        <v>157234</v>
      </c>
      <c r="I34" s="42">
        <f t="shared" si="0"/>
        <v>45467.400000000023</v>
      </c>
    </row>
    <row r="35" spans="2:9" ht="10.5" customHeight="1" x14ac:dyDescent="0.25">
      <c r="B35" s="34"/>
      <c r="C35" s="17" t="s">
        <v>72</v>
      </c>
      <c r="D35" s="42">
        <v>3618000</v>
      </c>
      <c r="E35" s="42">
        <v>550274.59</v>
      </c>
      <c r="F35" s="42">
        <f t="shared" si="3"/>
        <v>4168274.59</v>
      </c>
      <c r="G35" s="42">
        <v>4149359.59</v>
      </c>
      <c r="H35" s="42">
        <v>2987645.11</v>
      </c>
      <c r="I35" s="42">
        <f t="shared" si="0"/>
        <v>18915</v>
      </c>
    </row>
    <row r="36" spans="2:9" ht="10.5" customHeight="1" x14ac:dyDescent="0.25">
      <c r="B36" s="34"/>
      <c r="C36" s="17" t="s">
        <v>73</v>
      </c>
      <c r="D36" s="42">
        <v>525900</v>
      </c>
      <c r="E36" s="42">
        <v>10725306.560000001</v>
      </c>
      <c r="F36" s="42">
        <f t="shared" si="3"/>
        <v>11251206.560000001</v>
      </c>
      <c r="G36" s="42">
        <v>11162230.460000001</v>
      </c>
      <c r="H36" s="42">
        <v>11090514.43</v>
      </c>
      <c r="I36" s="42">
        <f t="shared" si="0"/>
        <v>88976.099999999627</v>
      </c>
    </row>
    <row r="37" spans="2:9" ht="10.5" customHeight="1" x14ac:dyDescent="0.25">
      <c r="B37" s="257" t="s">
        <v>74</v>
      </c>
      <c r="C37" s="258"/>
      <c r="D37" s="259">
        <f>SUM(D38:D46)</f>
        <v>6000000</v>
      </c>
      <c r="E37" s="259">
        <f>SUM(E38:E46)</f>
        <v>1485686.3699999999</v>
      </c>
      <c r="F37" s="259">
        <f>SUM(F38:F46)</f>
        <v>7485686.3699999992</v>
      </c>
      <c r="G37" s="259">
        <f>SUM(G38:G46)</f>
        <v>7430686.3699999992</v>
      </c>
      <c r="H37" s="259">
        <f>SUM(H38:H46)</f>
        <v>6163186.5</v>
      </c>
      <c r="I37" s="259">
        <f t="shared" si="0"/>
        <v>55000</v>
      </c>
    </row>
    <row r="38" spans="2:9" ht="10.5" customHeight="1" x14ac:dyDescent="0.25">
      <c r="B38" s="34"/>
      <c r="C38" s="17" t="s">
        <v>75</v>
      </c>
      <c r="D38" s="42">
        <v>0</v>
      </c>
      <c r="E38" s="42">
        <v>0</v>
      </c>
      <c r="F38" s="42">
        <f t="shared" ref="F38:F56" si="4">D38+E38</f>
        <v>0</v>
      </c>
      <c r="G38" s="42">
        <v>0</v>
      </c>
      <c r="H38" s="42">
        <v>0</v>
      </c>
      <c r="I38" s="42">
        <f t="shared" si="0"/>
        <v>0</v>
      </c>
    </row>
    <row r="39" spans="2:9" ht="10.5" customHeight="1" x14ac:dyDescent="0.25">
      <c r="B39" s="34"/>
      <c r="C39" s="17" t="s">
        <v>76</v>
      </c>
      <c r="D39" s="42">
        <v>0</v>
      </c>
      <c r="E39" s="42">
        <v>0</v>
      </c>
      <c r="F39" s="42">
        <f t="shared" si="4"/>
        <v>0</v>
      </c>
      <c r="G39" s="42">
        <v>0</v>
      </c>
      <c r="H39" s="42">
        <v>0</v>
      </c>
      <c r="I39" s="42">
        <f t="shared" si="0"/>
        <v>0</v>
      </c>
    </row>
    <row r="40" spans="2:9" ht="10.5" customHeight="1" x14ac:dyDescent="0.25">
      <c r="B40" s="34"/>
      <c r="C40" s="17" t="s">
        <v>77</v>
      </c>
      <c r="D40" s="42">
        <v>1500000</v>
      </c>
      <c r="E40" s="42">
        <v>980760.32</v>
      </c>
      <c r="F40" s="42">
        <f t="shared" si="4"/>
        <v>2480760.3199999998</v>
      </c>
      <c r="G40" s="42">
        <v>2480760.3199999998</v>
      </c>
      <c r="H40" s="42">
        <v>2113260.4500000002</v>
      </c>
      <c r="I40" s="42">
        <f t="shared" si="0"/>
        <v>0</v>
      </c>
    </row>
    <row r="41" spans="2:9" ht="10.5" customHeight="1" x14ac:dyDescent="0.25">
      <c r="B41" s="34"/>
      <c r="C41" s="17" t="s">
        <v>78</v>
      </c>
      <c r="D41" s="42">
        <v>4500000</v>
      </c>
      <c r="E41" s="42">
        <v>504926.05</v>
      </c>
      <c r="F41" s="42">
        <f t="shared" si="4"/>
        <v>5004926.05</v>
      </c>
      <c r="G41" s="42">
        <v>4949926.05</v>
      </c>
      <c r="H41" s="42">
        <v>4049926.05</v>
      </c>
      <c r="I41" s="42">
        <f t="shared" si="0"/>
        <v>55000</v>
      </c>
    </row>
    <row r="42" spans="2:9" ht="10.5" customHeight="1" x14ac:dyDescent="0.25">
      <c r="B42" s="34"/>
      <c r="C42" s="17" t="s">
        <v>79</v>
      </c>
      <c r="D42" s="42">
        <v>0</v>
      </c>
      <c r="E42" s="42">
        <v>0</v>
      </c>
      <c r="F42" s="42">
        <f t="shared" si="4"/>
        <v>0</v>
      </c>
      <c r="G42" s="42">
        <v>0</v>
      </c>
      <c r="H42" s="42">
        <v>0</v>
      </c>
      <c r="I42" s="42">
        <f t="shared" si="0"/>
        <v>0</v>
      </c>
    </row>
    <row r="43" spans="2:9" ht="10.5" customHeight="1" x14ac:dyDescent="0.25">
      <c r="B43" s="34"/>
      <c r="C43" s="17" t="s">
        <v>80</v>
      </c>
      <c r="D43" s="42">
        <v>0</v>
      </c>
      <c r="E43" s="42">
        <v>0</v>
      </c>
      <c r="F43" s="42">
        <f t="shared" si="4"/>
        <v>0</v>
      </c>
      <c r="G43" s="42">
        <v>0</v>
      </c>
      <c r="H43" s="42">
        <v>0</v>
      </c>
      <c r="I43" s="42">
        <f t="shared" si="0"/>
        <v>0</v>
      </c>
    </row>
    <row r="44" spans="2:9" ht="10.5" customHeight="1" x14ac:dyDescent="0.25">
      <c r="B44" s="34"/>
      <c r="C44" s="17" t="s">
        <v>81</v>
      </c>
      <c r="D44" s="42">
        <v>0</v>
      </c>
      <c r="E44" s="42">
        <v>0</v>
      </c>
      <c r="F44" s="42">
        <f t="shared" si="4"/>
        <v>0</v>
      </c>
      <c r="G44" s="42">
        <v>0</v>
      </c>
      <c r="H44" s="42">
        <v>0</v>
      </c>
      <c r="I44" s="42">
        <f t="shared" si="0"/>
        <v>0</v>
      </c>
    </row>
    <row r="45" spans="2:9" ht="10.5" customHeight="1" x14ac:dyDescent="0.25">
      <c r="B45" s="34"/>
      <c r="C45" s="17" t="s">
        <v>82</v>
      </c>
      <c r="D45" s="42">
        <v>0</v>
      </c>
      <c r="E45" s="42">
        <v>0</v>
      </c>
      <c r="F45" s="42">
        <f t="shared" si="4"/>
        <v>0</v>
      </c>
      <c r="G45" s="42">
        <v>0</v>
      </c>
      <c r="H45" s="42">
        <v>0</v>
      </c>
      <c r="I45" s="42">
        <f t="shared" si="0"/>
        <v>0</v>
      </c>
    </row>
    <row r="46" spans="2:9" ht="10.5" customHeight="1" x14ac:dyDescent="0.25">
      <c r="B46" s="34"/>
      <c r="C46" s="17" t="s">
        <v>83</v>
      </c>
      <c r="D46" s="42">
        <v>0</v>
      </c>
      <c r="E46" s="42">
        <v>0</v>
      </c>
      <c r="F46" s="42">
        <f t="shared" si="4"/>
        <v>0</v>
      </c>
      <c r="G46" s="42">
        <v>0</v>
      </c>
      <c r="H46" s="42">
        <v>0</v>
      </c>
      <c r="I46" s="42">
        <f t="shared" si="0"/>
        <v>0</v>
      </c>
    </row>
    <row r="47" spans="2:9" ht="10.5" customHeight="1" x14ac:dyDescent="0.25">
      <c r="B47" s="257" t="s">
        <v>84</v>
      </c>
      <c r="C47" s="258"/>
      <c r="D47" s="259">
        <f>SUM(D48:D56)</f>
        <v>1905000</v>
      </c>
      <c r="E47" s="259">
        <f>SUM(E48:E56)</f>
        <v>45741530.780000001</v>
      </c>
      <c r="F47" s="259">
        <f>SUM(F48:F56)</f>
        <v>47646530.780000001</v>
      </c>
      <c r="G47" s="259">
        <f>SUM(G48:G56)</f>
        <v>17638968.969999999</v>
      </c>
      <c r="H47" s="259">
        <f>SUM(H48:H56)</f>
        <v>9448015.25</v>
      </c>
      <c r="I47" s="259">
        <f t="shared" ref="I47:I71" si="5">+F47-G47</f>
        <v>30007561.810000002</v>
      </c>
    </row>
    <row r="48" spans="2:9" ht="10.5" customHeight="1" x14ac:dyDescent="0.25">
      <c r="B48" s="34"/>
      <c r="C48" s="17" t="s">
        <v>85</v>
      </c>
      <c r="D48" s="42">
        <v>1900000</v>
      </c>
      <c r="E48" s="42">
        <v>510497.12</v>
      </c>
      <c r="F48" s="42">
        <f t="shared" si="4"/>
        <v>2410497.12</v>
      </c>
      <c r="G48" s="42">
        <v>2410497.12</v>
      </c>
      <c r="H48" s="42">
        <v>1352600.6</v>
      </c>
      <c r="I48" s="42">
        <f t="shared" si="0"/>
        <v>0</v>
      </c>
    </row>
    <row r="49" spans="2:9" ht="10.5" customHeight="1" x14ac:dyDescent="0.25">
      <c r="B49" s="34"/>
      <c r="C49" s="17" t="s">
        <v>86</v>
      </c>
      <c r="D49" s="42">
        <v>5000</v>
      </c>
      <c r="E49" s="42">
        <v>3999.28</v>
      </c>
      <c r="F49" s="42">
        <f t="shared" si="4"/>
        <v>8999.2800000000007</v>
      </c>
      <c r="G49" s="42">
        <v>8999.2800000000007</v>
      </c>
      <c r="H49" s="42">
        <v>0</v>
      </c>
      <c r="I49" s="42">
        <f t="shared" si="0"/>
        <v>0</v>
      </c>
    </row>
    <row r="50" spans="2:9" ht="10.5" customHeight="1" x14ac:dyDescent="0.25">
      <c r="B50" s="34"/>
      <c r="C50" s="17" t="s">
        <v>87</v>
      </c>
      <c r="D50" s="42">
        <v>0</v>
      </c>
      <c r="E50" s="42">
        <v>43031324.18</v>
      </c>
      <c r="F50" s="42">
        <f t="shared" si="4"/>
        <v>43031324.18</v>
      </c>
      <c r="G50" s="42">
        <v>13791682.58</v>
      </c>
      <c r="H50" s="42">
        <v>7196824.6500000004</v>
      </c>
      <c r="I50" s="42">
        <f t="shared" si="0"/>
        <v>29239641.600000001</v>
      </c>
    </row>
    <row r="51" spans="2:9" ht="10.5" customHeight="1" x14ac:dyDescent="0.25">
      <c r="B51" s="34"/>
      <c r="C51" s="17" t="s">
        <v>88</v>
      </c>
      <c r="D51" s="42">
        <v>0</v>
      </c>
      <c r="E51" s="42">
        <v>1517110.2</v>
      </c>
      <c r="F51" s="42">
        <f t="shared" si="4"/>
        <v>1517110.2</v>
      </c>
      <c r="G51" s="42">
        <v>749189.99</v>
      </c>
      <c r="H51" s="42">
        <v>219990</v>
      </c>
      <c r="I51" s="42">
        <f t="shared" si="0"/>
        <v>767920.21</v>
      </c>
    </row>
    <row r="52" spans="2:9" ht="10.5" customHeight="1" x14ac:dyDescent="0.25">
      <c r="B52" s="34"/>
      <c r="C52" s="17" t="s">
        <v>89</v>
      </c>
      <c r="D52" s="42">
        <v>0</v>
      </c>
      <c r="E52" s="42">
        <v>0</v>
      </c>
      <c r="F52" s="42">
        <f t="shared" si="4"/>
        <v>0</v>
      </c>
      <c r="G52" s="42">
        <v>0</v>
      </c>
      <c r="H52" s="42">
        <v>0</v>
      </c>
      <c r="I52" s="42">
        <f t="shared" si="0"/>
        <v>0</v>
      </c>
    </row>
    <row r="53" spans="2:9" ht="10.5" customHeight="1" x14ac:dyDescent="0.25">
      <c r="B53" s="34"/>
      <c r="C53" s="17" t="s">
        <v>90</v>
      </c>
      <c r="D53" s="42">
        <v>0</v>
      </c>
      <c r="E53" s="42">
        <v>678600</v>
      </c>
      <c r="F53" s="42">
        <f t="shared" si="4"/>
        <v>678600</v>
      </c>
      <c r="G53" s="42">
        <v>678600</v>
      </c>
      <c r="H53" s="42">
        <v>678600</v>
      </c>
      <c r="I53" s="42">
        <f t="shared" si="0"/>
        <v>0</v>
      </c>
    </row>
    <row r="54" spans="2:9" ht="10.5" customHeight="1" x14ac:dyDescent="0.25">
      <c r="B54" s="34"/>
      <c r="C54" s="17" t="s">
        <v>91</v>
      </c>
      <c r="D54" s="42">
        <v>0</v>
      </c>
      <c r="E54" s="42">
        <v>0</v>
      </c>
      <c r="F54" s="42">
        <f t="shared" si="4"/>
        <v>0</v>
      </c>
      <c r="G54" s="42">
        <v>0</v>
      </c>
      <c r="H54" s="42">
        <v>0</v>
      </c>
      <c r="I54" s="42">
        <f t="shared" si="0"/>
        <v>0</v>
      </c>
    </row>
    <row r="55" spans="2:9" ht="10.5" customHeight="1" x14ac:dyDescent="0.25">
      <c r="B55" s="34"/>
      <c r="C55" s="17" t="s">
        <v>92</v>
      </c>
      <c r="D55" s="42">
        <v>0</v>
      </c>
      <c r="E55" s="42">
        <v>0</v>
      </c>
      <c r="F55" s="42">
        <f t="shared" si="4"/>
        <v>0</v>
      </c>
      <c r="G55" s="42">
        <v>0</v>
      </c>
      <c r="H55" s="42">
        <v>0</v>
      </c>
      <c r="I55" s="42">
        <f t="shared" si="0"/>
        <v>0</v>
      </c>
    </row>
    <row r="56" spans="2:9" ht="10.5" customHeight="1" x14ac:dyDescent="0.25">
      <c r="B56" s="34"/>
      <c r="C56" s="17" t="s">
        <v>93</v>
      </c>
      <c r="D56" s="42">
        <v>0</v>
      </c>
      <c r="E56" s="42">
        <v>0</v>
      </c>
      <c r="F56" s="42">
        <f t="shared" si="4"/>
        <v>0</v>
      </c>
      <c r="G56" s="42">
        <v>0</v>
      </c>
      <c r="H56" s="42">
        <v>0</v>
      </c>
      <c r="I56" s="42">
        <f t="shared" si="0"/>
        <v>0</v>
      </c>
    </row>
    <row r="57" spans="2:9" ht="10.5" customHeight="1" x14ac:dyDescent="0.25">
      <c r="B57" s="257" t="s">
        <v>94</v>
      </c>
      <c r="C57" s="258"/>
      <c r="D57" s="259">
        <f t="shared" ref="D57:E57" si="6">SUM(D58:D60)</f>
        <v>0</v>
      </c>
      <c r="E57" s="259">
        <f t="shared" si="6"/>
        <v>0</v>
      </c>
      <c r="F57" s="259">
        <f>SUM(F58:F60)</f>
        <v>0</v>
      </c>
      <c r="G57" s="259">
        <f t="shared" ref="G57:H57" si="7">SUM(G58:G60)</f>
        <v>0</v>
      </c>
      <c r="H57" s="259">
        <f t="shared" si="7"/>
        <v>0</v>
      </c>
      <c r="I57" s="259">
        <f t="shared" si="5"/>
        <v>0</v>
      </c>
    </row>
    <row r="58" spans="2:9" ht="10.5" customHeight="1" x14ac:dyDescent="0.25">
      <c r="B58" s="34"/>
      <c r="C58" s="17" t="s">
        <v>95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f t="shared" si="5"/>
        <v>0</v>
      </c>
    </row>
    <row r="59" spans="2:9" ht="10.5" customHeight="1" x14ac:dyDescent="0.25">
      <c r="B59" s="34"/>
      <c r="C59" s="17" t="s">
        <v>96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f t="shared" si="5"/>
        <v>0</v>
      </c>
    </row>
    <row r="60" spans="2:9" ht="10.5" customHeight="1" x14ac:dyDescent="0.25">
      <c r="B60" s="34"/>
      <c r="C60" s="17" t="s">
        <v>97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f t="shared" si="5"/>
        <v>0</v>
      </c>
    </row>
    <row r="61" spans="2:9" ht="10.5" customHeight="1" x14ac:dyDescent="0.25">
      <c r="B61" s="257" t="s">
        <v>98</v>
      </c>
      <c r="C61" s="258"/>
      <c r="D61" s="259">
        <f>SUM(D62:D69)</f>
        <v>0</v>
      </c>
      <c r="E61" s="259">
        <f>SUM(E62:E69)</f>
        <v>0</v>
      </c>
      <c r="F61" s="259">
        <f>SUM(F62:F69)</f>
        <v>0</v>
      </c>
      <c r="G61" s="259">
        <f>SUM(G62:G69)</f>
        <v>0</v>
      </c>
      <c r="H61" s="259">
        <f>SUM(H62:H69)</f>
        <v>0</v>
      </c>
      <c r="I61" s="259">
        <f t="shared" si="5"/>
        <v>0</v>
      </c>
    </row>
    <row r="62" spans="2:9" ht="10.5" customHeight="1" x14ac:dyDescent="0.25">
      <c r="B62" s="34"/>
      <c r="C62" s="17" t="s">
        <v>99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f t="shared" si="5"/>
        <v>0</v>
      </c>
    </row>
    <row r="63" spans="2:9" ht="10.5" customHeight="1" x14ac:dyDescent="0.25">
      <c r="B63" s="34"/>
      <c r="C63" s="17" t="s">
        <v>100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f t="shared" si="5"/>
        <v>0</v>
      </c>
    </row>
    <row r="64" spans="2:9" ht="10.5" customHeight="1" x14ac:dyDescent="0.25">
      <c r="B64" s="34"/>
      <c r="C64" s="17" t="s">
        <v>101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f t="shared" si="5"/>
        <v>0</v>
      </c>
    </row>
    <row r="65" spans="2:9" ht="10.5" customHeight="1" x14ac:dyDescent="0.25">
      <c r="B65" s="34"/>
      <c r="C65" s="17" t="s">
        <v>102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f t="shared" si="5"/>
        <v>0</v>
      </c>
    </row>
    <row r="66" spans="2:9" ht="10.5" customHeight="1" x14ac:dyDescent="0.25">
      <c r="B66" s="34"/>
      <c r="C66" s="17" t="s">
        <v>103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f t="shared" si="5"/>
        <v>0</v>
      </c>
    </row>
    <row r="67" spans="2:9" ht="10.5" customHeight="1" x14ac:dyDescent="0.25">
      <c r="B67" s="34"/>
      <c r="C67" s="17" t="s">
        <v>104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f t="shared" si="5"/>
        <v>0</v>
      </c>
    </row>
    <row r="68" spans="2:9" ht="10.5" customHeight="1" x14ac:dyDescent="0.25">
      <c r="B68" s="34"/>
      <c r="C68" s="17" t="s">
        <v>105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f t="shared" si="5"/>
        <v>0</v>
      </c>
    </row>
    <row r="69" spans="2:9" ht="10.5" customHeight="1" x14ac:dyDescent="0.25">
      <c r="B69" s="34"/>
      <c r="C69" s="17" t="s">
        <v>106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f t="shared" si="5"/>
        <v>0</v>
      </c>
    </row>
    <row r="70" spans="2:9" ht="10.5" customHeight="1" x14ac:dyDescent="0.25">
      <c r="B70" s="257" t="s">
        <v>107</v>
      </c>
      <c r="C70" s="258"/>
      <c r="D70" s="259">
        <f>SUM(D71:D73)</f>
        <v>0</v>
      </c>
      <c r="E70" s="259">
        <f>SUM(E71:E73)</f>
        <v>0</v>
      </c>
      <c r="F70" s="259">
        <f>SUM(F71:F73)</f>
        <v>0</v>
      </c>
      <c r="G70" s="259">
        <f>SUM(G71:G73)</f>
        <v>0</v>
      </c>
      <c r="H70" s="259">
        <f>SUM(H71:H73)</f>
        <v>0</v>
      </c>
      <c r="I70" s="259">
        <f t="shared" si="5"/>
        <v>0</v>
      </c>
    </row>
    <row r="71" spans="2:9" ht="10.5" customHeight="1" x14ac:dyDescent="0.25">
      <c r="B71" s="34"/>
      <c r="C71" s="17" t="s">
        <v>108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f t="shared" si="5"/>
        <v>0</v>
      </c>
    </row>
    <row r="72" spans="2:9" ht="10.5" customHeight="1" x14ac:dyDescent="0.25">
      <c r="B72" s="34"/>
      <c r="C72" s="17" t="s">
        <v>109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f t="shared" ref="I72:I110" si="8">+F72-G72</f>
        <v>0</v>
      </c>
    </row>
    <row r="73" spans="2:9" ht="10.5" customHeight="1" x14ac:dyDescent="0.25">
      <c r="B73" s="34"/>
      <c r="C73" s="17" t="s">
        <v>110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f t="shared" si="8"/>
        <v>0</v>
      </c>
    </row>
    <row r="74" spans="2:9" ht="10.5" customHeight="1" x14ac:dyDescent="0.25">
      <c r="B74" s="257" t="s">
        <v>111</v>
      </c>
      <c r="C74" s="258"/>
      <c r="D74" s="259">
        <f>SUM(D75:D81)</f>
        <v>0</v>
      </c>
      <c r="E74" s="259">
        <f>SUM(E75:E81)</f>
        <v>0</v>
      </c>
      <c r="F74" s="259">
        <f>SUM(F75:F81)</f>
        <v>0</v>
      </c>
      <c r="G74" s="259">
        <f>SUM(G75:G81)</f>
        <v>0</v>
      </c>
      <c r="H74" s="259">
        <f>SUM(H75:H81)</f>
        <v>0</v>
      </c>
      <c r="I74" s="259">
        <f t="shared" si="8"/>
        <v>0</v>
      </c>
    </row>
    <row r="75" spans="2:9" ht="10.5" customHeight="1" x14ac:dyDescent="0.25">
      <c r="B75" s="34"/>
      <c r="C75" s="17" t="s">
        <v>112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f t="shared" si="8"/>
        <v>0</v>
      </c>
    </row>
    <row r="76" spans="2:9" ht="10.5" customHeight="1" x14ac:dyDescent="0.25">
      <c r="B76" s="34"/>
      <c r="C76" s="17" t="s">
        <v>113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f t="shared" si="8"/>
        <v>0</v>
      </c>
    </row>
    <row r="77" spans="2:9" ht="10.5" customHeight="1" x14ac:dyDescent="0.25">
      <c r="B77" s="34"/>
      <c r="C77" s="17" t="s">
        <v>114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f t="shared" si="8"/>
        <v>0</v>
      </c>
    </row>
    <row r="78" spans="2:9" ht="10.5" customHeight="1" x14ac:dyDescent="0.25">
      <c r="B78" s="34"/>
      <c r="C78" s="17" t="s">
        <v>115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f t="shared" si="8"/>
        <v>0</v>
      </c>
    </row>
    <row r="79" spans="2:9" ht="10.5" customHeight="1" x14ac:dyDescent="0.25">
      <c r="B79" s="34"/>
      <c r="C79" s="17" t="s">
        <v>116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f t="shared" si="8"/>
        <v>0</v>
      </c>
    </row>
    <row r="80" spans="2:9" ht="10.5" customHeight="1" x14ac:dyDescent="0.25">
      <c r="B80" s="34"/>
      <c r="C80" s="17" t="s">
        <v>117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f t="shared" si="8"/>
        <v>0</v>
      </c>
    </row>
    <row r="81" spans="2:9" ht="10.5" customHeight="1" x14ac:dyDescent="0.25">
      <c r="B81" s="75"/>
      <c r="C81" s="76" t="s">
        <v>118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f t="shared" si="8"/>
        <v>0</v>
      </c>
    </row>
    <row r="82" spans="2:9" ht="10.5" customHeight="1" x14ac:dyDescent="0.25">
      <c r="B82" s="222" t="s">
        <v>119</v>
      </c>
      <c r="C82" s="223"/>
      <c r="D82" s="43">
        <f>+D83+D91+D101+D111+D121+D131+D135+D144+D148</f>
        <v>1624642971</v>
      </c>
      <c r="E82" s="43">
        <f>+E83+E91+E101+E111+E121+E131+E135+E144+E148</f>
        <v>696763894.25000012</v>
      </c>
      <c r="F82" s="43">
        <f>+F83+F91+F101+F111+F121+F131+F135+F144+F148</f>
        <v>2321406865.2500005</v>
      </c>
      <c r="G82" s="43">
        <f>+G83+G91+G101+G111+G121+G131+G135+G144+G148</f>
        <v>2320860510.1800003</v>
      </c>
      <c r="H82" s="43">
        <f>+H83+H91+H101+H111+H121+H131+H135+H144+H148</f>
        <v>2273277639.4200001</v>
      </c>
      <c r="I82" s="43">
        <f t="shared" si="8"/>
        <v>546355.07000017166</v>
      </c>
    </row>
    <row r="83" spans="2:9" ht="10.5" customHeight="1" x14ac:dyDescent="0.25">
      <c r="B83" s="257" t="s">
        <v>46</v>
      </c>
      <c r="C83" s="258"/>
      <c r="D83" s="259">
        <f>SUM(D84:D90)</f>
        <v>1372721167</v>
      </c>
      <c r="E83" s="259">
        <f>SUM(E84:E90)</f>
        <v>535111767.91000003</v>
      </c>
      <c r="F83" s="259">
        <f>SUM(F84:F90)</f>
        <v>1907832934.9100001</v>
      </c>
      <c r="G83" s="259">
        <f>SUM(G84:G90)</f>
        <v>1907832934.9100001</v>
      </c>
      <c r="H83" s="259">
        <f>SUM(H84:H90)</f>
        <v>1899973997.4000001</v>
      </c>
      <c r="I83" s="259">
        <f t="shared" si="8"/>
        <v>0</v>
      </c>
    </row>
    <row r="84" spans="2:9" ht="10.5" customHeight="1" x14ac:dyDescent="0.25">
      <c r="B84" s="34"/>
      <c r="C84" s="17" t="s">
        <v>47</v>
      </c>
      <c r="D84" s="42">
        <v>557127575</v>
      </c>
      <c r="E84" s="42">
        <v>88856601.480000004</v>
      </c>
      <c r="F84" s="42">
        <f t="shared" ref="F84:F90" si="9">D84+E84</f>
        <v>645984176.48000002</v>
      </c>
      <c r="G84" s="42">
        <v>645984176.48000002</v>
      </c>
      <c r="H84" s="42">
        <v>645984176.48000002</v>
      </c>
      <c r="I84" s="42">
        <f t="shared" si="8"/>
        <v>0</v>
      </c>
    </row>
    <row r="85" spans="2:9" ht="10.5" customHeight="1" x14ac:dyDescent="0.25">
      <c r="B85" s="34"/>
      <c r="C85" s="17" t="s">
        <v>48</v>
      </c>
      <c r="D85" s="42">
        <v>1541440</v>
      </c>
      <c r="E85" s="42">
        <v>68961953.599999994</v>
      </c>
      <c r="F85" s="42">
        <f t="shared" si="9"/>
        <v>70503393.599999994</v>
      </c>
      <c r="G85" s="42">
        <v>70503393.599999994</v>
      </c>
      <c r="H85" s="42">
        <v>70499518.599999994</v>
      </c>
      <c r="I85" s="42">
        <f t="shared" si="8"/>
        <v>0</v>
      </c>
    </row>
    <row r="86" spans="2:9" ht="10.5" customHeight="1" x14ac:dyDescent="0.25">
      <c r="B86" s="34"/>
      <c r="C86" s="17" t="s">
        <v>49</v>
      </c>
      <c r="D86" s="42">
        <v>306224631</v>
      </c>
      <c r="E86" s="42">
        <v>178292822.36000001</v>
      </c>
      <c r="F86" s="42">
        <f t="shared" si="9"/>
        <v>484517453.36000001</v>
      </c>
      <c r="G86" s="42">
        <v>484517453.36000001</v>
      </c>
      <c r="H86" s="42">
        <v>476736650.85000002</v>
      </c>
      <c r="I86" s="42">
        <f t="shared" si="8"/>
        <v>0</v>
      </c>
    </row>
    <row r="87" spans="2:9" ht="10.5" customHeight="1" x14ac:dyDescent="0.25">
      <c r="B87" s="34"/>
      <c r="C87" s="17" t="s">
        <v>50</v>
      </c>
      <c r="D87" s="42">
        <v>133372776</v>
      </c>
      <c r="E87" s="42">
        <v>38321264.189999998</v>
      </c>
      <c r="F87" s="42">
        <f t="shared" si="9"/>
        <v>171694040.19</v>
      </c>
      <c r="G87" s="42">
        <v>171694040.19</v>
      </c>
      <c r="H87" s="42">
        <v>171694040.19</v>
      </c>
      <c r="I87" s="42">
        <f t="shared" si="8"/>
        <v>0</v>
      </c>
    </row>
    <row r="88" spans="2:9" ht="10.5" customHeight="1" x14ac:dyDescent="0.25">
      <c r="B88" s="34"/>
      <c r="C88" s="17" t="s">
        <v>51</v>
      </c>
      <c r="D88" s="42">
        <v>323122177</v>
      </c>
      <c r="E88" s="42">
        <v>158236105.96000001</v>
      </c>
      <c r="F88" s="42">
        <f t="shared" si="9"/>
        <v>481358282.96000004</v>
      </c>
      <c r="G88" s="42">
        <v>481358282.95999998</v>
      </c>
      <c r="H88" s="42">
        <v>481284022.95999998</v>
      </c>
      <c r="I88" s="42">
        <f t="shared" si="8"/>
        <v>0</v>
      </c>
    </row>
    <row r="89" spans="2:9" ht="10.5" customHeight="1" x14ac:dyDescent="0.25">
      <c r="B89" s="34"/>
      <c r="C89" s="17" t="s">
        <v>52</v>
      </c>
      <c r="D89" s="42">
        <v>19913921</v>
      </c>
      <c r="E89" s="42">
        <v>-19913921</v>
      </c>
      <c r="F89" s="42">
        <f t="shared" si="9"/>
        <v>0</v>
      </c>
      <c r="G89" s="42">
        <v>0</v>
      </c>
      <c r="H89" s="42">
        <v>0</v>
      </c>
      <c r="I89" s="42">
        <f t="shared" si="8"/>
        <v>0</v>
      </c>
    </row>
    <row r="90" spans="2:9" ht="10.5" customHeight="1" x14ac:dyDescent="0.25">
      <c r="B90" s="34"/>
      <c r="C90" s="17" t="s">
        <v>53</v>
      </c>
      <c r="D90" s="42">
        <v>31418647</v>
      </c>
      <c r="E90" s="42">
        <v>22356941.32</v>
      </c>
      <c r="F90" s="42">
        <f t="shared" si="9"/>
        <v>53775588.32</v>
      </c>
      <c r="G90" s="42">
        <v>53775588.32</v>
      </c>
      <c r="H90" s="42">
        <v>53775588.32</v>
      </c>
      <c r="I90" s="42">
        <f t="shared" si="8"/>
        <v>0</v>
      </c>
    </row>
    <row r="91" spans="2:9" ht="10.5" customHeight="1" x14ac:dyDescent="0.25">
      <c r="B91" s="257" t="s">
        <v>54</v>
      </c>
      <c r="C91" s="258"/>
      <c r="D91" s="259">
        <f>SUM(D92:D100)</f>
        <v>137664252</v>
      </c>
      <c r="E91" s="259">
        <f>SUM(E92:E100)</f>
        <v>117880802.33000001</v>
      </c>
      <c r="F91" s="259">
        <f>SUM(F92:F100)</f>
        <v>255545054.32999995</v>
      </c>
      <c r="G91" s="259">
        <f>SUM(G92:G100)</f>
        <v>255040028.25999996</v>
      </c>
      <c r="H91" s="259">
        <f>SUM(H92:H100)</f>
        <v>231334263.50000003</v>
      </c>
      <c r="I91" s="259">
        <f t="shared" si="8"/>
        <v>505026.06999999285</v>
      </c>
    </row>
    <row r="92" spans="2:9" ht="10.5" customHeight="1" x14ac:dyDescent="0.25">
      <c r="B92" s="34"/>
      <c r="C92" s="17" t="s">
        <v>55</v>
      </c>
      <c r="D92" s="42">
        <v>17047926</v>
      </c>
      <c r="E92" s="42">
        <v>-6709348.8600000003</v>
      </c>
      <c r="F92" s="42">
        <f t="shared" ref="F92:F100" si="10">D92+E92</f>
        <v>10338577.140000001</v>
      </c>
      <c r="G92" s="42">
        <v>10268598.07</v>
      </c>
      <c r="H92" s="78">
        <v>9639044.1300000008</v>
      </c>
      <c r="I92" s="42">
        <f t="shared" si="8"/>
        <v>69979.070000000298</v>
      </c>
    </row>
    <row r="93" spans="2:9" ht="10.5" customHeight="1" x14ac:dyDescent="0.25">
      <c r="B93" s="34"/>
      <c r="C93" s="17" t="s">
        <v>56</v>
      </c>
      <c r="D93" s="42">
        <v>9254774</v>
      </c>
      <c r="E93" s="42">
        <v>-956783.78</v>
      </c>
      <c r="F93" s="42">
        <f t="shared" si="10"/>
        <v>8297990.2199999997</v>
      </c>
      <c r="G93" s="42">
        <v>8297990.2199999997</v>
      </c>
      <c r="H93" s="42">
        <v>8143036.3899999997</v>
      </c>
      <c r="I93" s="42">
        <f t="shared" si="8"/>
        <v>0</v>
      </c>
    </row>
    <row r="94" spans="2:9" ht="10.5" customHeight="1" x14ac:dyDescent="0.25">
      <c r="B94" s="34"/>
      <c r="C94" s="17" t="s">
        <v>57</v>
      </c>
      <c r="D94" s="42">
        <v>24400</v>
      </c>
      <c r="E94" s="42">
        <v>-24400</v>
      </c>
      <c r="F94" s="42">
        <f t="shared" si="10"/>
        <v>0</v>
      </c>
      <c r="G94" s="42">
        <v>0</v>
      </c>
      <c r="H94" s="42">
        <v>0</v>
      </c>
      <c r="I94" s="42">
        <f t="shared" si="8"/>
        <v>0</v>
      </c>
    </row>
    <row r="95" spans="2:9" ht="10.5" customHeight="1" x14ac:dyDescent="0.25">
      <c r="B95" s="34"/>
      <c r="C95" s="17" t="s">
        <v>58</v>
      </c>
      <c r="D95" s="42">
        <v>2833186</v>
      </c>
      <c r="E95" s="42">
        <v>-1808205.94</v>
      </c>
      <c r="F95" s="42">
        <f t="shared" si="10"/>
        <v>1024980.06</v>
      </c>
      <c r="G95" s="42">
        <v>1024980.06</v>
      </c>
      <c r="H95" s="42">
        <v>1009518.42</v>
      </c>
      <c r="I95" s="42">
        <f t="shared" si="8"/>
        <v>0</v>
      </c>
    </row>
    <row r="96" spans="2:9" ht="10.5" customHeight="1" x14ac:dyDescent="0.25">
      <c r="B96" s="34"/>
      <c r="C96" s="17" t="s">
        <v>59</v>
      </c>
      <c r="D96" s="42">
        <v>89362122</v>
      </c>
      <c r="E96" s="42">
        <v>108998312.20999999</v>
      </c>
      <c r="F96" s="42">
        <f t="shared" si="10"/>
        <v>198360434.20999998</v>
      </c>
      <c r="G96" s="42">
        <v>197987585.94999999</v>
      </c>
      <c r="H96" s="42">
        <v>185239077.58000001</v>
      </c>
      <c r="I96" s="42">
        <f t="shared" si="8"/>
        <v>372848.25999999046</v>
      </c>
    </row>
    <row r="97" spans="2:9" ht="10.5" customHeight="1" x14ac:dyDescent="0.25">
      <c r="B97" s="34"/>
      <c r="C97" s="17" t="s">
        <v>60</v>
      </c>
      <c r="D97" s="42">
        <v>8111179</v>
      </c>
      <c r="E97" s="42">
        <v>8420577.2100000009</v>
      </c>
      <c r="F97" s="42">
        <f t="shared" si="10"/>
        <v>16531756.210000001</v>
      </c>
      <c r="G97" s="42">
        <v>16469557.470000001</v>
      </c>
      <c r="H97" s="42">
        <v>6450677.8399999999</v>
      </c>
      <c r="I97" s="42">
        <f t="shared" si="8"/>
        <v>62198.740000000224</v>
      </c>
    </row>
    <row r="98" spans="2:9" ht="10.5" customHeight="1" x14ac:dyDescent="0.25">
      <c r="B98" s="34"/>
      <c r="C98" s="17" t="s">
        <v>61</v>
      </c>
      <c r="D98" s="42">
        <v>7009199</v>
      </c>
      <c r="E98" s="42">
        <v>11394171.449999999</v>
      </c>
      <c r="F98" s="42">
        <f t="shared" si="10"/>
        <v>18403370.449999999</v>
      </c>
      <c r="G98" s="42">
        <v>18403370.449999999</v>
      </c>
      <c r="H98" s="42">
        <v>18265076.300000001</v>
      </c>
      <c r="I98" s="42">
        <f t="shared" si="8"/>
        <v>0</v>
      </c>
    </row>
    <row r="99" spans="2:9" ht="10.5" customHeight="1" x14ac:dyDescent="0.25">
      <c r="B99" s="34"/>
      <c r="C99" s="17" t="s">
        <v>62</v>
      </c>
      <c r="D99" s="42">
        <v>0</v>
      </c>
      <c r="E99" s="42">
        <v>0</v>
      </c>
      <c r="F99" s="42">
        <f t="shared" si="10"/>
        <v>0</v>
      </c>
      <c r="G99" s="42">
        <v>0</v>
      </c>
      <c r="H99" s="42">
        <v>0</v>
      </c>
      <c r="I99" s="42">
        <f t="shared" si="8"/>
        <v>0</v>
      </c>
    </row>
    <row r="100" spans="2:9" ht="10.5" customHeight="1" x14ac:dyDescent="0.25">
      <c r="B100" s="34"/>
      <c r="C100" s="17" t="s">
        <v>63</v>
      </c>
      <c r="D100" s="42">
        <v>4021466</v>
      </c>
      <c r="E100" s="42">
        <v>-1433519.96</v>
      </c>
      <c r="F100" s="42">
        <f t="shared" si="10"/>
        <v>2587946.04</v>
      </c>
      <c r="G100" s="42">
        <v>2587946.04</v>
      </c>
      <c r="H100" s="42">
        <v>2587832.84</v>
      </c>
      <c r="I100" s="42">
        <f t="shared" si="8"/>
        <v>0</v>
      </c>
    </row>
    <row r="101" spans="2:9" ht="10.5" customHeight="1" x14ac:dyDescent="0.25">
      <c r="B101" s="257" t="s">
        <v>64</v>
      </c>
      <c r="C101" s="258"/>
      <c r="D101" s="259">
        <f>SUM(D102:D110)</f>
        <v>77322704</v>
      </c>
      <c r="E101" s="259">
        <f>SUM(E102:E110)</f>
        <v>56208721.189999998</v>
      </c>
      <c r="F101" s="259">
        <f>SUM(F102:F110)</f>
        <v>133531425.19</v>
      </c>
      <c r="G101" s="259">
        <f>SUM(G102:G110)</f>
        <v>133531404.92</v>
      </c>
      <c r="H101" s="259">
        <f>SUM(H102:H110)</f>
        <v>128005736.33</v>
      </c>
      <c r="I101" s="259">
        <f t="shared" si="8"/>
        <v>20.269999995827675</v>
      </c>
    </row>
    <row r="102" spans="2:9" ht="10.5" customHeight="1" x14ac:dyDescent="0.25">
      <c r="B102" s="34"/>
      <c r="C102" s="17" t="s">
        <v>65</v>
      </c>
      <c r="D102" s="42">
        <v>12280518</v>
      </c>
      <c r="E102" s="42">
        <v>14390545.890000001</v>
      </c>
      <c r="F102" s="42">
        <f t="shared" ref="F102:F110" si="11">D102+E102</f>
        <v>26671063.890000001</v>
      </c>
      <c r="G102" s="42">
        <v>26671063.890000001</v>
      </c>
      <c r="H102" s="42">
        <v>26580920.460000001</v>
      </c>
      <c r="I102" s="42">
        <f t="shared" si="8"/>
        <v>0</v>
      </c>
    </row>
    <row r="103" spans="2:9" ht="10.5" customHeight="1" x14ac:dyDescent="0.25">
      <c r="B103" s="34"/>
      <c r="C103" s="17" t="s">
        <v>66</v>
      </c>
      <c r="D103" s="42">
        <v>11787836</v>
      </c>
      <c r="E103" s="42">
        <v>-660733.34</v>
      </c>
      <c r="F103" s="42">
        <f t="shared" si="11"/>
        <v>11127102.66</v>
      </c>
      <c r="G103" s="42">
        <v>11127082.390000001</v>
      </c>
      <c r="H103" s="42">
        <v>10539123.130000001</v>
      </c>
      <c r="I103" s="42">
        <f t="shared" si="8"/>
        <v>20.269999999552965</v>
      </c>
    </row>
    <row r="104" spans="2:9" ht="10.5" customHeight="1" x14ac:dyDescent="0.25">
      <c r="B104" s="34"/>
      <c r="C104" s="17" t="s">
        <v>67</v>
      </c>
      <c r="D104" s="42">
        <v>11310492</v>
      </c>
      <c r="E104" s="42">
        <v>26522603.140000001</v>
      </c>
      <c r="F104" s="42">
        <f t="shared" si="11"/>
        <v>37833095.140000001</v>
      </c>
      <c r="G104" s="42">
        <v>37833095.140000001</v>
      </c>
      <c r="H104" s="42">
        <v>35585221.07</v>
      </c>
      <c r="I104" s="42">
        <f t="shared" si="8"/>
        <v>0</v>
      </c>
    </row>
    <row r="105" spans="2:9" ht="10.5" customHeight="1" x14ac:dyDescent="0.25">
      <c r="B105" s="34"/>
      <c r="C105" s="17" t="s">
        <v>68</v>
      </c>
      <c r="D105" s="42">
        <v>3341022</v>
      </c>
      <c r="E105" s="42">
        <v>-310778.21999999997</v>
      </c>
      <c r="F105" s="42">
        <f t="shared" si="11"/>
        <v>3030243.7800000003</v>
      </c>
      <c r="G105" s="42">
        <v>3030243.78</v>
      </c>
      <c r="H105" s="42">
        <v>3029822.7</v>
      </c>
      <c r="I105" s="42">
        <f t="shared" si="8"/>
        <v>0</v>
      </c>
    </row>
    <row r="106" spans="2:9" ht="10.5" customHeight="1" x14ac:dyDescent="0.25">
      <c r="B106" s="34"/>
      <c r="C106" s="17" t="s">
        <v>69</v>
      </c>
      <c r="D106" s="42">
        <v>30956663</v>
      </c>
      <c r="E106" s="42">
        <v>14583053.859999999</v>
      </c>
      <c r="F106" s="42">
        <f t="shared" si="11"/>
        <v>45539716.859999999</v>
      </c>
      <c r="G106" s="42">
        <v>45539716.859999999</v>
      </c>
      <c r="H106" s="42">
        <v>44895555.049999997</v>
      </c>
      <c r="I106" s="42">
        <f t="shared" si="8"/>
        <v>0</v>
      </c>
    </row>
    <row r="107" spans="2:9" ht="10.5" customHeight="1" x14ac:dyDescent="0.25">
      <c r="B107" s="34"/>
      <c r="C107" s="17" t="s">
        <v>70</v>
      </c>
      <c r="D107" s="42">
        <v>383328</v>
      </c>
      <c r="E107" s="42">
        <v>659892.5</v>
      </c>
      <c r="F107" s="42">
        <f t="shared" si="11"/>
        <v>1043220.5</v>
      </c>
      <c r="G107" s="42">
        <v>1043220.5</v>
      </c>
      <c r="H107" s="42">
        <v>619086.69999999995</v>
      </c>
      <c r="I107" s="42">
        <f t="shared" si="8"/>
        <v>0</v>
      </c>
    </row>
    <row r="108" spans="2:9" ht="10.5" customHeight="1" x14ac:dyDescent="0.25">
      <c r="B108" s="34"/>
      <c r="C108" s="17" t="s">
        <v>71</v>
      </c>
      <c r="D108" s="42">
        <v>4212044</v>
      </c>
      <c r="E108" s="42">
        <v>-1130148.24</v>
      </c>
      <c r="F108" s="42">
        <f t="shared" si="11"/>
        <v>3081895.76</v>
      </c>
      <c r="G108" s="42">
        <v>3081895.76</v>
      </c>
      <c r="H108" s="42">
        <v>3026365.2</v>
      </c>
      <c r="I108" s="42">
        <f t="shared" si="8"/>
        <v>0</v>
      </c>
    </row>
    <row r="109" spans="2:9" ht="10.5" customHeight="1" x14ac:dyDescent="0.25">
      <c r="B109" s="34"/>
      <c r="C109" s="17" t="s">
        <v>72</v>
      </c>
      <c r="D109" s="42">
        <v>2627428</v>
      </c>
      <c r="E109" s="42">
        <v>2138548.39</v>
      </c>
      <c r="F109" s="42">
        <f t="shared" si="11"/>
        <v>4765976.3900000006</v>
      </c>
      <c r="G109" s="42">
        <v>4765976.3899999997</v>
      </c>
      <c r="H109" s="42">
        <v>3304212.81</v>
      </c>
      <c r="I109" s="42">
        <f t="shared" si="8"/>
        <v>0</v>
      </c>
    </row>
    <row r="110" spans="2:9" ht="10.5" customHeight="1" x14ac:dyDescent="0.25">
      <c r="B110" s="34"/>
      <c r="C110" s="17" t="s">
        <v>73</v>
      </c>
      <c r="D110" s="42">
        <v>423373</v>
      </c>
      <c r="E110" s="42">
        <v>15737.21</v>
      </c>
      <c r="F110" s="42">
        <f t="shared" si="11"/>
        <v>439110.21</v>
      </c>
      <c r="G110" s="42">
        <v>439110.21</v>
      </c>
      <c r="H110" s="42">
        <v>425429.21</v>
      </c>
      <c r="I110" s="42">
        <f t="shared" si="8"/>
        <v>0</v>
      </c>
    </row>
    <row r="111" spans="2:9" ht="10.5" customHeight="1" x14ac:dyDescent="0.25">
      <c r="B111" s="257" t="s">
        <v>74</v>
      </c>
      <c r="C111" s="258"/>
      <c r="D111" s="259">
        <f>SUM(D112:D120)</f>
        <v>37000</v>
      </c>
      <c r="E111" s="259">
        <f>SUM(E112:E120)</f>
        <v>1569680</v>
      </c>
      <c r="F111" s="259">
        <f>SUM(F112:F120)</f>
        <v>1606680</v>
      </c>
      <c r="G111" s="259">
        <f>SUM(G112:G120)</f>
        <v>1606680</v>
      </c>
      <c r="H111" s="259">
        <f>SUM(H112:H120)</f>
        <v>1606680</v>
      </c>
      <c r="I111" s="259">
        <f t="shared" ref="I111:I135" si="12">+F111-G111</f>
        <v>0</v>
      </c>
    </row>
    <row r="112" spans="2:9" ht="10.5" customHeight="1" x14ac:dyDescent="0.25">
      <c r="B112" s="34"/>
      <c r="C112" s="17" t="s">
        <v>75</v>
      </c>
      <c r="D112" s="42">
        <v>0</v>
      </c>
      <c r="E112" s="42">
        <v>0</v>
      </c>
      <c r="F112" s="42">
        <f t="shared" ref="F112:F120" si="13">D112+E112</f>
        <v>0</v>
      </c>
      <c r="G112" s="42">
        <v>0</v>
      </c>
      <c r="H112" s="42">
        <v>0</v>
      </c>
      <c r="I112" s="42">
        <f t="shared" si="12"/>
        <v>0</v>
      </c>
    </row>
    <row r="113" spans="2:9" ht="10.5" customHeight="1" x14ac:dyDescent="0.25">
      <c r="B113" s="34"/>
      <c r="C113" s="17" t="s">
        <v>76</v>
      </c>
      <c r="D113" s="42">
        <v>0</v>
      </c>
      <c r="E113" s="42">
        <v>0</v>
      </c>
      <c r="F113" s="42">
        <f t="shared" si="13"/>
        <v>0</v>
      </c>
      <c r="G113" s="42">
        <v>0</v>
      </c>
      <c r="H113" s="42">
        <v>0</v>
      </c>
      <c r="I113" s="42">
        <f t="shared" si="12"/>
        <v>0</v>
      </c>
    </row>
    <row r="114" spans="2:9" ht="10.5" customHeight="1" x14ac:dyDescent="0.25">
      <c r="B114" s="34"/>
      <c r="C114" s="17" t="s">
        <v>77</v>
      </c>
      <c r="D114" s="42">
        <v>1000</v>
      </c>
      <c r="E114" s="42">
        <v>111000</v>
      </c>
      <c r="F114" s="42">
        <f t="shared" si="13"/>
        <v>112000</v>
      </c>
      <c r="G114" s="42">
        <v>112000</v>
      </c>
      <c r="H114" s="42">
        <v>112000</v>
      </c>
      <c r="I114" s="42">
        <f t="shared" si="12"/>
        <v>0</v>
      </c>
    </row>
    <row r="115" spans="2:9" ht="10.5" customHeight="1" x14ac:dyDescent="0.25">
      <c r="B115" s="34"/>
      <c r="C115" s="17" t="s">
        <v>78</v>
      </c>
      <c r="D115" s="42">
        <v>36000</v>
      </c>
      <c r="E115" s="42">
        <v>1458680</v>
      </c>
      <c r="F115" s="42">
        <f t="shared" si="13"/>
        <v>1494680</v>
      </c>
      <c r="G115" s="42">
        <v>1494680</v>
      </c>
      <c r="H115" s="42">
        <v>1494680</v>
      </c>
      <c r="I115" s="42">
        <f t="shared" si="12"/>
        <v>0</v>
      </c>
    </row>
    <row r="116" spans="2:9" ht="10.5" customHeight="1" x14ac:dyDescent="0.25">
      <c r="B116" s="34"/>
      <c r="C116" s="17" t="s">
        <v>79</v>
      </c>
      <c r="D116" s="42">
        <v>0</v>
      </c>
      <c r="E116" s="42">
        <v>0</v>
      </c>
      <c r="F116" s="42">
        <f t="shared" si="13"/>
        <v>0</v>
      </c>
      <c r="G116" s="42">
        <v>0</v>
      </c>
      <c r="H116" s="42">
        <v>0</v>
      </c>
      <c r="I116" s="42">
        <f t="shared" si="12"/>
        <v>0</v>
      </c>
    </row>
    <row r="117" spans="2:9" ht="10.5" customHeight="1" x14ac:dyDescent="0.25">
      <c r="B117" s="34"/>
      <c r="C117" s="17" t="s">
        <v>80</v>
      </c>
      <c r="D117" s="42">
        <v>0</v>
      </c>
      <c r="E117" s="42">
        <v>0</v>
      </c>
      <c r="F117" s="42">
        <f t="shared" si="13"/>
        <v>0</v>
      </c>
      <c r="G117" s="42">
        <v>0</v>
      </c>
      <c r="H117" s="42">
        <v>0</v>
      </c>
      <c r="I117" s="42">
        <f t="shared" si="12"/>
        <v>0</v>
      </c>
    </row>
    <row r="118" spans="2:9" ht="10.5" customHeight="1" x14ac:dyDescent="0.25">
      <c r="B118" s="34"/>
      <c r="C118" s="17" t="s">
        <v>81</v>
      </c>
      <c r="D118" s="42">
        <v>0</v>
      </c>
      <c r="E118" s="42">
        <v>0</v>
      </c>
      <c r="F118" s="42">
        <f t="shared" si="13"/>
        <v>0</v>
      </c>
      <c r="G118" s="42">
        <v>0</v>
      </c>
      <c r="H118" s="42">
        <v>0</v>
      </c>
      <c r="I118" s="42">
        <f t="shared" si="12"/>
        <v>0</v>
      </c>
    </row>
    <row r="119" spans="2:9" ht="10.5" customHeight="1" x14ac:dyDescent="0.25">
      <c r="B119" s="34"/>
      <c r="C119" s="17" t="s">
        <v>82</v>
      </c>
      <c r="D119" s="42">
        <v>0</v>
      </c>
      <c r="E119" s="42">
        <v>0</v>
      </c>
      <c r="F119" s="42">
        <f t="shared" si="13"/>
        <v>0</v>
      </c>
      <c r="G119" s="42">
        <v>0</v>
      </c>
      <c r="H119" s="42">
        <v>0</v>
      </c>
      <c r="I119" s="42">
        <f t="shared" si="12"/>
        <v>0</v>
      </c>
    </row>
    <row r="120" spans="2:9" ht="10.5" customHeight="1" x14ac:dyDescent="0.25">
      <c r="B120" s="34"/>
      <c r="C120" s="17" t="s">
        <v>83</v>
      </c>
      <c r="D120" s="42">
        <v>0</v>
      </c>
      <c r="E120" s="42">
        <v>0</v>
      </c>
      <c r="F120" s="42">
        <f t="shared" si="13"/>
        <v>0</v>
      </c>
      <c r="G120" s="42">
        <v>0</v>
      </c>
      <c r="H120" s="42">
        <v>0</v>
      </c>
      <c r="I120" s="42">
        <f t="shared" si="12"/>
        <v>0</v>
      </c>
    </row>
    <row r="121" spans="2:9" ht="10.5" customHeight="1" x14ac:dyDescent="0.25">
      <c r="B121" s="257" t="s">
        <v>84</v>
      </c>
      <c r="C121" s="258"/>
      <c r="D121" s="259">
        <f>SUM(D122:D130)</f>
        <v>36897848</v>
      </c>
      <c r="E121" s="259">
        <f>SUM(E122:E130)</f>
        <v>-14007077.18</v>
      </c>
      <c r="F121" s="259">
        <f>SUM(F122:F130)</f>
        <v>22890770.82</v>
      </c>
      <c r="G121" s="259">
        <f>SUM(G122:G130)</f>
        <v>22849462.09</v>
      </c>
      <c r="H121" s="259">
        <f>SUM(H122:H130)</f>
        <v>12356962.190000001</v>
      </c>
      <c r="I121" s="259">
        <f t="shared" si="12"/>
        <v>41308.730000000447</v>
      </c>
    </row>
    <row r="122" spans="2:9" ht="10.5" customHeight="1" x14ac:dyDescent="0.25">
      <c r="B122" s="34"/>
      <c r="C122" s="17" t="s">
        <v>85</v>
      </c>
      <c r="D122" s="42">
        <v>8598118</v>
      </c>
      <c r="E122" s="42">
        <v>-4553644.3600000003</v>
      </c>
      <c r="F122" s="42">
        <f t="shared" ref="F122:F130" si="14">D122+E122</f>
        <v>4044473.6399999997</v>
      </c>
      <c r="G122" s="42">
        <v>4044473.64</v>
      </c>
      <c r="H122" s="42">
        <v>3249395.12</v>
      </c>
      <c r="I122" s="42">
        <f t="shared" si="12"/>
        <v>0</v>
      </c>
    </row>
    <row r="123" spans="2:9" ht="10.5" customHeight="1" x14ac:dyDescent="0.25">
      <c r="B123" s="34"/>
      <c r="C123" s="17" t="s">
        <v>86</v>
      </c>
      <c r="D123" s="42">
        <v>0</v>
      </c>
      <c r="E123" s="42">
        <v>1133010.6200000001</v>
      </c>
      <c r="F123" s="42">
        <f t="shared" si="14"/>
        <v>1133010.6200000001</v>
      </c>
      <c r="G123" s="42">
        <v>1133010.6200000001</v>
      </c>
      <c r="H123" s="42">
        <v>1133010.6200000001</v>
      </c>
      <c r="I123" s="42">
        <f t="shared" si="12"/>
        <v>0</v>
      </c>
    </row>
    <row r="124" spans="2:9" ht="10.5" customHeight="1" x14ac:dyDescent="0.25">
      <c r="B124" s="34"/>
      <c r="C124" s="17" t="s">
        <v>87</v>
      </c>
      <c r="D124" s="42">
        <v>28050112</v>
      </c>
      <c r="E124" s="42">
        <v>-11607539.439999999</v>
      </c>
      <c r="F124" s="42">
        <f t="shared" si="14"/>
        <v>16442572.560000001</v>
      </c>
      <c r="G124" s="42">
        <v>16401263.83</v>
      </c>
      <c r="H124" s="42">
        <v>7125098.4500000002</v>
      </c>
      <c r="I124" s="42">
        <f t="shared" si="12"/>
        <v>41308.730000000447</v>
      </c>
    </row>
    <row r="125" spans="2:9" ht="10.5" customHeight="1" x14ac:dyDescent="0.25">
      <c r="B125" s="34"/>
      <c r="C125" s="17" t="s">
        <v>88</v>
      </c>
      <c r="D125" s="42">
        <v>249618</v>
      </c>
      <c r="E125" s="42">
        <v>1021096</v>
      </c>
      <c r="F125" s="42">
        <f t="shared" si="14"/>
        <v>1270714</v>
      </c>
      <c r="G125" s="42">
        <v>1270714</v>
      </c>
      <c r="H125" s="42">
        <v>849458</v>
      </c>
      <c r="I125" s="42">
        <f t="shared" si="12"/>
        <v>0</v>
      </c>
    </row>
    <row r="126" spans="2:9" ht="10.5" customHeight="1" x14ac:dyDescent="0.25">
      <c r="B126" s="34"/>
      <c r="C126" s="17" t="s">
        <v>89</v>
      </c>
      <c r="D126" s="42">
        <v>0</v>
      </c>
      <c r="E126" s="42">
        <v>0</v>
      </c>
      <c r="F126" s="42">
        <f t="shared" si="14"/>
        <v>0</v>
      </c>
      <c r="G126" s="42">
        <v>0</v>
      </c>
      <c r="H126" s="42">
        <v>0</v>
      </c>
      <c r="I126" s="42">
        <f t="shared" si="12"/>
        <v>0</v>
      </c>
    </row>
    <row r="127" spans="2:9" ht="10.5" customHeight="1" x14ac:dyDescent="0.25">
      <c r="B127" s="34"/>
      <c r="C127" s="17" t="s">
        <v>90</v>
      </c>
      <c r="D127" s="42">
        <v>0</v>
      </c>
      <c r="E127" s="42">
        <v>0</v>
      </c>
      <c r="F127" s="42">
        <f t="shared" si="14"/>
        <v>0</v>
      </c>
      <c r="G127" s="42">
        <v>0</v>
      </c>
      <c r="H127" s="42">
        <v>0</v>
      </c>
      <c r="I127" s="42">
        <f t="shared" si="12"/>
        <v>0</v>
      </c>
    </row>
    <row r="128" spans="2:9" ht="10.5" customHeight="1" x14ac:dyDescent="0.25">
      <c r="B128" s="34"/>
      <c r="C128" s="17" t="s">
        <v>91</v>
      </c>
      <c r="D128" s="42">
        <v>0</v>
      </c>
      <c r="E128" s="42">
        <v>0</v>
      </c>
      <c r="F128" s="42">
        <f t="shared" si="14"/>
        <v>0</v>
      </c>
      <c r="G128" s="42">
        <v>0</v>
      </c>
      <c r="H128" s="42">
        <v>0</v>
      </c>
      <c r="I128" s="42">
        <f t="shared" si="12"/>
        <v>0</v>
      </c>
    </row>
    <row r="129" spans="2:9" ht="10.5" customHeight="1" x14ac:dyDescent="0.25">
      <c r="B129" s="34"/>
      <c r="C129" s="17" t="s">
        <v>92</v>
      </c>
      <c r="D129" s="42">
        <v>0</v>
      </c>
      <c r="E129" s="42">
        <v>0</v>
      </c>
      <c r="F129" s="42">
        <f t="shared" si="14"/>
        <v>0</v>
      </c>
      <c r="G129" s="42">
        <v>0</v>
      </c>
      <c r="H129" s="42">
        <v>0</v>
      </c>
      <c r="I129" s="42">
        <f t="shared" si="12"/>
        <v>0</v>
      </c>
    </row>
    <row r="130" spans="2:9" ht="10.5" customHeight="1" x14ac:dyDescent="0.25">
      <c r="B130" s="34"/>
      <c r="C130" s="17" t="s">
        <v>93</v>
      </c>
      <c r="D130" s="42">
        <v>0</v>
      </c>
      <c r="E130" s="42">
        <v>0</v>
      </c>
      <c r="F130" s="42">
        <f t="shared" si="14"/>
        <v>0</v>
      </c>
      <c r="G130" s="42">
        <v>0</v>
      </c>
      <c r="H130" s="42">
        <v>0</v>
      </c>
      <c r="I130" s="42">
        <f t="shared" si="12"/>
        <v>0</v>
      </c>
    </row>
    <row r="131" spans="2:9" ht="10.5" customHeight="1" x14ac:dyDescent="0.25">
      <c r="B131" s="257" t="s">
        <v>94</v>
      </c>
      <c r="C131" s="258"/>
      <c r="D131" s="259">
        <f>SUM(D132:D134)</f>
        <v>0</v>
      </c>
      <c r="E131" s="259">
        <f>SUM(E132:E134)</f>
        <v>0</v>
      </c>
      <c r="F131" s="259">
        <f>SUM(F132:F134)</f>
        <v>0</v>
      </c>
      <c r="G131" s="259">
        <f>SUM(G132:G134)</f>
        <v>0</v>
      </c>
      <c r="H131" s="259">
        <f>SUM(H132:H134)</f>
        <v>0</v>
      </c>
      <c r="I131" s="259">
        <f t="shared" si="12"/>
        <v>0</v>
      </c>
    </row>
    <row r="132" spans="2:9" ht="10.5" customHeight="1" x14ac:dyDescent="0.25">
      <c r="B132" s="34"/>
      <c r="C132" s="17" t="s">
        <v>95</v>
      </c>
      <c r="D132" s="42">
        <v>0</v>
      </c>
      <c r="E132" s="42">
        <v>0</v>
      </c>
      <c r="F132" s="42">
        <f t="shared" ref="F132:F134" si="15">+D132+E132</f>
        <v>0</v>
      </c>
      <c r="G132" s="42">
        <v>0</v>
      </c>
      <c r="H132" s="42">
        <v>0</v>
      </c>
      <c r="I132" s="42">
        <f t="shared" si="12"/>
        <v>0</v>
      </c>
    </row>
    <row r="133" spans="2:9" ht="10.5" customHeight="1" x14ac:dyDescent="0.25">
      <c r="B133" s="34"/>
      <c r="C133" s="17" t="s">
        <v>96</v>
      </c>
      <c r="D133" s="42">
        <v>0</v>
      </c>
      <c r="E133" s="42">
        <v>0</v>
      </c>
      <c r="F133" s="42">
        <f t="shared" si="15"/>
        <v>0</v>
      </c>
      <c r="G133" s="42">
        <v>0</v>
      </c>
      <c r="H133" s="42">
        <v>0</v>
      </c>
      <c r="I133" s="42">
        <f t="shared" si="12"/>
        <v>0</v>
      </c>
    </row>
    <row r="134" spans="2:9" ht="10.5" customHeight="1" x14ac:dyDescent="0.25">
      <c r="B134" s="34"/>
      <c r="C134" s="17" t="s">
        <v>97</v>
      </c>
      <c r="D134" s="42">
        <v>0</v>
      </c>
      <c r="E134" s="42">
        <v>0</v>
      </c>
      <c r="F134" s="42">
        <f t="shared" si="15"/>
        <v>0</v>
      </c>
      <c r="G134" s="42">
        <v>0</v>
      </c>
      <c r="H134" s="42">
        <v>0</v>
      </c>
      <c r="I134" s="42">
        <f t="shared" si="12"/>
        <v>0</v>
      </c>
    </row>
    <row r="135" spans="2:9" ht="10.5" customHeight="1" x14ac:dyDescent="0.25">
      <c r="B135" s="257" t="s">
        <v>98</v>
      </c>
      <c r="C135" s="258"/>
      <c r="D135" s="259">
        <f>SUM(D136:D143)</f>
        <v>0</v>
      </c>
      <c r="E135" s="259">
        <f>SUM(E136:E143)</f>
        <v>0</v>
      </c>
      <c r="F135" s="259">
        <f>SUM(F136:F143)</f>
        <v>0</v>
      </c>
      <c r="G135" s="259">
        <f>SUM(G136:G143)</f>
        <v>0</v>
      </c>
      <c r="H135" s="259">
        <f>SUM(H136:H143)</f>
        <v>0</v>
      </c>
      <c r="I135" s="259">
        <f t="shared" si="12"/>
        <v>0</v>
      </c>
    </row>
    <row r="136" spans="2:9" ht="10.5" customHeight="1" x14ac:dyDescent="0.25">
      <c r="B136" s="135"/>
      <c r="C136" s="17" t="s">
        <v>99</v>
      </c>
      <c r="D136" s="42">
        <v>0</v>
      </c>
      <c r="E136" s="42">
        <v>0</v>
      </c>
      <c r="F136" s="42">
        <v>0</v>
      </c>
      <c r="G136" s="42">
        <v>0</v>
      </c>
      <c r="H136" s="42">
        <v>0</v>
      </c>
      <c r="I136" s="42">
        <f t="shared" ref="I136:I155" si="16">+F136-G136</f>
        <v>0</v>
      </c>
    </row>
    <row r="137" spans="2:9" ht="10.5" customHeight="1" x14ac:dyDescent="0.25">
      <c r="B137" s="34"/>
      <c r="C137" s="17" t="s">
        <v>100</v>
      </c>
      <c r="D137" s="42"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f t="shared" si="16"/>
        <v>0</v>
      </c>
    </row>
    <row r="138" spans="2:9" ht="10.5" customHeight="1" x14ac:dyDescent="0.25">
      <c r="B138" s="34"/>
      <c r="C138" s="17" t="s">
        <v>101</v>
      </c>
      <c r="D138" s="42">
        <v>0</v>
      </c>
      <c r="E138" s="42">
        <v>0</v>
      </c>
      <c r="F138" s="42">
        <v>0</v>
      </c>
      <c r="G138" s="42">
        <v>0</v>
      </c>
      <c r="H138" s="42">
        <v>0</v>
      </c>
      <c r="I138" s="42">
        <f t="shared" si="16"/>
        <v>0</v>
      </c>
    </row>
    <row r="139" spans="2:9" ht="10.5" customHeight="1" x14ac:dyDescent="0.25">
      <c r="B139" s="34"/>
      <c r="C139" s="17" t="s">
        <v>102</v>
      </c>
      <c r="D139" s="42">
        <v>0</v>
      </c>
      <c r="E139" s="42">
        <v>0</v>
      </c>
      <c r="F139" s="42">
        <v>0</v>
      </c>
      <c r="G139" s="42">
        <v>0</v>
      </c>
      <c r="H139" s="42">
        <v>0</v>
      </c>
      <c r="I139" s="42">
        <f t="shared" si="16"/>
        <v>0</v>
      </c>
    </row>
    <row r="140" spans="2:9" ht="10.5" customHeight="1" x14ac:dyDescent="0.25">
      <c r="B140" s="34"/>
      <c r="C140" s="17" t="s">
        <v>103</v>
      </c>
      <c r="D140" s="42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f t="shared" si="16"/>
        <v>0</v>
      </c>
    </row>
    <row r="141" spans="2:9" ht="10.5" customHeight="1" x14ac:dyDescent="0.25">
      <c r="B141" s="34"/>
      <c r="C141" s="17" t="s">
        <v>104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f t="shared" si="16"/>
        <v>0</v>
      </c>
    </row>
    <row r="142" spans="2:9" ht="10.5" customHeight="1" x14ac:dyDescent="0.25">
      <c r="B142" s="34"/>
      <c r="C142" s="17" t="s">
        <v>105</v>
      </c>
      <c r="D142" s="42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f t="shared" si="16"/>
        <v>0</v>
      </c>
    </row>
    <row r="143" spans="2:9" ht="10.5" customHeight="1" x14ac:dyDescent="0.25">
      <c r="B143" s="34"/>
      <c r="C143" s="17" t="s">
        <v>106</v>
      </c>
      <c r="D143" s="42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f t="shared" si="16"/>
        <v>0</v>
      </c>
    </row>
    <row r="144" spans="2:9" ht="10.5" customHeight="1" x14ac:dyDescent="0.25">
      <c r="B144" s="257" t="s">
        <v>107</v>
      </c>
      <c r="C144" s="258"/>
      <c r="D144" s="259">
        <f>SUM(D145:D147)</f>
        <v>0</v>
      </c>
      <c r="E144" s="259">
        <f>SUM(E145:E147)</f>
        <v>0</v>
      </c>
      <c r="F144" s="259">
        <f>SUM(F145:F147)</f>
        <v>0</v>
      </c>
      <c r="G144" s="259">
        <f>SUM(G145:G147)</f>
        <v>0</v>
      </c>
      <c r="H144" s="259">
        <f>SUM(H145:H147)</f>
        <v>0</v>
      </c>
      <c r="I144" s="259">
        <f t="shared" si="16"/>
        <v>0</v>
      </c>
    </row>
    <row r="145" spans="2:9" ht="10.5" customHeight="1" x14ac:dyDescent="0.25">
      <c r="B145" s="34"/>
      <c r="C145" s="17" t="s">
        <v>108</v>
      </c>
      <c r="D145" s="42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f t="shared" si="16"/>
        <v>0</v>
      </c>
    </row>
    <row r="146" spans="2:9" ht="10.5" customHeight="1" x14ac:dyDescent="0.25">
      <c r="B146" s="34"/>
      <c r="C146" s="17" t="s">
        <v>109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f t="shared" si="16"/>
        <v>0</v>
      </c>
    </row>
    <row r="147" spans="2:9" ht="10.5" customHeight="1" x14ac:dyDescent="0.25">
      <c r="B147" s="34"/>
      <c r="C147" s="17" t="s">
        <v>110</v>
      </c>
      <c r="D147" s="42">
        <v>0</v>
      </c>
      <c r="E147" s="42">
        <v>0</v>
      </c>
      <c r="F147" s="42">
        <v>0</v>
      </c>
      <c r="G147" s="42">
        <v>0</v>
      </c>
      <c r="H147" s="42">
        <v>0</v>
      </c>
      <c r="I147" s="42">
        <f t="shared" si="16"/>
        <v>0</v>
      </c>
    </row>
    <row r="148" spans="2:9" ht="10.5" customHeight="1" x14ac:dyDescent="0.25">
      <c r="B148" s="257" t="s">
        <v>111</v>
      </c>
      <c r="C148" s="258"/>
      <c r="D148" s="259">
        <f>SUM(D149:D155)</f>
        <v>0</v>
      </c>
      <c r="E148" s="259">
        <f>SUM(E149:E155)</f>
        <v>0</v>
      </c>
      <c r="F148" s="259">
        <f>SUM(F149:F155)</f>
        <v>0</v>
      </c>
      <c r="G148" s="259">
        <f>SUM(G149:G155)</f>
        <v>0</v>
      </c>
      <c r="H148" s="259">
        <f>SUM(H149:H155)</f>
        <v>0</v>
      </c>
      <c r="I148" s="259">
        <f t="shared" si="16"/>
        <v>0</v>
      </c>
    </row>
    <row r="149" spans="2:9" ht="10.5" customHeight="1" x14ac:dyDescent="0.25">
      <c r="B149" s="34"/>
      <c r="C149" s="17" t="s">
        <v>112</v>
      </c>
      <c r="D149" s="42">
        <v>0</v>
      </c>
      <c r="E149" s="42">
        <v>0</v>
      </c>
      <c r="F149" s="42">
        <v>0</v>
      </c>
      <c r="G149" s="42">
        <v>0</v>
      </c>
      <c r="H149" s="42">
        <v>0</v>
      </c>
      <c r="I149" s="42">
        <f t="shared" si="16"/>
        <v>0</v>
      </c>
    </row>
    <row r="150" spans="2:9" ht="10.5" customHeight="1" x14ac:dyDescent="0.25">
      <c r="B150" s="34"/>
      <c r="C150" s="17" t="s">
        <v>113</v>
      </c>
      <c r="D150" s="42"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f t="shared" si="16"/>
        <v>0</v>
      </c>
    </row>
    <row r="151" spans="2:9" ht="10.5" customHeight="1" x14ac:dyDescent="0.25">
      <c r="B151" s="34"/>
      <c r="C151" s="17" t="s">
        <v>114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f t="shared" si="16"/>
        <v>0</v>
      </c>
    </row>
    <row r="152" spans="2:9" ht="10.5" customHeight="1" x14ac:dyDescent="0.25">
      <c r="B152" s="34"/>
      <c r="C152" s="17" t="s">
        <v>115</v>
      </c>
      <c r="D152" s="42">
        <v>0</v>
      </c>
      <c r="E152" s="42">
        <v>0</v>
      </c>
      <c r="F152" s="42">
        <v>0</v>
      </c>
      <c r="G152" s="42">
        <v>0</v>
      </c>
      <c r="H152" s="42">
        <v>0</v>
      </c>
      <c r="I152" s="42">
        <f t="shared" si="16"/>
        <v>0</v>
      </c>
    </row>
    <row r="153" spans="2:9" ht="10.5" customHeight="1" x14ac:dyDescent="0.25">
      <c r="B153" s="34"/>
      <c r="C153" s="17" t="s">
        <v>116</v>
      </c>
      <c r="D153" s="42">
        <v>0</v>
      </c>
      <c r="E153" s="42">
        <v>0</v>
      </c>
      <c r="F153" s="42">
        <v>0</v>
      </c>
      <c r="G153" s="42">
        <v>0</v>
      </c>
      <c r="H153" s="42">
        <v>0</v>
      </c>
      <c r="I153" s="42">
        <f t="shared" si="16"/>
        <v>0</v>
      </c>
    </row>
    <row r="154" spans="2:9" ht="10.5" customHeight="1" x14ac:dyDescent="0.25">
      <c r="B154" s="34"/>
      <c r="C154" s="17" t="s">
        <v>117</v>
      </c>
      <c r="D154" s="42">
        <v>0</v>
      </c>
      <c r="E154" s="42">
        <v>0</v>
      </c>
      <c r="F154" s="42">
        <v>0</v>
      </c>
      <c r="G154" s="42">
        <v>0</v>
      </c>
      <c r="H154" s="42">
        <v>0</v>
      </c>
      <c r="I154" s="42">
        <f t="shared" si="16"/>
        <v>0</v>
      </c>
    </row>
    <row r="155" spans="2:9" ht="10.5" customHeight="1" x14ac:dyDescent="0.25">
      <c r="B155" s="34"/>
      <c r="C155" s="17" t="s">
        <v>118</v>
      </c>
      <c r="D155" s="42"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f t="shared" si="16"/>
        <v>0</v>
      </c>
    </row>
    <row r="156" spans="2:9" ht="10.5" customHeight="1" x14ac:dyDescent="0.25">
      <c r="B156" s="34"/>
      <c r="C156" s="17"/>
      <c r="D156" s="42"/>
      <c r="E156" s="42"/>
      <c r="F156" s="42"/>
      <c r="G156" s="42"/>
      <c r="H156" s="42"/>
      <c r="I156" s="61"/>
    </row>
    <row r="157" spans="2:9" ht="10.5" customHeight="1" x14ac:dyDescent="0.25">
      <c r="B157" s="222" t="s">
        <v>120</v>
      </c>
      <c r="C157" s="223"/>
      <c r="D157" s="43">
        <f>+D8+D82</f>
        <v>1666879971</v>
      </c>
      <c r="E157" s="43">
        <f t="shared" ref="E157:I157" si="17">+E8+E82</f>
        <v>1212439129.8500001</v>
      </c>
      <c r="F157" s="43">
        <f t="shared" si="17"/>
        <v>2879319100.8500004</v>
      </c>
      <c r="G157" s="43">
        <f t="shared" si="17"/>
        <v>2848104965.7000003</v>
      </c>
      <c r="H157" s="43">
        <f t="shared" si="17"/>
        <v>2719568125</v>
      </c>
      <c r="I157" s="43">
        <f t="shared" si="17"/>
        <v>31214135.150000215</v>
      </c>
    </row>
    <row r="158" spans="2:9" ht="10.5" customHeight="1" thickBot="1" x14ac:dyDescent="0.3">
      <c r="B158" s="18"/>
      <c r="C158" s="19"/>
      <c r="D158" s="74"/>
      <c r="E158" s="74"/>
      <c r="F158" s="74"/>
      <c r="G158" s="74"/>
      <c r="H158" s="74"/>
      <c r="I158" s="74"/>
    </row>
    <row r="160" spans="2:9" x14ac:dyDescent="0.25">
      <c r="D160" s="260">
        <v>1666879971</v>
      </c>
      <c r="E160" s="260">
        <v>1212439129.8499999</v>
      </c>
      <c r="F160" s="260">
        <v>2879319100.8499999</v>
      </c>
      <c r="G160" s="260">
        <v>2848104965.6999998</v>
      </c>
      <c r="H160" s="260">
        <v>2719568125</v>
      </c>
      <c r="I160" s="260">
        <v>31214135.149999999</v>
      </c>
    </row>
    <row r="161" spans="4:9" x14ac:dyDescent="0.25">
      <c r="D161" s="46">
        <f>+D157-D160</f>
        <v>0</v>
      </c>
      <c r="E161" s="46">
        <f t="shared" ref="E161:I161" si="18">+E157-E160</f>
        <v>0</v>
      </c>
      <c r="F161" s="46">
        <f t="shared" si="18"/>
        <v>0</v>
      </c>
      <c r="G161" s="46">
        <f t="shared" si="18"/>
        <v>0</v>
      </c>
      <c r="H161" s="46">
        <f t="shared" si="18"/>
        <v>0</v>
      </c>
      <c r="I161" s="46">
        <f t="shared" si="18"/>
        <v>2.1606683731079102E-7</v>
      </c>
    </row>
  </sheetData>
  <mergeCells count="29">
    <mergeCell ref="B6:C7"/>
    <mergeCell ref="D6:H6"/>
    <mergeCell ref="I6:I7"/>
    <mergeCell ref="B1:I1"/>
    <mergeCell ref="B2:I2"/>
    <mergeCell ref="B3:I3"/>
    <mergeCell ref="B4:I4"/>
    <mergeCell ref="B5:I5"/>
    <mergeCell ref="B83:C83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2:C82"/>
    <mergeCell ref="B144:C144"/>
    <mergeCell ref="B148:C148"/>
    <mergeCell ref="B157:C157"/>
    <mergeCell ref="B91:C91"/>
    <mergeCell ref="B101:C101"/>
    <mergeCell ref="B111:C111"/>
    <mergeCell ref="B121:C121"/>
    <mergeCell ref="B131:C131"/>
    <mergeCell ref="B135:C135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headerFooter>
    <oddHeader>&amp;R&amp;P de &amp;N</oddHeader>
  </headerFooter>
  <rowBreaks count="1" manualBreakCount="1">
    <brk id="8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view="pageBreakPreview" zoomScale="110" zoomScaleNormal="110" zoomScaleSheetLayoutView="110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C31" sqref="C31:H31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1.7109375" bestFit="1" customWidth="1"/>
  </cols>
  <sheetData>
    <row r="1" spans="2:11" ht="6.75" customHeight="1" thickBot="1" x14ac:dyDescent="0.3"/>
    <row r="2" spans="2:11" x14ac:dyDescent="0.25">
      <c r="B2" s="247" t="s">
        <v>176</v>
      </c>
      <c r="C2" s="248"/>
      <c r="D2" s="248"/>
      <c r="E2" s="248"/>
      <c r="F2" s="248"/>
      <c r="G2" s="248"/>
      <c r="H2" s="249"/>
    </row>
    <row r="3" spans="2:11" x14ac:dyDescent="0.25">
      <c r="B3" s="139" t="s">
        <v>40</v>
      </c>
      <c r="C3" s="140"/>
      <c r="D3" s="140"/>
      <c r="E3" s="140"/>
      <c r="F3" s="140"/>
      <c r="G3" s="140"/>
      <c r="H3" s="141"/>
    </row>
    <row r="4" spans="2:11" x14ac:dyDescent="0.25">
      <c r="B4" s="139" t="s">
        <v>121</v>
      </c>
      <c r="C4" s="140"/>
      <c r="D4" s="140"/>
      <c r="E4" s="140"/>
      <c r="F4" s="140"/>
      <c r="G4" s="140"/>
      <c r="H4" s="141"/>
    </row>
    <row r="5" spans="2:11" x14ac:dyDescent="0.25">
      <c r="B5" s="139" t="s">
        <v>447</v>
      </c>
      <c r="C5" s="140"/>
      <c r="D5" s="140"/>
      <c r="E5" s="140"/>
      <c r="F5" s="140"/>
      <c r="G5" s="140"/>
      <c r="H5" s="141"/>
    </row>
    <row r="6" spans="2:11" ht="15.75" thickBot="1" x14ac:dyDescent="0.3">
      <c r="B6" s="142" t="s">
        <v>0</v>
      </c>
      <c r="C6" s="143"/>
      <c r="D6" s="143"/>
      <c r="E6" s="143"/>
      <c r="F6" s="143"/>
      <c r="G6" s="143"/>
      <c r="H6" s="144"/>
    </row>
    <row r="7" spans="2:11" ht="15.75" thickBot="1" x14ac:dyDescent="0.3">
      <c r="B7" s="176" t="s">
        <v>175</v>
      </c>
      <c r="C7" s="244" t="s">
        <v>42</v>
      </c>
      <c r="D7" s="245"/>
      <c r="E7" s="245"/>
      <c r="F7" s="245"/>
      <c r="G7" s="246"/>
      <c r="H7" s="176" t="s">
        <v>179</v>
      </c>
    </row>
    <row r="8" spans="2:11" ht="17.25" thickBot="1" x14ac:dyDescent="0.3">
      <c r="B8" s="177"/>
      <c r="C8" s="62" t="s">
        <v>178</v>
      </c>
      <c r="D8" s="62" t="s">
        <v>38</v>
      </c>
      <c r="E8" s="62" t="s">
        <v>39</v>
      </c>
      <c r="F8" s="62" t="s">
        <v>3</v>
      </c>
      <c r="G8" s="62" t="s">
        <v>21</v>
      </c>
      <c r="H8" s="177"/>
    </row>
    <row r="9" spans="2:11" x14ac:dyDescent="0.25">
      <c r="B9" s="3" t="s">
        <v>122</v>
      </c>
      <c r="C9" s="47">
        <f t="shared" ref="C9:H9" si="0">SUM(C11:C17)</f>
        <v>42237000</v>
      </c>
      <c r="D9" s="47">
        <f t="shared" si="0"/>
        <v>515675235.60000002</v>
      </c>
      <c r="E9" s="47">
        <f t="shared" si="0"/>
        <v>557912235.60000002</v>
      </c>
      <c r="F9" s="47">
        <f t="shared" si="0"/>
        <v>527244455.51999998</v>
      </c>
      <c r="G9" s="47">
        <f t="shared" si="0"/>
        <v>446290485.58000004</v>
      </c>
      <c r="H9" s="47">
        <f t="shared" si="0"/>
        <v>30667780.080000028</v>
      </c>
    </row>
    <row r="10" spans="2:11" x14ac:dyDescent="0.25">
      <c r="B10" s="3" t="s">
        <v>187</v>
      </c>
      <c r="C10" s="38"/>
      <c r="D10" s="38"/>
      <c r="E10" s="38"/>
      <c r="F10" s="38"/>
      <c r="G10" s="38"/>
      <c r="H10" s="38"/>
    </row>
    <row r="11" spans="2:11" x14ac:dyDescent="0.25">
      <c r="B11" s="5" t="s">
        <v>180</v>
      </c>
      <c r="C11" s="45">
        <v>1000000</v>
      </c>
      <c r="D11" s="45">
        <v>12123920.41</v>
      </c>
      <c r="E11" s="42">
        <f>C11+D11</f>
        <v>13123920.41</v>
      </c>
      <c r="F11" s="45">
        <v>13035540.41</v>
      </c>
      <c r="G11" s="45">
        <v>12928249.5</v>
      </c>
      <c r="H11" s="42">
        <f t="shared" ref="H11:H17" si="1">+E11-F11</f>
        <v>88380</v>
      </c>
      <c r="I11" s="57"/>
      <c r="J11" s="57"/>
      <c r="K11" s="57"/>
    </row>
    <row r="12" spans="2:11" x14ac:dyDescent="0.25">
      <c r="B12" s="5" t="s">
        <v>181</v>
      </c>
      <c r="C12" s="45">
        <v>33500000</v>
      </c>
      <c r="D12" s="45">
        <v>3414660.04</v>
      </c>
      <c r="E12" s="42">
        <f t="shared" ref="E12:E17" si="2">C12+D12</f>
        <v>36914660.039999999</v>
      </c>
      <c r="F12" s="45">
        <v>36583038.18</v>
      </c>
      <c r="G12" s="45">
        <v>33877822.060000002</v>
      </c>
      <c r="H12" s="42">
        <f t="shared" si="1"/>
        <v>331621.8599999994</v>
      </c>
      <c r="I12" s="57"/>
      <c r="J12" s="57"/>
      <c r="K12" s="57"/>
    </row>
    <row r="13" spans="2:11" ht="16.5" x14ac:dyDescent="0.25">
      <c r="B13" s="5" t="s">
        <v>182</v>
      </c>
      <c r="C13" s="45">
        <v>0</v>
      </c>
      <c r="D13" s="45">
        <v>361324145.04000002</v>
      </c>
      <c r="E13" s="42">
        <f t="shared" si="2"/>
        <v>361324145.04000002</v>
      </c>
      <c r="F13" s="45">
        <v>361139349.94</v>
      </c>
      <c r="G13" s="45">
        <v>292484499.19</v>
      </c>
      <c r="H13" s="42">
        <f t="shared" si="1"/>
        <v>184795.10000002384</v>
      </c>
      <c r="I13" s="57"/>
      <c r="J13" s="57"/>
      <c r="K13" s="57"/>
    </row>
    <row r="14" spans="2:11" ht="16.5" x14ac:dyDescent="0.25">
      <c r="B14" s="5" t="s">
        <v>183</v>
      </c>
      <c r="C14" s="45">
        <v>2500000</v>
      </c>
      <c r="D14" s="45">
        <v>111633468.5</v>
      </c>
      <c r="E14" s="42">
        <f t="shared" si="2"/>
        <v>114133468.5</v>
      </c>
      <c r="F14" s="45">
        <v>84860795.769999996</v>
      </c>
      <c r="G14" s="45">
        <v>76523371.620000005</v>
      </c>
      <c r="H14" s="42">
        <f t="shared" si="1"/>
        <v>29272672.730000004</v>
      </c>
      <c r="I14" s="57"/>
      <c r="J14" s="57"/>
      <c r="K14" s="57"/>
    </row>
    <row r="15" spans="2:11" ht="16.5" x14ac:dyDescent="0.25">
      <c r="B15" s="5" t="s">
        <v>184</v>
      </c>
      <c r="C15" s="45">
        <v>0</v>
      </c>
      <c r="D15" s="45">
        <v>325202.24</v>
      </c>
      <c r="E15" s="42">
        <f t="shared" si="2"/>
        <v>325202.24</v>
      </c>
      <c r="F15" s="45">
        <v>325202.24</v>
      </c>
      <c r="G15" s="45">
        <v>315820.74</v>
      </c>
      <c r="H15" s="42">
        <f t="shared" si="1"/>
        <v>0</v>
      </c>
      <c r="I15" s="57"/>
      <c r="J15" s="57"/>
      <c r="K15" s="57"/>
    </row>
    <row r="16" spans="2:11" ht="15" customHeight="1" x14ac:dyDescent="0.25">
      <c r="B16" s="5" t="s">
        <v>185</v>
      </c>
      <c r="C16" s="45">
        <v>5237000</v>
      </c>
      <c r="D16" s="45">
        <v>26684843.140000001</v>
      </c>
      <c r="E16" s="42">
        <f t="shared" si="2"/>
        <v>31921843.140000001</v>
      </c>
      <c r="F16" s="45">
        <v>31131532.75</v>
      </c>
      <c r="G16" s="45">
        <v>29991934.469999999</v>
      </c>
      <c r="H16" s="42">
        <f t="shared" si="1"/>
        <v>790310.3900000006</v>
      </c>
      <c r="I16" s="57"/>
      <c r="J16" s="57"/>
      <c r="K16" s="57"/>
    </row>
    <row r="17" spans="2:11" ht="15" customHeight="1" x14ac:dyDescent="0.25">
      <c r="B17" s="5" t="s">
        <v>186</v>
      </c>
      <c r="C17" s="45">
        <v>0</v>
      </c>
      <c r="D17" s="45">
        <v>168996.23</v>
      </c>
      <c r="E17" s="42">
        <f t="shared" si="2"/>
        <v>168996.23</v>
      </c>
      <c r="F17" s="45">
        <v>168996.23</v>
      </c>
      <c r="G17" s="45">
        <v>168788</v>
      </c>
      <c r="H17" s="42">
        <f t="shared" si="1"/>
        <v>0</v>
      </c>
      <c r="I17" s="57"/>
      <c r="J17" s="57"/>
      <c r="K17" s="57"/>
    </row>
    <row r="18" spans="2:11" x14ac:dyDescent="0.25">
      <c r="B18" s="5"/>
      <c r="C18" s="60"/>
      <c r="D18" s="60"/>
      <c r="E18" s="60"/>
      <c r="F18" s="60"/>
      <c r="G18" s="60"/>
      <c r="H18" s="60"/>
    </row>
    <row r="19" spans="2:11" x14ac:dyDescent="0.25">
      <c r="B19" s="4" t="s">
        <v>123</v>
      </c>
      <c r="C19" s="47">
        <f t="shared" ref="C19:H19" si="3">SUM(C21:C27)</f>
        <v>1624642971</v>
      </c>
      <c r="D19" s="47">
        <f t="shared" si="3"/>
        <v>696763894.25</v>
      </c>
      <c r="E19" s="47">
        <f t="shared" si="3"/>
        <v>2321406865.25</v>
      </c>
      <c r="F19" s="47">
        <f t="shared" si="3"/>
        <v>2320860510.1799998</v>
      </c>
      <c r="G19" s="47">
        <f t="shared" si="3"/>
        <v>2273277639.4200001</v>
      </c>
      <c r="H19" s="47">
        <f t="shared" si="3"/>
        <v>546355.07000005106</v>
      </c>
    </row>
    <row r="20" spans="2:11" x14ac:dyDescent="0.25">
      <c r="B20" s="4" t="s">
        <v>124</v>
      </c>
      <c r="C20" s="38"/>
      <c r="D20" s="38"/>
      <c r="E20" s="38"/>
      <c r="F20" s="38"/>
      <c r="G20" s="38"/>
      <c r="H20" s="38"/>
    </row>
    <row r="21" spans="2:11" x14ac:dyDescent="0.25">
      <c r="B21" s="5" t="s">
        <v>180</v>
      </c>
      <c r="C21" s="45">
        <v>1532962</v>
      </c>
      <c r="D21" s="45">
        <v>25953647.41</v>
      </c>
      <c r="E21" s="42">
        <f t="shared" ref="E21:E27" si="4">C21+D21</f>
        <v>27486609.41</v>
      </c>
      <c r="F21" s="45">
        <v>27486609.41</v>
      </c>
      <c r="G21" s="45">
        <v>26833403.190000001</v>
      </c>
      <c r="H21" s="42">
        <f t="shared" ref="H21:H27" si="5">+E21-F21</f>
        <v>0</v>
      </c>
      <c r="I21" s="57"/>
      <c r="J21" s="57"/>
      <c r="K21" s="57"/>
    </row>
    <row r="22" spans="2:11" x14ac:dyDescent="0.25">
      <c r="B22" s="5" t="s">
        <v>181</v>
      </c>
      <c r="C22" s="45">
        <v>92157730</v>
      </c>
      <c r="D22" s="45">
        <v>80209327.049999997</v>
      </c>
      <c r="E22" s="42">
        <f t="shared" si="4"/>
        <v>172367057.05000001</v>
      </c>
      <c r="F22" s="45">
        <v>172306186.19999999</v>
      </c>
      <c r="G22" s="45">
        <v>171068728.33000001</v>
      </c>
      <c r="H22" s="42">
        <f t="shared" si="5"/>
        <v>60870.850000023842</v>
      </c>
      <c r="I22" s="57"/>
      <c r="J22" s="57"/>
      <c r="K22" s="57"/>
    </row>
    <row r="23" spans="2:11" ht="16.5" x14ac:dyDescent="0.25">
      <c r="B23" s="5" t="s">
        <v>182</v>
      </c>
      <c r="C23" s="45">
        <v>373679260</v>
      </c>
      <c r="D23" s="45">
        <v>959635372.27999997</v>
      </c>
      <c r="E23" s="42">
        <f t="shared" si="4"/>
        <v>1333314632.28</v>
      </c>
      <c r="F23" s="45">
        <v>1332837713.3099999</v>
      </c>
      <c r="G23" s="45">
        <v>1308269737.4200001</v>
      </c>
      <c r="H23" s="42">
        <f t="shared" si="5"/>
        <v>476918.97000002861</v>
      </c>
      <c r="I23" s="57"/>
      <c r="J23" s="57"/>
      <c r="K23" s="57"/>
    </row>
    <row r="24" spans="2:11" ht="16.5" x14ac:dyDescent="0.25">
      <c r="B24" s="5" t="s">
        <v>183</v>
      </c>
      <c r="C24" s="45">
        <v>354894954</v>
      </c>
      <c r="D24" s="45">
        <v>187985625.03</v>
      </c>
      <c r="E24" s="42">
        <f t="shared" si="4"/>
        <v>542880579.02999997</v>
      </c>
      <c r="F24" s="45">
        <v>542872169.86000001</v>
      </c>
      <c r="G24" s="45">
        <v>527185795.75</v>
      </c>
      <c r="H24" s="42">
        <f t="shared" si="5"/>
        <v>8409.1699999570847</v>
      </c>
      <c r="I24" s="57"/>
      <c r="J24" s="57"/>
      <c r="K24" s="57"/>
    </row>
    <row r="25" spans="2:11" ht="16.5" x14ac:dyDescent="0.25">
      <c r="B25" s="5" t="s">
        <v>184</v>
      </c>
      <c r="C25" s="45">
        <v>757680528</v>
      </c>
      <c r="D25" s="45">
        <v>-755169807.02999997</v>
      </c>
      <c r="E25" s="42">
        <f t="shared" si="4"/>
        <v>2510720.9700000286</v>
      </c>
      <c r="F25" s="45">
        <v>2510720.9700000002</v>
      </c>
      <c r="G25" s="45">
        <v>1982237.51</v>
      </c>
      <c r="H25" s="42">
        <f t="shared" si="5"/>
        <v>2.8405338525772095E-8</v>
      </c>
      <c r="I25" s="57"/>
      <c r="J25" s="57"/>
      <c r="K25" s="57"/>
    </row>
    <row r="26" spans="2:11" ht="24.75" x14ac:dyDescent="0.25">
      <c r="B26" s="5" t="s">
        <v>185</v>
      </c>
      <c r="C26" s="45">
        <v>44395535</v>
      </c>
      <c r="D26" s="45">
        <v>198062433.36000001</v>
      </c>
      <c r="E26" s="42">
        <f t="shared" si="4"/>
        <v>242457968.36000001</v>
      </c>
      <c r="F26" s="45">
        <v>242457812.28</v>
      </c>
      <c r="G26" s="45">
        <v>237679407.56999999</v>
      </c>
      <c r="H26" s="42">
        <f t="shared" si="5"/>
        <v>156.08000001311302</v>
      </c>
      <c r="I26" s="57"/>
      <c r="J26" s="57"/>
      <c r="K26" s="57"/>
    </row>
    <row r="27" spans="2:11" x14ac:dyDescent="0.25">
      <c r="B27" s="5" t="s">
        <v>186</v>
      </c>
      <c r="C27" s="45">
        <v>302002</v>
      </c>
      <c r="D27" s="45">
        <v>87296.15</v>
      </c>
      <c r="E27" s="42">
        <f t="shared" si="4"/>
        <v>389298.15</v>
      </c>
      <c r="F27" s="45">
        <v>389298.15</v>
      </c>
      <c r="G27" s="45">
        <v>258329.65</v>
      </c>
      <c r="H27" s="42">
        <f t="shared" si="5"/>
        <v>0</v>
      </c>
      <c r="I27" s="57"/>
      <c r="J27" s="57"/>
      <c r="K27" s="57"/>
    </row>
    <row r="28" spans="2:11" x14ac:dyDescent="0.25">
      <c r="B28" s="21"/>
      <c r="C28" s="60"/>
      <c r="D28" s="60"/>
      <c r="E28" s="60"/>
      <c r="F28" s="60"/>
      <c r="G28" s="60"/>
      <c r="H28" s="60"/>
    </row>
    <row r="29" spans="2:11" x14ac:dyDescent="0.25">
      <c r="B29" s="3" t="s">
        <v>120</v>
      </c>
      <c r="C29" s="47">
        <f t="shared" ref="C29:H29" si="6">+C9+C19</f>
        <v>1666879971</v>
      </c>
      <c r="D29" s="47">
        <f t="shared" si="6"/>
        <v>1212439129.8499999</v>
      </c>
      <c r="E29" s="47">
        <f t="shared" si="6"/>
        <v>2879319100.8499999</v>
      </c>
      <c r="F29" s="47">
        <f t="shared" si="6"/>
        <v>2848104965.6999998</v>
      </c>
      <c r="G29" s="47">
        <f t="shared" si="6"/>
        <v>2719568125</v>
      </c>
      <c r="H29" s="43">
        <f t="shared" si="6"/>
        <v>31214135.15000008</v>
      </c>
    </row>
    <row r="30" spans="2:11" ht="15.75" thickBot="1" x14ac:dyDescent="0.3">
      <c r="B30" s="6"/>
      <c r="C30" s="59"/>
      <c r="D30" s="59"/>
      <c r="E30" s="59"/>
      <c r="F30" s="59"/>
      <c r="G30" s="59"/>
      <c r="H30" s="59"/>
    </row>
    <row r="31" spans="2:11" x14ac:dyDescent="0.25">
      <c r="C31" s="261">
        <f>+C29-'ANEXO 1 -F6A (2)'!D157</f>
        <v>0</v>
      </c>
      <c r="D31" s="261">
        <f>+D29-'ANEXO 1 -F6A (2)'!E157</f>
        <v>0</v>
      </c>
      <c r="E31" s="261">
        <f>+E29-'ANEXO 1 -F6A (2)'!F157</f>
        <v>0</v>
      </c>
      <c r="F31" s="261">
        <f>+F29-'ANEXO 1 -F6A (2)'!G157</f>
        <v>0</v>
      </c>
      <c r="G31" s="261">
        <f>+G29-'ANEXO 1 -F6A (2)'!H157</f>
        <v>0</v>
      </c>
      <c r="H31" s="261">
        <f>+H29-'ANEXO 1 -F6A (2)'!I157</f>
        <v>-1.3411045074462891E-7</v>
      </c>
    </row>
    <row r="32" spans="2:11" x14ac:dyDescent="0.25">
      <c r="C32" s="71"/>
      <c r="D32" s="71"/>
      <c r="E32" s="71"/>
      <c r="F32" s="71"/>
      <c r="G32" s="71"/>
      <c r="H32" s="71"/>
    </row>
    <row r="33" spans="3:8" x14ac:dyDescent="0.25">
      <c r="C33" s="46"/>
      <c r="D33" s="46"/>
      <c r="E33" s="46"/>
      <c r="F33" s="46"/>
      <c r="G33" s="46"/>
      <c r="H33" s="46"/>
    </row>
    <row r="34" spans="3:8" x14ac:dyDescent="0.25">
      <c r="C34" s="46"/>
      <c r="D34" s="46"/>
      <c r="E34" s="46"/>
      <c r="F34" s="46"/>
      <c r="G34" s="46"/>
      <c r="H34" s="46"/>
    </row>
    <row r="35" spans="3:8" x14ac:dyDescent="0.25">
      <c r="C35" s="70"/>
      <c r="D35" s="70"/>
      <c r="E35" s="70"/>
      <c r="F35" s="70"/>
      <c r="G35" s="70"/>
      <c r="H35" s="70"/>
    </row>
    <row r="36" spans="3:8" x14ac:dyDescent="0.25">
      <c r="C36" s="70"/>
      <c r="D36" s="70"/>
      <c r="E36" s="70"/>
      <c r="F36" s="70"/>
      <c r="G36" s="70"/>
      <c r="H36" s="70"/>
    </row>
    <row r="37" spans="3:8" x14ac:dyDescent="0.25">
      <c r="C37" s="70"/>
      <c r="D37" s="70"/>
      <c r="E37" s="70"/>
      <c r="F37" s="70"/>
      <c r="G37" s="70"/>
      <c r="H37" s="70"/>
    </row>
    <row r="38" spans="3:8" x14ac:dyDescent="0.25">
      <c r="C38" s="70"/>
      <c r="D38" s="70"/>
      <c r="E38" s="70"/>
      <c r="F38" s="70"/>
      <c r="G38" s="70"/>
      <c r="H38" s="70"/>
    </row>
    <row r="39" spans="3:8" x14ac:dyDescent="0.25">
      <c r="C39" s="70"/>
      <c r="D39" s="70"/>
      <c r="E39" s="70"/>
      <c r="F39" s="70"/>
      <c r="G39" s="70"/>
      <c r="H39" s="70"/>
    </row>
    <row r="40" spans="3:8" x14ac:dyDescent="0.25">
      <c r="C40" s="70"/>
      <c r="D40" s="70"/>
      <c r="E40" s="70"/>
      <c r="F40" s="70"/>
      <c r="G40" s="70"/>
      <c r="H40" s="7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9"/>
  <sheetViews>
    <sheetView view="pageBreakPreview" zoomScaleNormal="140" zoomScaleSheetLayoutView="100" workbookViewId="0">
      <pane xSplit="3" ySplit="8" topLeftCell="D60" activePane="bottomRight" state="frozen"/>
      <selection pane="topRight" activeCell="D1" sqref="D1"/>
      <selection pane="bottomLeft" activeCell="A9" sqref="A9"/>
      <selection pane="bottomRight" activeCell="D73" sqref="D73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12" ht="8.25" customHeight="1" thickBot="1" x14ac:dyDescent="0.3"/>
    <row r="2" spans="2:12" ht="9" customHeight="1" x14ac:dyDescent="0.25">
      <c r="B2" s="136" t="s">
        <v>176</v>
      </c>
      <c r="C2" s="137"/>
      <c r="D2" s="137"/>
      <c r="E2" s="137"/>
      <c r="F2" s="137"/>
      <c r="G2" s="137"/>
      <c r="H2" s="137"/>
      <c r="I2" s="254"/>
    </row>
    <row r="3" spans="2:12" ht="9" customHeight="1" x14ac:dyDescent="0.25">
      <c r="B3" s="200" t="s">
        <v>40</v>
      </c>
      <c r="C3" s="201"/>
      <c r="D3" s="201"/>
      <c r="E3" s="201"/>
      <c r="F3" s="201"/>
      <c r="G3" s="201"/>
      <c r="H3" s="201"/>
      <c r="I3" s="255"/>
    </row>
    <row r="4" spans="2:12" ht="9" customHeight="1" x14ac:dyDescent="0.25">
      <c r="B4" s="200" t="s">
        <v>125</v>
      </c>
      <c r="C4" s="201"/>
      <c r="D4" s="201"/>
      <c r="E4" s="201"/>
      <c r="F4" s="201"/>
      <c r="G4" s="201"/>
      <c r="H4" s="201"/>
      <c r="I4" s="255"/>
    </row>
    <row r="5" spans="2:12" ht="9" customHeight="1" x14ac:dyDescent="0.25">
      <c r="B5" s="200" t="s">
        <v>447</v>
      </c>
      <c r="C5" s="201"/>
      <c r="D5" s="201"/>
      <c r="E5" s="201"/>
      <c r="F5" s="201"/>
      <c r="G5" s="201"/>
      <c r="H5" s="201"/>
      <c r="I5" s="255"/>
    </row>
    <row r="6" spans="2:12" ht="9" customHeight="1" thickBot="1" x14ac:dyDescent="0.3">
      <c r="B6" s="203" t="s">
        <v>0</v>
      </c>
      <c r="C6" s="204"/>
      <c r="D6" s="204"/>
      <c r="E6" s="204"/>
      <c r="F6" s="204"/>
      <c r="G6" s="204"/>
      <c r="H6" s="204"/>
      <c r="I6" s="256"/>
    </row>
    <row r="7" spans="2:12" ht="15.75" thickBot="1" x14ac:dyDescent="0.3">
      <c r="B7" s="206" t="s">
        <v>175</v>
      </c>
      <c r="C7" s="208"/>
      <c r="D7" s="244" t="s">
        <v>42</v>
      </c>
      <c r="E7" s="245"/>
      <c r="F7" s="245"/>
      <c r="G7" s="245"/>
      <c r="H7" s="246"/>
      <c r="I7" s="176" t="s">
        <v>179</v>
      </c>
    </row>
    <row r="8" spans="2:12" ht="17.25" thickBot="1" x14ac:dyDescent="0.3">
      <c r="B8" s="216"/>
      <c r="C8" s="218"/>
      <c r="D8" s="62" t="s">
        <v>178</v>
      </c>
      <c r="E8" s="62" t="s">
        <v>43</v>
      </c>
      <c r="F8" s="62" t="s">
        <v>44</v>
      </c>
      <c r="G8" s="62" t="s">
        <v>3</v>
      </c>
      <c r="H8" s="62" t="s">
        <v>21</v>
      </c>
      <c r="I8" s="177"/>
    </row>
    <row r="9" spans="2:12" ht="9.75" customHeight="1" x14ac:dyDescent="0.25">
      <c r="B9" s="250"/>
      <c r="C9" s="251"/>
      <c r="D9" s="20"/>
      <c r="E9" s="20"/>
      <c r="F9" s="20"/>
      <c r="G9" s="20"/>
      <c r="H9" s="20"/>
      <c r="I9" s="20"/>
    </row>
    <row r="10" spans="2:12" ht="9.75" customHeight="1" x14ac:dyDescent="0.25">
      <c r="B10" s="252" t="s">
        <v>126</v>
      </c>
      <c r="C10" s="253"/>
      <c r="D10" s="47">
        <f>+D11+D21+D30+D41</f>
        <v>42237000</v>
      </c>
      <c r="E10" s="47">
        <f t="shared" ref="E10:H10" si="0">+E11+E21+E30+E41</f>
        <v>515675235.60000002</v>
      </c>
      <c r="F10" s="47">
        <f t="shared" si="0"/>
        <v>557912235.60000002</v>
      </c>
      <c r="G10" s="47">
        <f t="shared" si="0"/>
        <v>527244455.51999998</v>
      </c>
      <c r="H10" s="47">
        <f t="shared" si="0"/>
        <v>446290485.57999998</v>
      </c>
      <c r="I10" s="47">
        <f t="shared" ref="I10:I11" si="1">+F10-G10</f>
        <v>30667780.080000043</v>
      </c>
      <c r="K10" s="46">
        <f t="shared" ref="K10" si="2">+D10+E10-F10</f>
        <v>0</v>
      </c>
      <c r="L10" s="46">
        <f t="shared" ref="L10" si="3">+F10-G10-I10</f>
        <v>0</v>
      </c>
    </row>
    <row r="11" spans="2:12" ht="9.75" customHeight="1" x14ac:dyDescent="0.25">
      <c r="B11" s="195" t="s">
        <v>127</v>
      </c>
      <c r="C11" s="199"/>
      <c r="D11" s="47">
        <f>SUM(D12:D19)</f>
        <v>0</v>
      </c>
      <c r="E11" s="47">
        <f t="shared" ref="E11:H11" si="4">SUM(E12:E19)</f>
        <v>0</v>
      </c>
      <c r="F11" s="47">
        <f t="shared" si="4"/>
        <v>0</v>
      </c>
      <c r="G11" s="47">
        <f t="shared" si="4"/>
        <v>0</v>
      </c>
      <c r="H11" s="47">
        <f t="shared" si="4"/>
        <v>0</v>
      </c>
      <c r="I11" s="47">
        <f t="shared" si="1"/>
        <v>0</v>
      </c>
      <c r="K11" s="46">
        <f t="shared" ref="K11:K74" si="5">+D11+E11-F11</f>
        <v>0</v>
      </c>
      <c r="L11" s="46">
        <f t="shared" ref="L11:L74" si="6">+F11-G11-I11</f>
        <v>0</v>
      </c>
    </row>
    <row r="12" spans="2:12" ht="9.75" customHeight="1" x14ac:dyDescent="0.25">
      <c r="B12" s="15"/>
      <c r="C12" s="16" t="s">
        <v>128</v>
      </c>
      <c r="D12" s="45"/>
      <c r="E12" s="45"/>
      <c r="F12" s="45"/>
      <c r="G12" s="45"/>
      <c r="H12" s="45"/>
      <c r="I12" s="45"/>
      <c r="K12" s="46">
        <f t="shared" si="5"/>
        <v>0</v>
      </c>
      <c r="L12" s="46">
        <f t="shared" si="6"/>
        <v>0</v>
      </c>
    </row>
    <row r="13" spans="2:12" ht="9.75" customHeight="1" x14ac:dyDescent="0.25">
      <c r="B13" s="15"/>
      <c r="C13" s="16" t="s">
        <v>129</v>
      </c>
      <c r="D13" s="45"/>
      <c r="E13" s="45"/>
      <c r="F13" s="45"/>
      <c r="G13" s="45"/>
      <c r="H13" s="45"/>
      <c r="I13" s="45"/>
      <c r="K13" s="46">
        <f t="shared" si="5"/>
        <v>0</v>
      </c>
      <c r="L13" s="46">
        <f t="shared" si="6"/>
        <v>0</v>
      </c>
    </row>
    <row r="14" spans="2:12" ht="9.75" customHeight="1" x14ac:dyDescent="0.25">
      <c r="B14" s="15"/>
      <c r="C14" s="16" t="s">
        <v>130</v>
      </c>
      <c r="D14" s="45"/>
      <c r="E14" s="45"/>
      <c r="F14" s="45"/>
      <c r="G14" s="45"/>
      <c r="H14" s="45"/>
      <c r="I14" s="45"/>
      <c r="K14" s="46">
        <f t="shared" si="5"/>
        <v>0</v>
      </c>
      <c r="L14" s="46">
        <f t="shared" si="6"/>
        <v>0</v>
      </c>
    </row>
    <row r="15" spans="2:12" ht="9.75" customHeight="1" x14ac:dyDescent="0.25">
      <c r="B15" s="15"/>
      <c r="C15" s="16" t="s">
        <v>131</v>
      </c>
      <c r="D15" s="45"/>
      <c r="E15" s="45"/>
      <c r="F15" s="45"/>
      <c r="G15" s="45"/>
      <c r="H15" s="45"/>
      <c r="I15" s="45"/>
      <c r="K15" s="46">
        <f t="shared" si="5"/>
        <v>0</v>
      </c>
      <c r="L15" s="46">
        <f t="shared" si="6"/>
        <v>0</v>
      </c>
    </row>
    <row r="16" spans="2:12" ht="9.75" customHeight="1" x14ac:dyDescent="0.25">
      <c r="B16" s="15"/>
      <c r="C16" s="16" t="s">
        <v>132</v>
      </c>
      <c r="D16" s="45"/>
      <c r="E16" s="45"/>
      <c r="F16" s="45"/>
      <c r="G16" s="45"/>
      <c r="H16" s="45"/>
      <c r="I16" s="45"/>
      <c r="K16" s="46">
        <f t="shared" si="5"/>
        <v>0</v>
      </c>
      <c r="L16" s="46">
        <f t="shared" si="6"/>
        <v>0</v>
      </c>
    </row>
    <row r="17" spans="2:12" ht="9.75" customHeight="1" x14ac:dyDescent="0.25">
      <c r="B17" s="15"/>
      <c r="C17" s="16" t="s">
        <v>133</v>
      </c>
      <c r="D17" s="45"/>
      <c r="E17" s="45"/>
      <c r="F17" s="45"/>
      <c r="G17" s="45"/>
      <c r="H17" s="45"/>
      <c r="I17" s="45"/>
      <c r="K17" s="46">
        <f t="shared" si="5"/>
        <v>0</v>
      </c>
      <c r="L17" s="46">
        <f t="shared" si="6"/>
        <v>0</v>
      </c>
    </row>
    <row r="18" spans="2:12" ht="9.75" customHeight="1" x14ac:dyDescent="0.25">
      <c r="B18" s="15"/>
      <c r="C18" s="16" t="s">
        <v>134</v>
      </c>
      <c r="D18" s="45"/>
      <c r="E18" s="45"/>
      <c r="F18" s="45"/>
      <c r="G18" s="45"/>
      <c r="H18" s="45"/>
      <c r="I18" s="45"/>
      <c r="K18" s="46">
        <f t="shared" si="5"/>
        <v>0</v>
      </c>
      <c r="L18" s="46">
        <f t="shared" si="6"/>
        <v>0</v>
      </c>
    </row>
    <row r="19" spans="2:12" ht="9.75" customHeight="1" x14ac:dyDescent="0.25">
      <c r="B19" s="15"/>
      <c r="C19" s="16" t="s">
        <v>135</v>
      </c>
      <c r="D19" s="45"/>
      <c r="E19" s="45"/>
      <c r="F19" s="45"/>
      <c r="G19" s="45"/>
      <c r="H19" s="45"/>
      <c r="I19" s="45"/>
      <c r="K19" s="46">
        <f t="shared" si="5"/>
        <v>0</v>
      </c>
      <c r="L19" s="46">
        <f t="shared" si="6"/>
        <v>0</v>
      </c>
    </row>
    <row r="20" spans="2:12" ht="9.75" customHeight="1" x14ac:dyDescent="0.25">
      <c r="B20" s="23"/>
      <c r="C20" s="24"/>
      <c r="D20" s="45"/>
      <c r="E20" s="45"/>
      <c r="F20" s="45"/>
      <c r="G20" s="45"/>
      <c r="H20" s="45"/>
      <c r="I20" s="45"/>
      <c r="K20" s="46">
        <f t="shared" si="5"/>
        <v>0</v>
      </c>
      <c r="L20" s="46">
        <f t="shared" si="6"/>
        <v>0</v>
      </c>
    </row>
    <row r="21" spans="2:12" ht="9.75" customHeight="1" x14ac:dyDescent="0.25">
      <c r="B21" s="195" t="s">
        <v>136</v>
      </c>
      <c r="C21" s="199"/>
      <c r="D21" s="47">
        <f>SUM(D22:D28)</f>
        <v>42237000</v>
      </c>
      <c r="E21" s="47">
        <f t="shared" ref="E21:H21" si="7">SUM(E22:E28)</f>
        <v>515675235.60000002</v>
      </c>
      <c r="F21" s="47">
        <f t="shared" si="7"/>
        <v>557912235.60000002</v>
      </c>
      <c r="G21" s="47">
        <f t="shared" si="7"/>
        <v>527244455.51999998</v>
      </c>
      <c r="H21" s="47">
        <f t="shared" si="7"/>
        <v>446290485.57999998</v>
      </c>
      <c r="I21" s="47">
        <f t="shared" ref="I21" si="8">+F21-G21</f>
        <v>30667780.080000043</v>
      </c>
      <c r="K21" s="46">
        <f t="shared" si="5"/>
        <v>0</v>
      </c>
      <c r="L21" s="46">
        <f t="shared" si="6"/>
        <v>0</v>
      </c>
    </row>
    <row r="22" spans="2:12" ht="9.75" customHeight="1" x14ac:dyDescent="0.25">
      <c r="B22" s="15"/>
      <c r="C22" s="16" t="s">
        <v>137</v>
      </c>
      <c r="D22" s="45"/>
      <c r="E22" s="45"/>
      <c r="F22" s="45"/>
      <c r="G22" s="45"/>
      <c r="H22" s="45"/>
      <c r="I22" s="45"/>
      <c r="K22" s="46">
        <f t="shared" si="5"/>
        <v>0</v>
      </c>
      <c r="L22" s="46">
        <f t="shared" si="6"/>
        <v>0</v>
      </c>
    </row>
    <row r="23" spans="2:12" ht="9.75" customHeight="1" x14ac:dyDescent="0.25">
      <c r="B23" s="15"/>
      <c r="C23" s="16" t="s">
        <v>138</v>
      </c>
      <c r="D23" s="45"/>
      <c r="E23" s="45"/>
      <c r="F23" s="45"/>
      <c r="G23" s="45"/>
      <c r="H23" s="45"/>
      <c r="I23" s="45"/>
      <c r="K23" s="46">
        <f t="shared" si="5"/>
        <v>0</v>
      </c>
      <c r="L23" s="46">
        <f t="shared" si="6"/>
        <v>0</v>
      </c>
    </row>
    <row r="24" spans="2:12" ht="9.75" customHeight="1" x14ac:dyDescent="0.25">
      <c r="B24" s="15"/>
      <c r="C24" s="16" t="s">
        <v>139</v>
      </c>
      <c r="D24" s="45">
        <v>42237000</v>
      </c>
      <c r="E24" s="45">
        <v>515675235.60000002</v>
      </c>
      <c r="F24" s="42">
        <f>D24+E24</f>
        <v>557912235.60000002</v>
      </c>
      <c r="G24" s="45">
        <v>527244455.51999998</v>
      </c>
      <c r="H24" s="45">
        <v>446290485.57999998</v>
      </c>
      <c r="I24" s="42">
        <f t="shared" ref="I24" si="9">+F24-G24</f>
        <v>30667780.080000043</v>
      </c>
      <c r="K24" s="46">
        <f t="shared" si="5"/>
        <v>0</v>
      </c>
      <c r="L24" s="46">
        <f t="shared" si="6"/>
        <v>0</v>
      </c>
    </row>
    <row r="25" spans="2:12" ht="9.75" customHeight="1" x14ac:dyDescent="0.25">
      <c r="B25" s="15"/>
      <c r="C25" s="16" t="s">
        <v>140</v>
      </c>
      <c r="D25" s="45"/>
      <c r="E25" s="45"/>
      <c r="F25" s="45"/>
      <c r="G25" s="45"/>
      <c r="H25" s="45"/>
      <c r="I25" s="45"/>
      <c r="K25" s="46">
        <f t="shared" si="5"/>
        <v>0</v>
      </c>
      <c r="L25" s="46">
        <f t="shared" si="6"/>
        <v>0</v>
      </c>
    </row>
    <row r="26" spans="2:12" ht="9.75" customHeight="1" x14ac:dyDescent="0.25">
      <c r="B26" s="15"/>
      <c r="C26" s="16" t="s">
        <v>141</v>
      </c>
      <c r="D26" s="45"/>
      <c r="E26" s="45"/>
      <c r="F26" s="45"/>
      <c r="G26" s="45"/>
      <c r="H26" s="45"/>
      <c r="I26" s="45"/>
      <c r="K26" s="46">
        <f t="shared" si="5"/>
        <v>0</v>
      </c>
      <c r="L26" s="46">
        <f t="shared" si="6"/>
        <v>0</v>
      </c>
    </row>
    <row r="27" spans="2:12" ht="9.75" customHeight="1" x14ac:dyDescent="0.25">
      <c r="B27" s="15"/>
      <c r="C27" s="16" t="s">
        <v>142</v>
      </c>
      <c r="D27" s="45"/>
      <c r="E27" s="45"/>
      <c r="F27" s="45"/>
      <c r="G27" s="45"/>
      <c r="H27" s="45"/>
      <c r="I27" s="45"/>
      <c r="K27" s="46">
        <f t="shared" si="5"/>
        <v>0</v>
      </c>
      <c r="L27" s="46">
        <f t="shared" si="6"/>
        <v>0</v>
      </c>
    </row>
    <row r="28" spans="2:12" ht="9.75" customHeight="1" x14ac:dyDescent="0.25">
      <c r="B28" s="15"/>
      <c r="C28" s="16" t="s">
        <v>143</v>
      </c>
      <c r="D28" s="45"/>
      <c r="E28" s="45"/>
      <c r="F28" s="45"/>
      <c r="G28" s="45"/>
      <c r="H28" s="45"/>
      <c r="I28" s="45"/>
      <c r="K28" s="46">
        <f t="shared" si="5"/>
        <v>0</v>
      </c>
      <c r="L28" s="46">
        <f t="shared" si="6"/>
        <v>0</v>
      </c>
    </row>
    <row r="29" spans="2:12" ht="9.75" customHeight="1" x14ac:dyDescent="0.25">
      <c r="B29" s="23"/>
      <c r="C29" s="24"/>
      <c r="D29" s="45"/>
      <c r="E29" s="45"/>
      <c r="F29" s="45"/>
      <c r="G29" s="45"/>
      <c r="H29" s="45"/>
      <c r="I29" s="45"/>
      <c r="K29" s="46">
        <f t="shared" si="5"/>
        <v>0</v>
      </c>
      <c r="L29" s="46">
        <f t="shared" si="6"/>
        <v>0</v>
      </c>
    </row>
    <row r="30" spans="2:12" ht="9.75" customHeight="1" x14ac:dyDescent="0.25">
      <c r="B30" s="195" t="s">
        <v>144</v>
      </c>
      <c r="C30" s="199"/>
      <c r="D30" s="47">
        <f>SUM(D31:D39)</f>
        <v>0</v>
      </c>
      <c r="E30" s="47">
        <f t="shared" ref="E30:H30" si="10">SUM(E31:E39)</f>
        <v>0</v>
      </c>
      <c r="F30" s="47">
        <f t="shared" si="10"/>
        <v>0</v>
      </c>
      <c r="G30" s="47">
        <f t="shared" si="10"/>
        <v>0</v>
      </c>
      <c r="H30" s="47">
        <f t="shared" si="10"/>
        <v>0</v>
      </c>
      <c r="I30" s="47">
        <f t="shared" ref="I30" si="11">+F30-G30</f>
        <v>0</v>
      </c>
      <c r="K30" s="46">
        <f t="shared" si="5"/>
        <v>0</v>
      </c>
      <c r="L30" s="46">
        <f t="shared" si="6"/>
        <v>0</v>
      </c>
    </row>
    <row r="31" spans="2:12" ht="9.75" customHeight="1" x14ac:dyDescent="0.25">
      <c r="B31" s="15"/>
      <c r="C31" s="16" t="s">
        <v>145</v>
      </c>
      <c r="D31" s="45"/>
      <c r="E31" s="45"/>
      <c r="F31" s="45"/>
      <c r="G31" s="45"/>
      <c r="H31" s="45"/>
      <c r="I31" s="45"/>
      <c r="K31" s="46">
        <f t="shared" si="5"/>
        <v>0</v>
      </c>
      <c r="L31" s="46">
        <f t="shared" si="6"/>
        <v>0</v>
      </c>
    </row>
    <row r="32" spans="2:12" ht="9.75" customHeight="1" x14ac:dyDescent="0.25">
      <c r="B32" s="15"/>
      <c r="C32" s="16" t="s">
        <v>146</v>
      </c>
      <c r="D32" s="45"/>
      <c r="E32" s="45"/>
      <c r="F32" s="45"/>
      <c r="G32" s="45"/>
      <c r="H32" s="45"/>
      <c r="I32" s="45"/>
      <c r="K32" s="46">
        <f t="shared" si="5"/>
        <v>0</v>
      </c>
      <c r="L32" s="46">
        <f t="shared" si="6"/>
        <v>0</v>
      </c>
    </row>
    <row r="33" spans="2:12" ht="9.75" customHeight="1" x14ac:dyDescent="0.25">
      <c r="B33" s="15"/>
      <c r="C33" s="16" t="s">
        <v>147</v>
      </c>
      <c r="D33" s="45"/>
      <c r="E33" s="45"/>
      <c r="F33" s="45"/>
      <c r="G33" s="45"/>
      <c r="H33" s="45"/>
      <c r="I33" s="45"/>
      <c r="K33" s="46">
        <f t="shared" si="5"/>
        <v>0</v>
      </c>
      <c r="L33" s="46">
        <f t="shared" si="6"/>
        <v>0</v>
      </c>
    </row>
    <row r="34" spans="2:12" ht="9.75" customHeight="1" x14ac:dyDescent="0.25">
      <c r="B34" s="15"/>
      <c r="C34" s="16" t="s">
        <v>148</v>
      </c>
      <c r="D34" s="45"/>
      <c r="E34" s="45"/>
      <c r="F34" s="45"/>
      <c r="G34" s="45"/>
      <c r="H34" s="45"/>
      <c r="I34" s="45"/>
      <c r="K34" s="46">
        <f t="shared" si="5"/>
        <v>0</v>
      </c>
      <c r="L34" s="46">
        <f t="shared" si="6"/>
        <v>0</v>
      </c>
    </row>
    <row r="35" spans="2:12" ht="9.75" customHeight="1" x14ac:dyDescent="0.25">
      <c r="B35" s="15"/>
      <c r="C35" s="16" t="s">
        <v>149</v>
      </c>
      <c r="D35" s="45"/>
      <c r="E35" s="45"/>
      <c r="F35" s="45"/>
      <c r="G35" s="45"/>
      <c r="H35" s="45"/>
      <c r="I35" s="45"/>
      <c r="K35" s="46">
        <f t="shared" si="5"/>
        <v>0</v>
      </c>
      <c r="L35" s="46">
        <f t="shared" si="6"/>
        <v>0</v>
      </c>
    </row>
    <row r="36" spans="2:12" ht="9.75" customHeight="1" x14ac:dyDescent="0.25">
      <c r="B36" s="15"/>
      <c r="C36" s="16" t="s">
        <v>150</v>
      </c>
      <c r="D36" s="45"/>
      <c r="E36" s="45"/>
      <c r="F36" s="45"/>
      <c r="G36" s="45"/>
      <c r="H36" s="45"/>
      <c r="I36" s="45"/>
      <c r="K36" s="46">
        <f t="shared" si="5"/>
        <v>0</v>
      </c>
      <c r="L36" s="46">
        <f t="shared" si="6"/>
        <v>0</v>
      </c>
    </row>
    <row r="37" spans="2:12" ht="9.75" customHeight="1" x14ac:dyDescent="0.25">
      <c r="B37" s="15"/>
      <c r="C37" s="16" t="s">
        <v>151</v>
      </c>
      <c r="D37" s="45"/>
      <c r="E37" s="45"/>
      <c r="F37" s="45"/>
      <c r="G37" s="45"/>
      <c r="H37" s="45"/>
      <c r="I37" s="45"/>
      <c r="K37" s="46">
        <f t="shared" si="5"/>
        <v>0</v>
      </c>
      <c r="L37" s="46">
        <f t="shared" si="6"/>
        <v>0</v>
      </c>
    </row>
    <row r="38" spans="2:12" ht="9.75" customHeight="1" x14ac:dyDescent="0.25">
      <c r="B38" s="15"/>
      <c r="C38" s="16" t="s">
        <v>152</v>
      </c>
      <c r="D38" s="45"/>
      <c r="E38" s="45"/>
      <c r="F38" s="45"/>
      <c r="G38" s="45"/>
      <c r="H38" s="45"/>
      <c r="I38" s="45"/>
      <c r="K38" s="46">
        <f t="shared" si="5"/>
        <v>0</v>
      </c>
      <c r="L38" s="46">
        <f t="shared" si="6"/>
        <v>0</v>
      </c>
    </row>
    <row r="39" spans="2:12" ht="9.75" customHeight="1" x14ac:dyDescent="0.25">
      <c r="B39" s="15"/>
      <c r="C39" s="16" t="s">
        <v>153</v>
      </c>
      <c r="D39" s="45"/>
      <c r="E39" s="45"/>
      <c r="F39" s="45"/>
      <c r="G39" s="45"/>
      <c r="H39" s="45"/>
      <c r="I39" s="45"/>
      <c r="K39" s="46">
        <f t="shared" si="5"/>
        <v>0</v>
      </c>
      <c r="L39" s="46">
        <f t="shared" si="6"/>
        <v>0</v>
      </c>
    </row>
    <row r="40" spans="2:12" ht="9.75" customHeight="1" x14ac:dyDescent="0.25">
      <c r="B40" s="23"/>
      <c r="C40" s="24"/>
      <c r="D40" s="45"/>
      <c r="E40" s="45"/>
      <c r="F40" s="45"/>
      <c r="G40" s="45"/>
      <c r="H40" s="45"/>
      <c r="I40" s="45"/>
      <c r="K40" s="46">
        <f t="shared" si="5"/>
        <v>0</v>
      </c>
      <c r="L40" s="46">
        <f t="shared" si="6"/>
        <v>0</v>
      </c>
    </row>
    <row r="41" spans="2:12" ht="9.75" customHeight="1" x14ac:dyDescent="0.25">
      <c r="B41" s="195" t="s">
        <v>154</v>
      </c>
      <c r="C41" s="199"/>
      <c r="D41" s="47">
        <f>SUM(D42:D45)</f>
        <v>0</v>
      </c>
      <c r="E41" s="47">
        <f t="shared" ref="E41:H41" si="12">SUM(E42:E45)</f>
        <v>0</v>
      </c>
      <c r="F41" s="47">
        <f t="shared" si="12"/>
        <v>0</v>
      </c>
      <c r="G41" s="47">
        <f t="shared" si="12"/>
        <v>0</v>
      </c>
      <c r="H41" s="47">
        <f t="shared" si="12"/>
        <v>0</v>
      </c>
      <c r="I41" s="47">
        <f t="shared" ref="I41" si="13">+F41-G41</f>
        <v>0</v>
      </c>
      <c r="K41" s="46">
        <f t="shared" si="5"/>
        <v>0</v>
      </c>
      <c r="L41" s="46">
        <f t="shared" si="6"/>
        <v>0</v>
      </c>
    </row>
    <row r="42" spans="2:12" ht="9.75" customHeight="1" x14ac:dyDescent="0.25">
      <c r="B42" s="15"/>
      <c r="C42" s="16" t="s">
        <v>155</v>
      </c>
      <c r="D42" s="45"/>
      <c r="E42" s="45"/>
      <c r="F42" s="45"/>
      <c r="G42" s="45"/>
      <c r="H42" s="45"/>
      <c r="I42" s="45"/>
      <c r="K42" s="46">
        <f t="shared" si="5"/>
        <v>0</v>
      </c>
      <c r="L42" s="46">
        <f t="shared" si="6"/>
        <v>0</v>
      </c>
    </row>
    <row r="43" spans="2:12" ht="16.5" x14ac:dyDescent="0.25">
      <c r="B43" s="15"/>
      <c r="C43" s="27" t="s">
        <v>156</v>
      </c>
      <c r="D43" s="45"/>
      <c r="E43" s="45"/>
      <c r="F43" s="45"/>
      <c r="G43" s="45"/>
      <c r="H43" s="45"/>
      <c r="I43" s="45"/>
      <c r="K43" s="46">
        <f t="shared" si="5"/>
        <v>0</v>
      </c>
      <c r="L43" s="46">
        <f t="shared" si="6"/>
        <v>0</v>
      </c>
    </row>
    <row r="44" spans="2:12" ht="9.75" customHeight="1" x14ac:dyDescent="0.25">
      <c r="B44" s="15"/>
      <c r="C44" s="16" t="s">
        <v>157</v>
      </c>
      <c r="D44" s="45"/>
      <c r="E44" s="45"/>
      <c r="F44" s="45"/>
      <c r="G44" s="45"/>
      <c r="H44" s="45"/>
      <c r="I44" s="45"/>
      <c r="K44" s="46">
        <f t="shared" si="5"/>
        <v>0</v>
      </c>
      <c r="L44" s="46">
        <f t="shared" si="6"/>
        <v>0</v>
      </c>
    </row>
    <row r="45" spans="2:12" ht="9.75" customHeight="1" x14ac:dyDescent="0.25">
      <c r="B45" s="15"/>
      <c r="C45" s="16" t="s">
        <v>158</v>
      </c>
      <c r="D45" s="45"/>
      <c r="E45" s="45"/>
      <c r="F45" s="45"/>
      <c r="G45" s="45"/>
      <c r="H45" s="45"/>
      <c r="I45" s="45"/>
      <c r="K45" s="46">
        <f t="shared" si="5"/>
        <v>0</v>
      </c>
      <c r="L45" s="46">
        <f t="shared" si="6"/>
        <v>0</v>
      </c>
    </row>
    <row r="46" spans="2:12" ht="9.75" customHeight="1" x14ac:dyDescent="0.25">
      <c r="B46" s="23"/>
      <c r="C46" s="24"/>
      <c r="D46" s="45"/>
      <c r="E46" s="45"/>
      <c r="F46" s="45"/>
      <c r="G46" s="45"/>
      <c r="H46" s="45"/>
      <c r="I46" s="45"/>
      <c r="K46" s="46">
        <f t="shared" si="5"/>
        <v>0</v>
      </c>
      <c r="L46" s="46">
        <f t="shared" si="6"/>
        <v>0</v>
      </c>
    </row>
    <row r="47" spans="2:12" ht="9.75" customHeight="1" x14ac:dyDescent="0.25">
      <c r="B47" s="195" t="s">
        <v>159</v>
      </c>
      <c r="C47" s="199"/>
      <c r="D47" s="47">
        <f>+D48+D58+D67+D78</f>
        <v>1624642971</v>
      </c>
      <c r="E47" s="47">
        <f t="shared" ref="E47:H47" si="14">+E48+E58+E67+E78</f>
        <v>696763894.25</v>
      </c>
      <c r="F47" s="47">
        <f t="shared" si="14"/>
        <v>2321406865.25</v>
      </c>
      <c r="G47" s="47">
        <f t="shared" si="14"/>
        <v>2320860510.1799998</v>
      </c>
      <c r="H47" s="47">
        <f t="shared" si="14"/>
        <v>2273277639.4200001</v>
      </c>
      <c r="I47" s="47">
        <f t="shared" ref="I47:I48" si="15">+F47-G47</f>
        <v>546355.07000017166</v>
      </c>
      <c r="K47" s="46">
        <f t="shared" si="5"/>
        <v>0</v>
      </c>
      <c r="L47" s="46">
        <f t="shared" si="6"/>
        <v>0</v>
      </c>
    </row>
    <row r="48" spans="2:12" ht="9.75" customHeight="1" x14ac:dyDescent="0.25">
      <c r="B48" s="195" t="s">
        <v>127</v>
      </c>
      <c r="C48" s="199"/>
      <c r="D48" s="47">
        <f>SUM(D49:D56)</f>
        <v>0</v>
      </c>
      <c r="E48" s="47">
        <f t="shared" ref="E48:H48" si="16">SUM(E49:E56)</f>
        <v>0</v>
      </c>
      <c r="F48" s="47">
        <f t="shared" si="16"/>
        <v>0</v>
      </c>
      <c r="G48" s="47">
        <f t="shared" si="16"/>
        <v>0</v>
      </c>
      <c r="H48" s="47">
        <f t="shared" si="16"/>
        <v>0</v>
      </c>
      <c r="I48" s="47">
        <f t="shared" si="15"/>
        <v>0</v>
      </c>
      <c r="K48" s="46">
        <f t="shared" si="5"/>
        <v>0</v>
      </c>
      <c r="L48" s="46">
        <f t="shared" si="6"/>
        <v>0</v>
      </c>
    </row>
    <row r="49" spans="2:12" ht="9.75" customHeight="1" x14ac:dyDescent="0.25">
      <c r="B49" s="15"/>
      <c r="C49" s="16" t="s">
        <v>128</v>
      </c>
      <c r="D49" s="45"/>
      <c r="E49" s="45"/>
      <c r="F49" s="45"/>
      <c r="G49" s="45"/>
      <c r="H49" s="45"/>
      <c r="I49" s="45"/>
      <c r="K49" s="46">
        <f t="shared" si="5"/>
        <v>0</v>
      </c>
      <c r="L49" s="46">
        <f t="shared" si="6"/>
        <v>0</v>
      </c>
    </row>
    <row r="50" spans="2:12" ht="9.75" customHeight="1" x14ac:dyDescent="0.25">
      <c r="B50" s="15"/>
      <c r="C50" s="16" t="s">
        <v>129</v>
      </c>
      <c r="D50" s="45"/>
      <c r="E50" s="45"/>
      <c r="F50" s="45"/>
      <c r="G50" s="45"/>
      <c r="H50" s="45"/>
      <c r="I50" s="45"/>
      <c r="K50" s="46">
        <f t="shared" si="5"/>
        <v>0</v>
      </c>
      <c r="L50" s="46">
        <f t="shared" si="6"/>
        <v>0</v>
      </c>
    </row>
    <row r="51" spans="2:12" ht="9.75" customHeight="1" x14ac:dyDescent="0.25">
      <c r="B51" s="15"/>
      <c r="C51" s="16" t="s">
        <v>130</v>
      </c>
      <c r="D51" s="45"/>
      <c r="E51" s="45"/>
      <c r="F51" s="45"/>
      <c r="G51" s="45"/>
      <c r="H51" s="45"/>
      <c r="I51" s="45"/>
      <c r="K51" s="46">
        <f t="shared" si="5"/>
        <v>0</v>
      </c>
      <c r="L51" s="46">
        <f t="shared" si="6"/>
        <v>0</v>
      </c>
    </row>
    <row r="52" spans="2:12" ht="9.75" customHeight="1" x14ac:dyDescent="0.25">
      <c r="B52" s="15"/>
      <c r="C52" s="16" t="s">
        <v>131</v>
      </c>
      <c r="D52" s="45"/>
      <c r="E52" s="45"/>
      <c r="F52" s="45"/>
      <c r="G52" s="45"/>
      <c r="H52" s="45"/>
      <c r="I52" s="45"/>
      <c r="K52" s="46">
        <f t="shared" si="5"/>
        <v>0</v>
      </c>
      <c r="L52" s="46">
        <f t="shared" si="6"/>
        <v>0</v>
      </c>
    </row>
    <row r="53" spans="2:12" ht="9.75" customHeight="1" x14ac:dyDescent="0.25">
      <c r="B53" s="15"/>
      <c r="C53" s="16" t="s">
        <v>132</v>
      </c>
      <c r="D53" s="45"/>
      <c r="E53" s="45"/>
      <c r="F53" s="45"/>
      <c r="G53" s="45"/>
      <c r="H53" s="45"/>
      <c r="I53" s="45"/>
      <c r="K53" s="46">
        <f t="shared" si="5"/>
        <v>0</v>
      </c>
      <c r="L53" s="46">
        <f t="shared" si="6"/>
        <v>0</v>
      </c>
    </row>
    <row r="54" spans="2:12" ht="9.75" customHeight="1" x14ac:dyDescent="0.25">
      <c r="B54" s="15"/>
      <c r="C54" s="16" t="s">
        <v>133</v>
      </c>
      <c r="D54" s="45"/>
      <c r="E54" s="45"/>
      <c r="F54" s="45"/>
      <c r="G54" s="45"/>
      <c r="H54" s="45"/>
      <c r="I54" s="45"/>
      <c r="K54" s="46">
        <f t="shared" si="5"/>
        <v>0</v>
      </c>
      <c r="L54" s="46">
        <f t="shared" si="6"/>
        <v>0</v>
      </c>
    </row>
    <row r="55" spans="2:12" ht="9.75" customHeight="1" x14ac:dyDescent="0.25">
      <c r="B55" s="15"/>
      <c r="C55" s="16" t="s">
        <v>134</v>
      </c>
      <c r="D55" s="45"/>
      <c r="E55" s="45"/>
      <c r="F55" s="45"/>
      <c r="G55" s="45"/>
      <c r="H55" s="45"/>
      <c r="I55" s="45"/>
      <c r="K55" s="46">
        <f t="shared" si="5"/>
        <v>0</v>
      </c>
      <c r="L55" s="46">
        <f t="shared" si="6"/>
        <v>0</v>
      </c>
    </row>
    <row r="56" spans="2:12" ht="9.75" customHeight="1" x14ac:dyDescent="0.25">
      <c r="B56" s="15"/>
      <c r="C56" s="16" t="s">
        <v>135</v>
      </c>
      <c r="D56" s="45"/>
      <c r="E56" s="45"/>
      <c r="F56" s="45"/>
      <c r="G56" s="45"/>
      <c r="H56" s="45"/>
      <c r="I56" s="45"/>
      <c r="K56" s="46">
        <f t="shared" si="5"/>
        <v>0</v>
      </c>
      <c r="L56" s="46">
        <f t="shared" si="6"/>
        <v>0</v>
      </c>
    </row>
    <row r="57" spans="2:12" ht="9.75" customHeight="1" x14ac:dyDescent="0.25">
      <c r="B57" s="23"/>
      <c r="C57" s="24"/>
      <c r="D57" s="45"/>
      <c r="E57" s="45"/>
      <c r="F57" s="45"/>
      <c r="G57" s="45"/>
      <c r="H57" s="45"/>
      <c r="I57" s="45"/>
      <c r="K57" s="46">
        <f t="shared" si="5"/>
        <v>0</v>
      </c>
      <c r="L57" s="46">
        <f t="shared" si="6"/>
        <v>0</v>
      </c>
    </row>
    <row r="58" spans="2:12" ht="9.75" customHeight="1" x14ac:dyDescent="0.25">
      <c r="B58" s="195" t="s">
        <v>136</v>
      </c>
      <c r="C58" s="199"/>
      <c r="D58" s="47">
        <f>SUM(D59:D65)</f>
        <v>1624642971</v>
      </c>
      <c r="E58" s="47">
        <f t="shared" ref="E58:H58" si="17">SUM(E59:E65)</f>
        <v>696763894.25</v>
      </c>
      <c r="F58" s="47">
        <f t="shared" si="17"/>
        <v>2321406865.25</v>
      </c>
      <c r="G58" s="47">
        <f t="shared" si="17"/>
        <v>2320860510.1799998</v>
      </c>
      <c r="H58" s="47">
        <f t="shared" si="17"/>
        <v>2273277639.4200001</v>
      </c>
      <c r="I58" s="47">
        <f t="shared" ref="I58" si="18">+F58-G58</f>
        <v>546355.07000017166</v>
      </c>
      <c r="K58" s="46">
        <f t="shared" si="5"/>
        <v>0</v>
      </c>
      <c r="L58" s="46">
        <f t="shared" si="6"/>
        <v>0</v>
      </c>
    </row>
    <row r="59" spans="2:12" ht="9.75" customHeight="1" x14ac:dyDescent="0.25">
      <c r="B59" s="15"/>
      <c r="C59" s="16" t="s">
        <v>137</v>
      </c>
      <c r="D59" s="45"/>
      <c r="E59" s="45"/>
      <c r="F59" s="45"/>
      <c r="G59" s="45"/>
      <c r="H59" s="45"/>
      <c r="I59" s="45"/>
      <c r="K59" s="46">
        <f t="shared" si="5"/>
        <v>0</v>
      </c>
      <c r="L59" s="46">
        <f t="shared" si="6"/>
        <v>0</v>
      </c>
    </row>
    <row r="60" spans="2:12" ht="9.75" customHeight="1" x14ac:dyDescent="0.25">
      <c r="B60" s="15"/>
      <c r="C60" s="16" t="s">
        <v>138</v>
      </c>
      <c r="D60" s="45"/>
      <c r="E60" s="45"/>
      <c r="F60" s="45"/>
      <c r="G60" s="45"/>
      <c r="H60" s="45"/>
      <c r="I60" s="45"/>
      <c r="K60" s="46">
        <f t="shared" si="5"/>
        <v>0</v>
      </c>
      <c r="L60" s="46">
        <f t="shared" si="6"/>
        <v>0</v>
      </c>
    </row>
    <row r="61" spans="2:12" ht="9.75" customHeight="1" x14ac:dyDescent="0.25">
      <c r="B61" s="15"/>
      <c r="C61" s="16" t="s">
        <v>139</v>
      </c>
      <c r="D61" s="45">
        <v>1624642971</v>
      </c>
      <c r="E61" s="45">
        <v>696763894.25</v>
      </c>
      <c r="F61" s="42">
        <f>D61+E61</f>
        <v>2321406865.25</v>
      </c>
      <c r="G61" s="45">
        <v>2320860510.1799998</v>
      </c>
      <c r="H61" s="45">
        <v>2273277639.4200001</v>
      </c>
      <c r="I61" s="42">
        <f t="shared" ref="I61" si="19">+F61-G61</f>
        <v>546355.07000017166</v>
      </c>
      <c r="K61" s="46">
        <f t="shared" si="5"/>
        <v>0</v>
      </c>
      <c r="L61" s="46">
        <f t="shared" si="6"/>
        <v>0</v>
      </c>
    </row>
    <row r="62" spans="2:12" ht="9.75" customHeight="1" x14ac:dyDescent="0.25">
      <c r="B62" s="15"/>
      <c r="C62" s="16" t="s">
        <v>140</v>
      </c>
      <c r="D62" s="45"/>
      <c r="E62" s="45"/>
      <c r="F62" s="45"/>
      <c r="G62" s="45"/>
      <c r="H62" s="45"/>
      <c r="I62" s="45"/>
      <c r="K62" s="46">
        <f t="shared" si="5"/>
        <v>0</v>
      </c>
      <c r="L62" s="46">
        <f t="shared" si="6"/>
        <v>0</v>
      </c>
    </row>
    <row r="63" spans="2:12" ht="9.75" customHeight="1" x14ac:dyDescent="0.25">
      <c r="B63" s="15"/>
      <c r="C63" s="16" t="s">
        <v>141</v>
      </c>
      <c r="D63" s="45"/>
      <c r="E63" s="45"/>
      <c r="F63" s="45"/>
      <c r="G63" s="45"/>
      <c r="H63" s="45"/>
      <c r="I63" s="45"/>
      <c r="K63" s="46">
        <f t="shared" si="5"/>
        <v>0</v>
      </c>
      <c r="L63" s="46">
        <f t="shared" si="6"/>
        <v>0</v>
      </c>
    </row>
    <row r="64" spans="2:12" ht="9.75" customHeight="1" x14ac:dyDescent="0.25">
      <c r="B64" s="15"/>
      <c r="C64" s="16" t="s">
        <v>142</v>
      </c>
      <c r="D64" s="45"/>
      <c r="E64" s="45"/>
      <c r="F64" s="45"/>
      <c r="G64" s="45"/>
      <c r="H64" s="45"/>
      <c r="I64" s="45"/>
      <c r="K64" s="46">
        <f t="shared" si="5"/>
        <v>0</v>
      </c>
      <c r="L64" s="46">
        <f t="shared" si="6"/>
        <v>0</v>
      </c>
    </row>
    <row r="65" spans="2:12" ht="9.75" customHeight="1" x14ac:dyDescent="0.25">
      <c r="B65" s="15"/>
      <c r="C65" s="16" t="s">
        <v>143</v>
      </c>
      <c r="D65" s="45"/>
      <c r="E65" s="45"/>
      <c r="F65" s="45"/>
      <c r="G65" s="45"/>
      <c r="H65" s="45"/>
      <c r="I65" s="45"/>
      <c r="K65" s="46">
        <f t="shared" si="5"/>
        <v>0</v>
      </c>
      <c r="L65" s="46">
        <f t="shared" si="6"/>
        <v>0</v>
      </c>
    </row>
    <row r="66" spans="2:12" ht="9.75" customHeight="1" x14ac:dyDescent="0.25">
      <c r="B66" s="23"/>
      <c r="C66" s="24"/>
      <c r="D66" s="45"/>
      <c r="E66" s="45"/>
      <c r="F66" s="45"/>
      <c r="G66" s="45"/>
      <c r="H66" s="45"/>
      <c r="I66" s="45"/>
      <c r="K66" s="46">
        <f t="shared" si="5"/>
        <v>0</v>
      </c>
      <c r="L66" s="46">
        <f t="shared" si="6"/>
        <v>0</v>
      </c>
    </row>
    <row r="67" spans="2:12" ht="9.75" customHeight="1" x14ac:dyDescent="0.25">
      <c r="B67" s="195" t="s">
        <v>144</v>
      </c>
      <c r="C67" s="199"/>
      <c r="D67" s="47">
        <f>SUM(D68:D76)</f>
        <v>0</v>
      </c>
      <c r="E67" s="47">
        <f t="shared" ref="E67:H67" si="20">SUM(E68:E76)</f>
        <v>0</v>
      </c>
      <c r="F67" s="47">
        <f t="shared" si="20"/>
        <v>0</v>
      </c>
      <c r="G67" s="47">
        <f t="shared" si="20"/>
        <v>0</v>
      </c>
      <c r="H67" s="47">
        <f t="shared" si="20"/>
        <v>0</v>
      </c>
      <c r="I67" s="47">
        <f t="shared" ref="I67" si="21">+F67-G67</f>
        <v>0</v>
      </c>
      <c r="K67" s="46">
        <f t="shared" si="5"/>
        <v>0</v>
      </c>
      <c r="L67" s="46">
        <f t="shared" si="6"/>
        <v>0</v>
      </c>
    </row>
    <row r="68" spans="2:12" ht="9.75" customHeight="1" x14ac:dyDescent="0.25">
      <c r="B68" s="15"/>
      <c r="C68" s="16" t="s">
        <v>145</v>
      </c>
      <c r="D68" s="45"/>
      <c r="E68" s="45"/>
      <c r="F68" s="45"/>
      <c r="G68" s="45"/>
      <c r="H68" s="45"/>
      <c r="I68" s="45"/>
      <c r="K68" s="46">
        <f t="shared" si="5"/>
        <v>0</v>
      </c>
      <c r="L68" s="46">
        <f t="shared" si="6"/>
        <v>0</v>
      </c>
    </row>
    <row r="69" spans="2:12" ht="9.75" customHeight="1" x14ac:dyDescent="0.25">
      <c r="B69" s="15"/>
      <c r="C69" s="16" t="s">
        <v>146</v>
      </c>
      <c r="D69" s="45"/>
      <c r="E69" s="45"/>
      <c r="F69" s="45"/>
      <c r="G69" s="45"/>
      <c r="H69" s="45"/>
      <c r="I69" s="45"/>
      <c r="K69" s="46">
        <f t="shared" si="5"/>
        <v>0</v>
      </c>
      <c r="L69" s="46">
        <f t="shared" si="6"/>
        <v>0</v>
      </c>
    </row>
    <row r="70" spans="2:12" ht="9.75" customHeight="1" x14ac:dyDescent="0.25">
      <c r="B70" s="15"/>
      <c r="C70" s="16" t="s">
        <v>147</v>
      </c>
      <c r="D70" s="45"/>
      <c r="E70" s="45"/>
      <c r="F70" s="45"/>
      <c r="G70" s="45"/>
      <c r="H70" s="45"/>
      <c r="I70" s="45"/>
      <c r="K70" s="46">
        <f t="shared" si="5"/>
        <v>0</v>
      </c>
      <c r="L70" s="46">
        <f t="shared" si="6"/>
        <v>0</v>
      </c>
    </row>
    <row r="71" spans="2:12" ht="9.75" customHeight="1" x14ac:dyDescent="0.25">
      <c r="B71" s="15"/>
      <c r="C71" s="16" t="s">
        <v>148</v>
      </c>
      <c r="D71" s="45"/>
      <c r="E71" s="45"/>
      <c r="F71" s="45"/>
      <c r="G71" s="45"/>
      <c r="H71" s="45"/>
      <c r="I71" s="45"/>
      <c r="K71" s="46">
        <f t="shared" si="5"/>
        <v>0</v>
      </c>
      <c r="L71" s="46">
        <f t="shared" si="6"/>
        <v>0</v>
      </c>
    </row>
    <row r="72" spans="2:12" ht="9.75" customHeight="1" x14ac:dyDescent="0.25">
      <c r="B72" s="15"/>
      <c r="C72" s="16" t="s">
        <v>149</v>
      </c>
      <c r="D72" s="45"/>
      <c r="E72" s="45"/>
      <c r="F72" s="45"/>
      <c r="G72" s="45"/>
      <c r="H72" s="45"/>
      <c r="I72" s="45"/>
      <c r="K72" s="46">
        <f t="shared" si="5"/>
        <v>0</v>
      </c>
      <c r="L72" s="46">
        <f t="shared" si="6"/>
        <v>0</v>
      </c>
    </row>
    <row r="73" spans="2:12" ht="9.75" customHeight="1" x14ac:dyDescent="0.25">
      <c r="B73" s="15"/>
      <c r="C73" s="16" t="s">
        <v>150</v>
      </c>
      <c r="D73" s="45"/>
      <c r="E73" s="45"/>
      <c r="F73" s="45"/>
      <c r="G73" s="45"/>
      <c r="H73" s="45"/>
      <c r="I73" s="45"/>
      <c r="K73" s="46">
        <f t="shared" si="5"/>
        <v>0</v>
      </c>
      <c r="L73" s="46">
        <f t="shared" si="6"/>
        <v>0</v>
      </c>
    </row>
    <row r="74" spans="2:12" ht="9.75" customHeight="1" x14ac:dyDescent="0.25">
      <c r="B74" s="15"/>
      <c r="C74" s="16" t="s">
        <v>151</v>
      </c>
      <c r="D74" s="45"/>
      <c r="E74" s="45"/>
      <c r="F74" s="45"/>
      <c r="G74" s="45"/>
      <c r="H74" s="45"/>
      <c r="I74" s="45"/>
      <c r="K74" s="46">
        <f t="shared" si="5"/>
        <v>0</v>
      </c>
      <c r="L74" s="46">
        <f t="shared" si="6"/>
        <v>0</v>
      </c>
    </row>
    <row r="75" spans="2:12" ht="9.75" customHeight="1" x14ac:dyDescent="0.25">
      <c r="B75" s="15"/>
      <c r="C75" s="16" t="s">
        <v>152</v>
      </c>
      <c r="D75" s="45"/>
      <c r="E75" s="45"/>
      <c r="F75" s="45"/>
      <c r="G75" s="45"/>
      <c r="H75" s="45"/>
      <c r="I75" s="45"/>
      <c r="K75" s="46">
        <f t="shared" ref="K75:K84" si="22">+D75+E75-F75</f>
        <v>0</v>
      </c>
      <c r="L75" s="46">
        <f t="shared" ref="L75:L84" si="23">+F75-G75-I75</f>
        <v>0</v>
      </c>
    </row>
    <row r="76" spans="2:12" ht="9.75" customHeight="1" x14ac:dyDescent="0.25">
      <c r="B76" s="15"/>
      <c r="C76" s="16" t="s">
        <v>153</v>
      </c>
      <c r="D76" s="45"/>
      <c r="E76" s="45"/>
      <c r="F76" s="45"/>
      <c r="G76" s="45"/>
      <c r="H76" s="45"/>
      <c r="I76" s="45"/>
      <c r="K76" s="46">
        <f t="shared" si="22"/>
        <v>0</v>
      </c>
      <c r="L76" s="46">
        <f t="shared" si="23"/>
        <v>0</v>
      </c>
    </row>
    <row r="77" spans="2:12" ht="9.75" customHeight="1" x14ac:dyDescent="0.25">
      <c r="B77" s="23"/>
      <c r="C77" s="24"/>
      <c r="D77" s="45"/>
      <c r="E77" s="45"/>
      <c r="F77" s="45"/>
      <c r="G77" s="45"/>
      <c r="H77" s="45"/>
      <c r="I77" s="45"/>
      <c r="K77" s="46">
        <f t="shared" si="22"/>
        <v>0</v>
      </c>
      <c r="L77" s="46">
        <f t="shared" si="23"/>
        <v>0</v>
      </c>
    </row>
    <row r="78" spans="2:12" ht="9.75" customHeight="1" x14ac:dyDescent="0.25">
      <c r="B78" s="195" t="s">
        <v>154</v>
      </c>
      <c r="C78" s="199"/>
      <c r="D78" s="47">
        <f>SUM(D79:D82)</f>
        <v>0</v>
      </c>
      <c r="E78" s="47">
        <f t="shared" ref="E78:H78" si="24">SUM(E79:E82)</f>
        <v>0</v>
      </c>
      <c r="F78" s="47">
        <f t="shared" si="24"/>
        <v>0</v>
      </c>
      <c r="G78" s="47">
        <f t="shared" si="24"/>
        <v>0</v>
      </c>
      <c r="H78" s="47">
        <f t="shared" si="24"/>
        <v>0</v>
      </c>
      <c r="I78" s="47">
        <f t="shared" ref="I78" si="25">+F78-G78</f>
        <v>0</v>
      </c>
      <c r="K78" s="46">
        <f t="shared" si="22"/>
        <v>0</v>
      </c>
      <c r="L78" s="46">
        <f t="shared" si="23"/>
        <v>0</v>
      </c>
    </row>
    <row r="79" spans="2:12" ht="9.75" customHeight="1" x14ac:dyDescent="0.25">
      <c r="B79" s="15"/>
      <c r="C79" s="16" t="s">
        <v>155</v>
      </c>
      <c r="D79" s="45"/>
      <c r="E79" s="45"/>
      <c r="F79" s="45"/>
      <c r="G79" s="45"/>
      <c r="H79" s="45"/>
      <c r="I79" s="45"/>
      <c r="K79" s="46">
        <f t="shared" si="22"/>
        <v>0</v>
      </c>
      <c r="L79" s="46">
        <f t="shared" si="23"/>
        <v>0</v>
      </c>
    </row>
    <row r="80" spans="2:12" ht="16.5" x14ac:dyDescent="0.25">
      <c r="B80" s="15"/>
      <c r="C80" s="27" t="s">
        <v>156</v>
      </c>
      <c r="D80" s="45"/>
      <c r="E80" s="45"/>
      <c r="F80" s="45"/>
      <c r="G80" s="45"/>
      <c r="H80" s="45"/>
      <c r="I80" s="45"/>
      <c r="K80" s="46">
        <f t="shared" si="22"/>
        <v>0</v>
      </c>
      <c r="L80" s="46">
        <f t="shared" si="23"/>
        <v>0</v>
      </c>
    </row>
    <row r="81" spans="2:12" ht="9.75" customHeight="1" x14ac:dyDescent="0.25">
      <c r="B81" s="15"/>
      <c r="C81" s="16" t="s">
        <v>157</v>
      </c>
      <c r="D81" s="45"/>
      <c r="E81" s="45"/>
      <c r="F81" s="45"/>
      <c r="G81" s="45"/>
      <c r="H81" s="45"/>
      <c r="I81" s="45"/>
      <c r="K81" s="46">
        <f t="shared" si="22"/>
        <v>0</v>
      </c>
      <c r="L81" s="46">
        <f t="shared" si="23"/>
        <v>0</v>
      </c>
    </row>
    <row r="82" spans="2:12" ht="9.75" customHeight="1" x14ac:dyDescent="0.25">
      <c r="B82" s="15"/>
      <c r="C82" s="16" t="s">
        <v>158</v>
      </c>
      <c r="D82" s="45"/>
      <c r="E82" s="45"/>
      <c r="F82" s="45"/>
      <c r="G82" s="45"/>
      <c r="H82" s="45"/>
      <c r="I82" s="45"/>
      <c r="K82" s="46">
        <f t="shared" si="22"/>
        <v>0</v>
      </c>
      <c r="L82" s="46">
        <f t="shared" si="23"/>
        <v>0</v>
      </c>
    </row>
    <row r="83" spans="2:12" ht="9.75" customHeight="1" x14ac:dyDescent="0.25">
      <c r="B83" s="23"/>
      <c r="C83" s="24"/>
      <c r="D83" s="45"/>
      <c r="E83" s="45"/>
      <c r="F83" s="45"/>
      <c r="G83" s="45"/>
      <c r="H83" s="45"/>
      <c r="I83" s="45"/>
      <c r="K83" s="46">
        <f t="shared" si="22"/>
        <v>0</v>
      </c>
      <c r="L83" s="46">
        <f t="shared" si="23"/>
        <v>0</v>
      </c>
    </row>
    <row r="84" spans="2:12" ht="9.75" customHeight="1" x14ac:dyDescent="0.25">
      <c r="B84" s="195" t="s">
        <v>120</v>
      </c>
      <c r="C84" s="199"/>
      <c r="D84" s="47">
        <f>+D10+D47</f>
        <v>1666879971</v>
      </c>
      <c r="E84" s="47">
        <f t="shared" ref="E84:H84" si="26">+E10+E47</f>
        <v>1212439129.8499999</v>
      </c>
      <c r="F84" s="47">
        <f t="shared" si="26"/>
        <v>2879319100.8499999</v>
      </c>
      <c r="G84" s="47">
        <f t="shared" si="26"/>
        <v>2848104965.6999998</v>
      </c>
      <c r="H84" s="47">
        <f t="shared" si="26"/>
        <v>2719568125</v>
      </c>
      <c r="I84" s="47">
        <f>+F84-G84</f>
        <v>31214135.150000095</v>
      </c>
      <c r="K84" s="46">
        <f t="shared" si="22"/>
        <v>0</v>
      </c>
      <c r="L84" s="46">
        <f t="shared" si="23"/>
        <v>0</v>
      </c>
    </row>
    <row r="85" spans="2:12" ht="9.75" customHeight="1" thickBot="1" x14ac:dyDescent="0.3">
      <c r="B85" s="25"/>
      <c r="C85" s="26"/>
      <c r="D85" s="2"/>
      <c r="E85" s="2"/>
      <c r="F85" s="2"/>
      <c r="G85" s="2"/>
      <c r="H85" s="2"/>
      <c r="I85" s="2"/>
    </row>
    <row r="87" spans="2:12" x14ac:dyDescent="0.25">
      <c r="C87" t="s">
        <v>120</v>
      </c>
      <c r="D87" s="262">
        <f>D84-'ANEXO 1 -F6A (2)'!D157</f>
        <v>0</v>
      </c>
      <c r="E87" s="262">
        <f>E84-'ANEXO 1 -F6A (2)'!E157</f>
        <v>0</v>
      </c>
      <c r="F87" s="262">
        <f>F84-'ANEXO 1 -F6A (2)'!F157</f>
        <v>0</v>
      </c>
      <c r="G87" s="262">
        <f>G84-'ANEXO 1 -F6A (2)'!G157</f>
        <v>0</v>
      </c>
      <c r="H87" s="262">
        <f>H84-'ANEXO 1 -F6A (2)'!H157</f>
        <v>0</v>
      </c>
      <c r="I87" s="262">
        <f>I84-'ANEXO 1 -F6A (2)'!I157</f>
        <v>-1.1920928955078125E-7</v>
      </c>
    </row>
    <row r="88" spans="2:12" x14ac:dyDescent="0.25">
      <c r="D88" s="46"/>
      <c r="E88" s="46"/>
      <c r="F88" s="46"/>
      <c r="G88" s="46"/>
      <c r="H88" s="46"/>
      <c r="I88" s="46"/>
    </row>
    <row r="89" spans="2:12" x14ac:dyDescent="0.25">
      <c r="D89" s="46">
        <f>+D84-D87</f>
        <v>1666879971</v>
      </c>
      <c r="E89" s="46">
        <f t="shared" ref="E89:I89" si="27">+E84-E87</f>
        <v>1212439129.8499999</v>
      </c>
      <c r="F89" s="46">
        <f t="shared" si="27"/>
        <v>2879319100.8499999</v>
      </c>
      <c r="G89" s="46">
        <f t="shared" si="27"/>
        <v>2848104965.6999998</v>
      </c>
      <c r="H89" s="46">
        <f t="shared" si="27"/>
        <v>2719568125</v>
      </c>
      <c r="I89" s="46">
        <f t="shared" si="27"/>
        <v>31214135.150000215</v>
      </c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</mergeCells>
  <pageMargins left="0.7" right="0.7" top="0.75" bottom="0.75" header="0.3" footer="0.3"/>
  <pageSetup scale="7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view="pageBreakPreview" zoomScaleNormal="140" zoomScaleSheetLayoutView="100" workbookViewId="0">
      <selection activeCell="A7" sqref="A7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  <col min="10" max="15" width="1.85546875" bestFit="1" customWidth="1"/>
  </cols>
  <sheetData>
    <row r="1" spans="2:15" ht="8.25" customHeight="1" thickBot="1" x14ac:dyDescent="0.3"/>
    <row r="2" spans="2:15" ht="9.75" customHeight="1" x14ac:dyDescent="0.25">
      <c r="B2" s="136" t="s">
        <v>176</v>
      </c>
      <c r="C2" s="137"/>
      <c r="D2" s="137"/>
      <c r="E2" s="137"/>
      <c r="F2" s="137"/>
      <c r="G2" s="137"/>
      <c r="H2" s="254"/>
    </row>
    <row r="3" spans="2:15" ht="9.75" customHeight="1" x14ac:dyDescent="0.25">
      <c r="B3" s="200" t="s">
        <v>40</v>
      </c>
      <c r="C3" s="201"/>
      <c r="D3" s="201"/>
      <c r="E3" s="201"/>
      <c r="F3" s="201"/>
      <c r="G3" s="201"/>
      <c r="H3" s="255"/>
    </row>
    <row r="4" spans="2:15" ht="9.75" customHeight="1" x14ac:dyDescent="0.25">
      <c r="B4" s="200" t="s">
        <v>160</v>
      </c>
      <c r="C4" s="201"/>
      <c r="D4" s="201"/>
      <c r="E4" s="201"/>
      <c r="F4" s="201"/>
      <c r="G4" s="201"/>
      <c r="H4" s="255"/>
    </row>
    <row r="5" spans="2:15" ht="9.75" customHeight="1" x14ac:dyDescent="0.25">
      <c r="B5" s="200" t="s">
        <v>447</v>
      </c>
      <c r="C5" s="201"/>
      <c r="D5" s="201"/>
      <c r="E5" s="201"/>
      <c r="F5" s="201"/>
      <c r="G5" s="201"/>
      <c r="H5" s="255"/>
    </row>
    <row r="6" spans="2:15" ht="9.75" customHeight="1" thickBot="1" x14ac:dyDescent="0.3">
      <c r="B6" s="203" t="s">
        <v>0</v>
      </c>
      <c r="C6" s="204"/>
      <c r="D6" s="204"/>
      <c r="E6" s="204"/>
      <c r="F6" s="204"/>
      <c r="G6" s="204"/>
      <c r="H6" s="256"/>
    </row>
    <row r="7" spans="2:15" ht="15.75" thickBot="1" x14ac:dyDescent="0.3">
      <c r="B7" s="174" t="s">
        <v>175</v>
      </c>
      <c r="C7" s="244" t="s">
        <v>42</v>
      </c>
      <c r="D7" s="245"/>
      <c r="E7" s="245"/>
      <c r="F7" s="245"/>
      <c r="G7" s="246"/>
      <c r="H7" s="176" t="s">
        <v>179</v>
      </c>
    </row>
    <row r="8" spans="2:15" ht="17.25" thickBot="1" x14ac:dyDescent="0.3">
      <c r="B8" s="175"/>
      <c r="C8" s="62" t="s">
        <v>178</v>
      </c>
      <c r="D8" s="62" t="s">
        <v>43</v>
      </c>
      <c r="E8" s="62" t="s">
        <v>44</v>
      </c>
      <c r="F8" s="62" t="s">
        <v>161</v>
      </c>
      <c r="G8" s="62" t="s">
        <v>21</v>
      </c>
      <c r="H8" s="177"/>
    </row>
    <row r="9" spans="2:15" ht="16.5" x14ac:dyDescent="0.25">
      <c r="B9" s="37" t="s">
        <v>162</v>
      </c>
      <c r="C9" s="49">
        <f>+C10+C11+C12+C15+C16+C19</f>
        <v>16731635</v>
      </c>
      <c r="D9" s="47">
        <f t="shared" ref="D9:G9" si="0">+D10+D11+D12+D15+D16+D19</f>
        <v>284679172.97000003</v>
      </c>
      <c r="E9" s="47">
        <f t="shared" si="0"/>
        <v>301410807.97000003</v>
      </c>
      <c r="F9" s="47">
        <f t="shared" si="0"/>
        <v>301378035.86000001</v>
      </c>
      <c r="G9" s="47">
        <f t="shared" si="0"/>
        <v>300307923.76999998</v>
      </c>
      <c r="H9" s="47">
        <f>+E9-F9</f>
        <v>32772.110000014305</v>
      </c>
      <c r="J9" s="46"/>
      <c r="K9" s="46"/>
    </row>
    <row r="10" spans="2:15" ht="16.5" x14ac:dyDescent="0.25">
      <c r="B10" s="30" t="s">
        <v>163</v>
      </c>
      <c r="C10" s="28"/>
      <c r="D10" s="29"/>
      <c r="E10" s="29"/>
      <c r="F10" s="29"/>
      <c r="G10" s="29"/>
      <c r="H10" s="29"/>
      <c r="J10" s="46"/>
      <c r="K10" s="46"/>
    </row>
    <row r="11" spans="2:15" ht="10.5" customHeight="1" x14ac:dyDescent="0.25">
      <c r="B11" s="30" t="s">
        <v>164</v>
      </c>
      <c r="C11" s="28"/>
      <c r="D11" s="29"/>
      <c r="E11" s="29"/>
      <c r="F11" s="29"/>
      <c r="G11" s="29"/>
      <c r="H11" s="29"/>
      <c r="J11" s="46"/>
      <c r="K11" s="46"/>
    </row>
    <row r="12" spans="2:15" ht="10.5" customHeight="1" x14ac:dyDescent="0.25">
      <c r="B12" s="30" t="s">
        <v>165</v>
      </c>
      <c r="C12" s="58">
        <f>SUM(C13:C14)</f>
        <v>16731635</v>
      </c>
      <c r="D12" s="45">
        <f t="shared" ref="D12:G12" si="1">SUM(D13:D14)</f>
        <v>284679172.97000003</v>
      </c>
      <c r="E12" s="45">
        <f t="shared" si="1"/>
        <v>301410807.97000003</v>
      </c>
      <c r="F12" s="45">
        <f t="shared" si="1"/>
        <v>301378035.86000001</v>
      </c>
      <c r="G12" s="45">
        <f t="shared" si="1"/>
        <v>300307923.76999998</v>
      </c>
      <c r="H12" s="45">
        <f t="shared" ref="H12:H14" si="2">+E12-F12</f>
        <v>32772.110000014305</v>
      </c>
      <c r="J12" s="71">
        <f>C12-'ANEXO 1 -F6A (2)'!D9</f>
        <v>0</v>
      </c>
      <c r="K12" s="71">
        <f>D12-'ANEXO 1 -F6A (2)'!E9</f>
        <v>0</v>
      </c>
      <c r="L12" s="71">
        <f>E12-'ANEXO 1 -F6A (2)'!F9</f>
        <v>0</v>
      </c>
      <c r="M12" s="71">
        <f>F12-'ANEXO 1 -F6A (2)'!G9</f>
        <v>0</v>
      </c>
      <c r="N12" s="71">
        <f>G12-'ANEXO 1 -F6A (2)'!H9</f>
        <v>0</v>
      </c>
      <c r="O12" s="71">
        <f>H12-'ANEXO 1 -F6A (2)'!I9</f>
        <v>0</v>
      </c>
    </row>
    <row r="13" spans="2:15" ht="10.5" customHeight="1" x14ac:dyDescent="0.25">
      <c r="B13" s="30" t="s">
        <v>166</v>
      </c>
      <c r="C13" s="48"/>
      <c r="D13" s="45"/>
      <c r="E13" s="42"/>
      <c r="F13" s="45"/>
      <c r="G13" s="45"/>
      <c r="H13" s="45"/>
      <c r="J13" s="46"/>
      <c r="K13" s="46"/>
    </row>
    <row r="14" spans="2:15" ht="10.5" customHeight="1" x14ac:dyDescent="0.25">
      <c r="B14" s="30" t="s">
        <v>167</v>
      </c>
      <c r="C14" s="58">
        <v>16731635</v>
      </c>
      <c r="D14" s="45">
        <v>284679172.97000003</v>
      </c>
      <c r="E14" s="42">
        <f>C14+D14</f>
        <v>301410807.97000003</v>
      </c>
      <c r="F14" s="45">
        <v>301378035.86000001</v>
      </c>
      <c r="G14" s="45">
        <v>300307923.76999998</v>
      </c>
      <c r="H14" s="45">
        <f t="shared" si="2"/>
        <v>32772.110000014305</v>
      </c>
      <c r="J14" s="46"/>
      <c r="K14" s="46"/>
    </row>
    <row r="15" spans="2:15" ht="10.5" customHeight="1" x14ac:dyDescent="0.25">
      <c r="B15" s="30" t="s">
        <v>168</v>
      </c>
      <c r="C15" s="28"/>
      <c r="D15" s="29"/>
      <c r="E15" s="29"/>
      <c r="F15" s="29"/>
      <c r="G15" s="29"/>
      <c r="H15" s="29"/>
      <c r="J15" s="46"/>
      <c r="K15" s="46"/>
    </row>
    <row r="16" spans="2:15" ht="24.75" x14ac:dyDescent="0.25">
      <c r="B16" s="30" t="s">
        <v>169</v>
      </c>
      <c r="C16" s="28"/>
      <c r="D16" s="29"/>
      <c r="E16" s="29"/>
      <c r="F16" s="29"/>
      <c r="G16" s="29"/>
      <c r="H16" s="29"/>
      <c r="J16" s="46"/>
      <c r="K16" s="46"/>
    </row>
    <row r="17" spans="2:15" ht="10.5" customHeight="1" x14ac:dyDescent="0.25">
      <c r="B17" s="31" t="s">
        <v>170</v>
      </c>
      <c r="C17" s="28"/>
      <c r="D17" s="29"/>
      <c r="E17" s="29"/>
      <c r="F17" s="29"/>
      <c r="G17" s="29"/>
      <c r="H17" s="29"/>
      <c r="J17" s="46"/>
      <c r="K17" s="46"/>
    </row>
    <row r="18" spans="2:15" ht="10.5" customHeight="1" x14ac:dyDescent="0.25">
      <c r="B18" s="31" t="s">
        <v>171</v>
      </c>
      <c r="C18" s="28"/>
      <c r="D18" s="29"/>
      <c r="E18" s="29"/>
      <c r="F18" s="29"/>
      <c r="G18" s="29"/>
      <c r="H18" s="29"/>
      <c r="J18" s="46"/>
      <c r="K18" s="46"/>
    </row>
    <row r="19" spans="2:15" ht="10.5" customHeight="1" x14ac:dyDescent="0.25">
      <c r="B19" s="30" t="s">
        <v>172</v>
      </c>
      <c r="C19" s="28"/>
      <c r="D19" s="29"/>
      <c r="E19" s="29"/>
      <c r="F19" s="29"/>
      <c r="G19" s="29"/>
      <c r="H19" s="29"/>
      <c r="J19" s="46"/>
      <c r="K19" s="46"/>
    </row>
    <row r="20" spans="2:15" ht="10.5" customHeight="1" x14ac:dyDescent="0.25">
      <c r="B20" s="30"/>
      <c r="C20" s="28"/>
      <c r="D20" s="29"/>
      <c r="E20" s="29"/>
      <c r="F20" s="29"/>
      <c r="G20" s="29"/>
      <c r="H20" s="29"/>
      <c r="J20" s="46"/>
      <c r="K20" s="46"/>
    </row>
    <row r="21" spans="2:15" ht="16.5" x14ac:dyDescent="0.25">
      <c r="B21" s="22" t="s">
        <v>173</v>
      </c>
      <c r="C21" s="49">
        <f>+C22+C23+C27+C28+C31+C24</f>
        <v>1372721167</v>
      </c>
      <c r="D21" s="49">
        <f t="shared" ref="D21:G21" si="3">+D22+D23+D27+D28+D31+D24</f>
        <v>535111767.91000003</v>
      </c>
      <c r="E21" s="49">
        <f t="shared" si="3"/>
        <v>1907832934.9100001</v>
      </c>
      <c r="F21" s="49">
        <f t="shared" si="3"/>
        <v>1907832934.9100001</v>
      </c>
      <c r="G21" s="49">
        <f t="shared" si="3"/>
        <v>1899973997.4000001</v>
      </c>
      <c r="H21" s="49">
        <f t="shared" ref="H21" si="4">+E21-F21</f>
        <v>0</v>
      </c>
      <c r="J21" s="71">
        <f>C21-'ANEXO 1 -F6A (2)'!D83</f>
        <v>0</v>
      </c>
      <c r="K21" s="71">
        <f>D21-'ANEXO 1 -F6A (2)'!E83</f>
        <v>0</v>
      </c>
      <c r="L21" s="71">
        <f>E21-'ANEXO 1 -F6A (2)'!F83</f>
        <v>0</v>
      </c>
      <c r="M21" s="71">
        <f>F21-'ANEXO 1 -F6A (2)'!G83</f>
        <v>0</v>
      </c>
      <c r="N21" s="71">
        <f>G21-'ANEXO 1 -F6A (2)'!H83</f>
        <v>0</v>
      </c>
      <c r="O21" s="71">
        <f>H21-'ANEXO 1 -F6A (2)'!I83</f>
        <v>0</v>
      </c>
    </row>
    <row r="22" spans="2:15" ht="16.5" x14ac:dyDescent="0.25">
      <c r="B22" s="30" t="s">
        <v>163</v>
      </c>
      <c r="C22" s="28"/>
      <c r="D22" s="29"/>
      <c r="E22" s="29"/>
      <c r="F22" s="29"/>
      <c r="G22" s="29"/>
      <c r="H22" s="29"/>
      <c r="J22" s="46"/>
      <c r="K22" s="46"/>
    </row>
    <row r="23" spans="2:15" ht="10.5" customHeight="1" x14ac:dyDescent="0.25">
      <c r="B23" s="30" t="s">
        <v>164</v>
      </c>
      <c r="C23" s="28"/>
      <c r="D23" s="29"/>
      <c r="E23" s="29"/>
      <c r="F23" s="29"/>
      <c r="G23" s="29"/>
      <c r="H23" s="29"/>
      <c r="J23" s="46"/>
      <c r="K23" s="46"/>
    </row>
    <row r="24" spans="2:15" ht="10.5" customHeight="1" x14ac:dyDescent="0.25">
      <c r="B24" s="30" t="s">
        <v>165</v>
      </c>
      <c r="C24" s="58">
        <f>SUM(C25:C26)</f>
        <v>1372721167</v>
      </c>
      <c r="D24" s="45">
        <f t="shared" ref="D24:F24" si="5">SUM(D25:D26)</f>
        <v>535111767.91000003</v>
      </c>
      <c r="E24" s="45">
        <f t="shared" si="5"/>
        <v>1907832934.9100001</v>
      </c>
      <c r="F24" s="45">
        <f t="shared" si="5"/>
        <v>1907832934.9100001</v>
      </c>
      <c r="G24" s="45">
        <f>SUM(G25:G26)</f>
        <v>1899973997.4000001</v>
      </c>
      <c r="H24" s="45">
        <f>+E24-F24</f>
        <v>0</v>
      </c>
      <c r="J24" s="46"/>
      <c r="K24" s="46"/>
    </row>
    <row r="25" spans="2:15" ht="10.5" customHeight="1" x14ac:dyDescent="0.25">
      <c r="B25" s="30" t="s">
        <v>166</v>
      </c>
      <c r="C25" s="58"/>
      <c r="D25" s="45"/>
      <c r="E25" s="42"/>
      <c r="F25" s="45"/>
      <c r="G25" s="45"/>
      <c r="H25" s="45"/>
      <c r="J25" s="46"/>
      <c r="K25" s="46"/>
    </row>
    <row r="26" spans="2:15" ht="10.5" customHeight="1" x14ac:dyDescent="0.25">
      <c r="B26" s="30" t="s">
        <v>167</v>
      </c>
      <c r="C26" s="58">
        <v>1372721167</v>
      </c>
      <c r="D26" s="45">
        <v>535111767.91000003</v>
      </c>
      <c r="E26" s="42">
        <f>C26+D26</f>
        <v>1907832934.9100001</v>
      </c>
      <c r="F26" s="45">
        <v>1907832934.9100001</v>
      </c>
      <c r="G26" s="45">
        <v>1899973997.4000001</v>
      </c>
      <c r="H26" s="42">
        <f>E26-F26</f>
        <v>0</v>
      </c>
      <c r="J26" s="46"/>
      <c r="K26" s="46"/>
    </row>
    <row r="27" spans="2:15" ht="10.5" customHeight="1" x14ac:dyDescent="0.25">
      <c r="B27" s="30" t="s">
        <v>168</v>
      </c>
      <c r="C27" s="28"/>
      <c r="D27" s="29"/>
      <c r="E27" s="29"/>
      <c r="F27" s="29"/>
      <c r="G27" s="29"/>
      <c r="H27" s="29"/>
      <c r="J27" s="46"/>
      <c r="K27" s="46"/>
    </row>
    <row r="28" spans="2:15" ht="24.75" x14ac:dyDescent="0.25">
      <c r="B28" s="30" t="s">
        <v>169</v>
      </c>
      <c r="C28" s="28"/>
      <c r="D28" s="29"/>
      <c r="E28" s="29"/>
      <c r="F28" s="29"/>
      <c r="G28" s="29"/>
      <c r="H28" s="29"/>
      <c r="J28" s="46"/>
      <c r="K28" s="46"/>
    </row>
    <row r="29" spans="2:15" ht="10.5" customHeight="1" x14ac:dyDescent="0.25">
      <c r="B29" s="31" t="s">
        <v>170</v>
      </c>
      <c r="C29" s="28"/>
      <c r="D29" s="29"/>
      <c r="E29" s="29"/>
      <c r="F29" s="29"/>
      <c r="G29" s="29"/>
      <c r="H29" s="29"/>
      <c r="J29" s="46"/>
      <c r="K29" s="46"/>
    </row>
    <row r="30" spans="2:15" ht="10.5" customHeight="1" x14ac:dyDescent="0.25">
      <c r="B30" s="31" t="s">
        <v>171</v>
      </c>
      <c r="C30" s="28"/>
      <c r="D30" s="29"/>
      <c r="E30" s="29"/>
      <c r="F30" s="29"/>
      <c r="G30" s="29"/>
      <c r="H30" s="29"/>
      <c r="J30" s="46"/>
      <c r="K30" s="46"/>
    </row>
    <row r="31" spans="2:15" ht="10.5" customHeight="1" x14ac:dyDescent="0.25">
      <c r="B31" s="30" t="s">
        <v>172</v>
      </c>
      <c r="C31" s="28"/>
      <c r="D31" s="29"/>
      <c r="E31" s="29"/>
      <c r="F31" s="29"/>
      <c r="G31" s="29"/>
      <c r="H31" s="29"/>
      <c r="J31" s="46"/>
      <c r="K31" s="46"/>
    </row>
    <row r="32" spans="2:15" ht="16.5" x14ac:dyDescent="0.25">
      <c r="B32" s="22" t="s">
        <v>174</v>
      </c>
      <c r="C32" s="50">
        <f>+C9+C21</f>
        <v>1389452802</v>
      </c>
      <c r="D32" s="50">
        <f t="shared" ref="D32:H32" si="6">+D9+D21</f>
        <v>819790940.88000011</v>
      </c>
      <c r="E32" s="50">
        <f t="shared" si="6"/>
        <v>2209243742.8800001</v>
      </c>
      <c r="F32" s="50">
        <f t="shared" si="6"/>
        <v>2209210970.77</v>
      </c>
      <c r="G32" s="50">
        <f t="shared" si="6"/>
        <v>2200281921.1700001</v>
      </c>
      <c r="H32" s="50">
        <f t="shared" si="6"/>
        <v>32772.110000014305</v>
      </c>
      <c r="J32" s="46"/>
      <c r="K32" s="46"/>
    </row>
    <row r="33" spans="2:8" ht="15.75" thickBot="1" x14ac:dyDescent="0.3">
      <c r="B33" s="32"/>
      <c r="C33" s="33"/>
      <c r="D33" s="1"/>
      <c r="E33" s="1"/>
      <c r="F33" s="1"/>
      <c r="G33" s="1"/>
      <c r="H33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ANEXO 1 -F1</vt:lpstr>
      <vt:lpstr>ANEXO 1 -F2</vt:lpstr>
      <vt:lpstr>ANEXO 1 -F3</vt:lpstr>
      <vt:lpstr>ANEXO 1 -F4</vt:lpstr>
      <vt:lpstr>ANEXO 1 -F5</vt:lpstr>
      <vt:lpstr>ANEXO 1 -F6A (2)</vt:lpstr>
      <vt:lpstr>ANEXO 1 -F6B (2)</vt:lpstr>
      <vt:lpstr>ANEXO 1 -F6C</vt:lpstr>
      <vt:lpstr>ANEXO 1 -F6D</vt:lpstr>
      <vt:lpstr>'ANEXO 1 -F5'!Área_de_impresión</vt:lpstr>
      <vt:lpstr>'ANEXO 1 -F6A (2)'!Área_de_impresión</vt:lpstr>
      <vt:lpstr>'ANEXO 1 -F6B (2)'!Área_de_impresión</vt:lpstr>
      <vt:lpstr>'ANEXO 1 -F6C'!Área_de_impresión</vt:lpstr>
      <vt:lpstr>'ANEXO 1 -F6D'!Área_de_impresión</vt:lpstr>
      <vt:lpstr>'ANEXO 1 -F1'!Títulos_a_imprimir</vt:lpstr>
      <vt:lpstr>'ANEXO 1 -F6A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cont_011</cp:lastModifiedBy>
  <cp:lastPrinted>2019-01-12T18:36:24Z</cp:lastPrinted>
  <dcterms:created xsi:type="dcterms:W3CDTF">2016-12-03T17:06:18Z</dcterms:created>
  <dcterms:modified xsi:type="dcterms:W3CDTF">2019-01-12T18:37:05Z</dcterms:modified>
</cp:coreProperties>
</file>