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18\CUENTA PUBLICA 2018\PRIMER TRIMESTRE\"/>
    </mc:Choice>
  </mc:AlternateContent>
  <bookViews>
    <workbookView xWindow="0" yWindow="0" windowWidth="28800" windowHeight="12045" activeTab="4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EAEPED'!$A$2:$G$39</definedName>
    <definedName name="_xlnm.Print_Area" localSheetId="7">'6c. EAEPED'!$A$2:$H$91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4" l="1"/>
  <c r="C25" i="4"/>
  <c r="C24" i="4"/>
  <c r="C23" i="4"/>
  <c r="E23" i="4"/>
  <c r="E24" i="4" s="1"/>
  <c r="E25" i="4" s="1"/>
  <c r="E19" i="4"/>
  <c r="D19" i="4"/>
  <c r="C19" i="4"/>
  <c r="C15" i="4"/>
  <c r="D15" i="4"/>
  <c r="E15" i="4"/>
  <c r="E10" i="4"/>
  <c r="D10" i="4"/>
  <c r="C10" i="4"/>
  <c r="E58" i="4"/>
  <c r="D58" i="4"/>
  <c r="E53" i="4"/>
  <c r="D53" i="4"/>
  <c r="D23" i="4" l="1"/>
  <c r="D24" i="4" s="1"/>
  <c r="D25" i="4" s="1"/>
  <c r="G10" i="4"/>
  <c r="B21" i="13"/>
  <c r="B48" i="13"/>
  <c r="F47" i="13"/>
  <c r="E47" i="13"/>
  <c r="D47" i="13"/>
  <c r="C47" i="13"/>
  <c r="B47" i="13"/>
  <c r="F46" i="13"/>
  <c r="E46" i="13"/>
  <c r="D46" i="13"/>
  <c r="C46" i="13"/>
  <c r="B46" i="13"/>
  <c r="C20" i="12"/>
  <c r="E96" i="12"/>
  <c r="D96" i="12"/>
  <c r="C96" i="12"/>
  <c r="G62" i="12"/>
  <c r="F62" i="12"/>
  <c r="D62" i="12"/>
  <c r="N19" i="9"/>
  <c r="M19" i="9"/>
  <c r="K19" i="9"/>
  <c r="K8" i="9"/>
  <c r="B8" i="9"/>
  <c r="J8" i="9" s="1"/>
  <c r="C8" i="9"/>
  <c r="E8" i="9"/>
  <c r="F25" i="12" s="1"/>
  <c r="G25" i="12" s="1"/>
  <c r="F8" i="9"/>
  <c r="F42" i="9"/>
  <c r="G96" i="12" s="1"/>
  <c r="E42" i="9"/>
  <c r="F96" i="12" s="1"/>
  <c r="B42" i="9"/>
  <c r="H86" i="6"/>
  <c r="H90" i="6"/>
  <c r="H89" i="6"/>
  <c r="G84" i="6"/>
  <c r="F84" i="6"/>
  <c r="E91" i="6"/>
  <c r="H91" i="6" s="1"/>
  <c r="E90" i="6"/>
  <c r="E89" i="6"/>
  <c r="E88" i="6"/>
  <c r="H88" i="6" s="1"/>
  <c r="E87" i="6"/>
  <c r="H87" i="6" s="1"/>
  <c r="E86" i="6"/>
  <c r="E85" i="6"/>
  <c r="H85" i="6" s="1"/>
  <c r="D84" i="6"/>
  <c r="C84" i="6"/>
  <c r="H56" i="6"/>
  <c r="H55" i="6"/>
  <c r="H54" i="6"/>
  <c r="H53" i="6"/>
  <c r="H52" i="6"/>
  <c r="H51" i="6"/>
  <c r="H50" i="6"/>
  <c r="H49" i="6"/>
  <c r="H48" i="6"/>
  <c r="E56" i="6"/>
  <c r="E55" i="6"/>
  <c r="E54" i="6"/>
  <c r="E53" i="6"/>
  <c r="E52" i="6"/>
  <c r="E51" i="6"/>
  <c r="E50" i="6"/>
  <c r="E49" i="6"/>
  <c r="E48" i="6"/>
  <c r="C47" i="6"/>
  <c r="D47" i="6"/>
  <c r="F47" i="6"/>
  <c r="G47" i="6"/>
  <c r="E36" i="6"/>
  <c r="E35" i="6"/>
  <c r="E34" i="6"/>
  <c r="H34" i="6" s="1"/>
  <c r="E33" i="6"/>
  <c r="H33" i="6" s="1"/>
  <c r="E32" i="6"/>
  <c r="E27" i="6" s="1"/>
  <c r="E31" i="6"/>
  <c r="E30" i="6"/>
  <c r="H30" i="6" s="1"/>
  <c r="E29" i="6"/>
  <c r="H29" i="6" s="1"/>
  <c r="E28" i="6"/>
  <c r="C27" i="6"/>
  <c r="F27" i="6"/>
  <c r="G27" i="6"/>
  <c r="H36" i="6"/>
  <c r="H35" i="6"/>
  <c r="H31" i="6"/>
  <c r="H28" i="6"/>
  <c r="D27" i="6"/>
  <c r="C17" i="6"/>
  <c r="D17" i="6"/>
  <c r="F17" i="6"/>
  <c r="G17" i="6"/>
  <c r="H25" i="6"/>
  <c r="H23" i="6"/>
  <c r="H22" i="6"/>
  <c r="H20" i="6"/>
  <c r="H16" i="6"/>
  <c r="H15" i="6"/>
  <c r="H14" i="6"/>
  <c r="H13" i="6"/>
  <c r="H12" i="6"/>
  <c r="E26" i="6"/>
  <c r="H26" i="6" s="1"/>
  <c r="E25" i="6"/>
  <c r="E24" i="6"/>
  <c r="H24" i="6" s="1"/>
  <c r="E23" i="6"/>
  <c r="E22" i="6"/>
  <c r="E21" i="6"/>
  <c r="H21" i="6" s="1"/>
  <c r="E20" i="6"/>
  <c r="E19" i="6"/>
  <c r="H19" i="6" s="1"/>
  <c r="E18" i="6"/>
  <c r="E16" i="6"/>
  <c r="E15" i="6"/>
  <c r="E14" i="6"/>
  <c r="E13" i="6"/>
  <c r="E12" i="6"/>
  <c r="E11" i="6"/>
  <c r="D9" i="6"/>
  <c r="F92" i="5"/>
  <c r="I67" i="5"/>
  <c r="H49" i="5"/>
  <c r="G49" i="5"/>
  <c r="E49" i="5"/>
  <c r="D49" i="5"/>
  <c r="C78" i="4"/>
  <c r="C79" i="4"/>
  <c r="B59" i="1"/>
  <c r="H84" i="6" l="1"/>
  <c r="E84" i="6"/>
  <c r="E47" i="6"/>
  <c r="H32" i="6"/>
  <c r="H27" i="6" s="1"/>
  <c r="E17" i="6"/>
  <c r="H18" i="6"/>
  <c r="H17" i="6" s="1"/>
  <c r="C20" i="2"/>
  <c r="G44" i="5" l="1"/>
  <c r="H44" i="5"/>
  <c r="I19" i="5"/>
  <c r="I18" i="5"/>
  <c r="F18" i="5"/>
  <c r="E9" i="13" l="1"/>
  <c r="D23" i="13" l="1"/>
  <c r="D22" i="13"/>
  <c r="G22" i="13" s="1"/>
  <c r="D21" i="13" l="1"/>
  <c r="D11" i="9" l="1"/>
  <c r="C53" i="4" l="1"/>
  <c r="F67" i="1" l="1"/>
  <c r="F78" i="1" s="1"/>
  <c r="F62" i="1"/>
  <c r="F57" i="6" l="1"/>
  <c r="D44" i="5" l="1"/>
  <c r="C17" i="1"/>
  <c r="B17" i="1"/>
  <c r="G47" i="13" l="1"/>
  <c r="G46" i="13"/>
  <c r="G48" i="13" l="1"/>
  <c r="F48" i="13"/>
  <c r="E48" i="13"/>
  <c r="D48" i="13"/>
  <c r="C48" i="13"/>
  <c r="D42" i="9" l="1"/>
  <c r="H96" i="12" l="1"/>
  <c r="G42" i="9" l="1"/>
  <c r="E167" i="6" l="1"/>
  <c r="F62" i="5"/>
  <c r="E96" i="6" l="1"/>
  <c r="G58" i="5" l="1"/>
  <c r="F17" i="5"/>
  <c r="F55" i="5" l="1"/>
  <c r="F49" i="5" s="1"/>
  <c r="F20" i="5"/>
  <c r="G62" i="1" l="1"/>
  <c r="I62" i="5" l="1"/>
  <c r="I55" i="5"/>
  <c r="I49" i="5" s="1"/>
  <c r="I69" i="5" s="1"/>
  <c r="I37" i="5"/>
  <c r="I17" i="5"/>
  <c r="I15" i="5"/>
  <c r="I44" i="5" s="1"/>
  <c r="C76" i="4"/>
  <c r="C60" i="4"/>
  <c r="C70" i="4"/>
  <c r="E76" i="4"/>
  <c r="D76" i="4"/>
  <c r="E60" i="4"/>
  <c r="D60" i="4"/>
  <c r="D11" i="13"/>
  <c r="G11" i="13" s="1"/>
  <c r="D10" i="13"/>
  <c r="G10" i="13" s="1"/>
  <c r="I74" i="5" l="1"/>
  <c r="G9" i="13"/>
  <c r="G23" i="13" l="1"/>
  <c r="D30" i="13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E12" i="13"/>
  <c r="C12" i="13"/>
  <c r="B12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J19" i="9" s="1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G8" i="6" s="1"/>
  <c r="N8" i="9" s="1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F32" i="13" l="1"/>
  <c r="E10" i="12"/>
  <c r="G19" i="9"/>
  <c r="O19" i="9" s="1"/>
  <c r="G12" i="9"/>
  <c r="D8" i="9"/>
  <c r="L8" i="9" s="1"/>
  <c r="H47" i="6"/>
  <c r="G13" i="9"/>
  <c r="G8" i="9" s="1"/>
  <c r="F8" i="6"/>
  <c r="M8" i="9" s="1"/>
  <c r="D69" i="5"/>
  <c r="D74" i="5" s="1"/>
  <c r="D94" i="5" s="1"/>
  <c r="E77" i="12"/>
  <c r="I63" i="5"/>
  <c r="C62" i="12"/>
  <c r="C57" i="12" s="1"/>
  <c r="C46" i="12" s="1"/>
  <c r="D24" i="13"/>
  <c r="B9" i="13"/>
  <c r="B32" i="13" s="1"/>
  <c r="B50" i="13" s="1"/>
  <c r="E21" i="13"/>
  <c r="C9" i="13"/>
  <c r="D12" i="13"/>
  <c r="C21" i="13"/>
  <c r="D28" i="13"/>
  <c r="F31" i="5"/>
  <c r="I31" i="5"/>
  <c r="E92" i="6"/>
  <c r="H11" i="6"/>
  <c r="G14" i="13"/>
  <c r="G12" i="13" s="1"/>
  <c r="F21" i="13"/>
  <c r="G24" i="13"/>
  <c r="G28" i="13"/>
  <c r="G16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D57" i="12" s="1"/>
  <c r="D46" i="12" s="1"/>
  <c r="H104" i="6"/>
  <c r="H102" i="6" s="1"/>
  <c r="E112" i="6"/>
  <c r="E132" i="6"/>
  <c r="E136" i="6"/>
  <c r="E145" i="6"/>
  <c r="E149" i="6"/>
  <c r="B30" i="9"/>
  <c r="B44" i="9" s="1"/>
  <c r="I46" i="5"/>
  <c r="E69" i="5"/>
  <c r="G69" i="5"/>
  <c r="H69" i="5"/>
  <c r="F83" i="6"/>
  <c r="F57" i="12" s="1"/>
  <c r="F46" i="12" s="1"/>
  <c r="G83" i="6"/>
  <c r="G158" i="6" s="1"/>
  <c r="D16" i="13"/>
  <c r="H77" i="12"/>
  <c r="C30" i="9"/>
  <c r="C44" i="9" s="1"/>
  <c r="E30" i="9"/>
  <c r="E44" i="9" s="1"/>
  <c r="F30" i="9"/>
  <c r="F44" i="9" s="1"/>
  <c r="D19" i="9"/>
  <c r="L19" i="9" s="1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C8" i="6" s="1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F69" i="5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F50" i="13" l="1"/>
  <c r="F158" i="6"/>
  <c r="F168" i="6" s="1"/>
  <c r="D8" i="6"/>
  <c r="D25" i="12" s="1"/>
  <c r="C32" i="13"/>
  <c r="C50" i="13" s="1"/>
  <c r="K8" i="3"/>
  <c r="K20" i="3" s="1"/>
  <c r="G20" i="3"/>
  <c r="D9" i="13"/>
  <c r="D32" i="13" s="1"/>
  <c r="D50" i="13" s="1"/>
  <c r="G74" i="5"/>
  <c r="G94" i="5" s="1"/>
  <c r="E32" i="13"/>
  <c r="G21" i="13"/>
  <c r="G32" i="13" s="1"/>
  <c r="G50" i="13" s="1"/>
  <c r="C25" i="12"/>
  <c r="C9" i="12" s="1"/>
  <c r="C83" i="12" s="1"/>
  <c r="C97" i="12" s="1"/>
  <c r="E62" i="12"/>
  <c r="H62" i="12" s="1"/>
  <c r="H57" i="12" s="1"/>
  <c r="H46" i="12" s="1"/>
  <c r="C58" i="4"/>
  <c r="C62" i="4" s="1"/>
  <c r="E74" i="4"/>
  <c r="G57" i="12"/>
  <c r="G46" i="12" s="1"/>
  <c r="G83" i="12" s="1"/>
  <c r="G97" i="12" s="1"/>
  <c r="H83" i="6"/>
  <c r="E83" i="6"/>
  <c r="H74" i="5"/>
  <c r="H94" i="5" s="1"/>
  <c r="D62" i="4"/>
  <c r="D63" i="4" s="1"/>
  <c r="F20" i="12"/>
  <c r="D30" i="9"/>
  <c r="D44" i="9" s="1"/>
  <c r="G168" i="6"/>
  <c r="C74" i="4"/>
  <c r="E69" i="4"/>
  <c r="D69" i="4"/>
  <c r="E9" i="6"/>
  <c r="H9" i="6"/>
  <c r="G14" i="2"/>
  <c r="I9" i="2"/>
  <c r="I20" i="2" s="1"/>
  <c r="H9" i="2"/>
  <c r="H20" i="2" s="1"/>
  <c r="D9" i="2"/>
  <c r="D20" i="2" s="1"/>
  <c r="G10" i="2"/>
  <c r="G9" i="2" s="1"/>
  <c r="F9" i="12" l="1"/>
  <c r="F83" i="12" s="1"/>
  <c r="F97" i="12" s="1"/>
  <c r="E8" i="6"/>
  <c r="E158" i="6" s="1"/>
  <c r="E168" i="6" s="1"/>
  <c r="G30" i="9"/>
  <c r="G44" i="9" s="1"/>
  <c r="E50" i="13"/>
  <c r="C158" i="6"/>
  <c r="C168" i="6" s="1"/>
  <c r="E57" i="12"/>
  <c r="E46" i="12" s="1"/>
  <c r="H8" i="6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H158" i="6" l="1"/>
  <c r="O8" i="9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<sst xmlns="http://schemas.openxmlformats.org/spreadsheetml/2006/main" count="704" uniqueCount="465">
  <si>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</si>
  <si>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</si>
  <si>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</si>
  <si>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</si>
  <si>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</si>
  <si>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</si>
  <si>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</si>
  <si>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</si>
  <si>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</si>
  <si>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</si>
  <si>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</si>
  <si>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</si>
  <si>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</si>
  <si>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</si>
  <si>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</si>
  <si>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</si>
  <si>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</si>
  <si>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</si>
  <si>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</si>
  <si>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</si>
  <si>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</si>
  <si>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</si>
  <si>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</si>
  <si>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</si>
  <si>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</si>
  <si>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</si>
  <si>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</si>
  <si>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</si>
  <si>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</si>
  <si>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</si>
  <si>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</si>
  <si>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</si>
  <si>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</si>
  <si>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</si>
  <si>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</si>
  <si>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</si>
  <si>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</si>
  <si>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</si>
  <si>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</si>
  <si>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</si>
  <si>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</si>
  <si>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</si>
  <si>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</si>
  <si>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</si>
  <si>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</si>
  <si>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</si>
  <si>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</si>
  <si>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</si>
  <si>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</si>
  <si>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</si>
  <si>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</si>
  <si>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</si>
  <si>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</si>
  <si>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</si>
  <si>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</si>
  <si>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</si>
  <si>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</si>
  <si>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</si>
  <si>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</si>
  <si>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</si>
  <si>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</si>
  <si>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</si>
  <si>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</si>
  <si>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</si>
  <si>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</si>
  <si>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</si>
  <si>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</si>
  <si>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</si>
  <si>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</si>
  <si>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</si>
  <si>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</si>
  <si>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</si>
  <si>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</si>
  <si>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</si>
  <si>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</si>
  <si>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</si>
  <si>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</si>
  <si>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</si>
  <si>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</si>
  <si>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</si>
  <si>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</si>
  <si>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</si>
  <si>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</si>
  <si>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</si>
  <si>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</si>
  <si>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</si>
  <si>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</si>
  <si>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</si>
  <si>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</si>
  <si>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</si>
  <si>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</si>
  <si>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</si>
  <si>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</si>
  <si>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</si>
  <si>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</si>
  <si>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</si>
  <si>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</si>
  <si>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</si>
  <si>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</si>
  <si>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</si>
  <si>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</si>
  <si>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</si>
  <si>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</si>
  <si>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</si>
  <si>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</si>
  <si>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</si>
  <si>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</si>
  <si>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</si>
  <si>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</si>
  <si>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</si>
  <si>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</si>
  <si>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</si>
  <si>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</si>
  <si>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</si>
  <si>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</si>
  <si>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</si>
  <si>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</si>
  <si>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</si>
  <si>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</si>
  <si>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</si>
  <si>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</si>
  <si>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</si>
  <si>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</si>
  <si>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</si>
  <si>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</si>
  <si>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</si>
  <si>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</si>
  <si>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</si>
  <si>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</si>
  <si>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</si>
  <si>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</si>
  <si>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</si>
  <si>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</si>
  <si>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</si>
  <si>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</si>
  <si>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</si>
  <si>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</si>
  <si>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</si>
  <si>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</si>
  <si>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</si>
  <si>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</si>
  <si>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</si>
  <si>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</si>
  <si>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</si>
  <si>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</si>
  <si>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</si>
  <si>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</si>
  <si>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</si>
  <si>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</si>
  <si>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</si>
  <si>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</si>
  <si>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</si>
  <si>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</si>
  <si>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</si>
  <si>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</si>
  <si>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</si>
  <si>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</si>
  <si>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</si>
  <si>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</si>
  <si>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</si>
  <si>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</si>
  <si>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</si>
  <si>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</si>
  <si>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</si>
  <si>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</si>
  <si>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</si>
  <si>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</si>
  <si>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</si>
  <si>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</si>
  <si>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</si>
  <si>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</si>
  <si>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</si>
  <si>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</si>
  <si>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</si>
  <si>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</si>
  <si>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</si>
  <si>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</si>
  <si>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</si>
  <si>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</si>
  <si>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</si>
  <si>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</si>
  <si>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</si>
  <si>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</si>
  <si>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</si>
  <si>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</si>
  <si>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</si>
  <si>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</si>
  <si>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</si>
  <si>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</si>
  <si>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</si>
  <si>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</si>
  <si>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</si>
  <si>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</si>
  <si>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</si>
  <si>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</si>
  <si>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</si>
  <si>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</si>
  <si>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</si>
  <si>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</si>
  <si>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</si>
  <si>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</si>
  <si>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</si>
  <si>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</si>
  <si>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</si>
  <si>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</si>
  <si>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</si>
  <si>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</si>
  <si>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</si>
  <si>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</si>
  <si>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</si>
  <si>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</si>
  <si>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</si>
  <si>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</si>
  <si>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</si>
  <si>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</si>
  <si>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</si>
  <si>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</si>
  <si>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</si>
  <si>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</si>
  <si>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</si>
  <si>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</si>
  <si>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</si>
  <si>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</si>
  <si>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</si>
  <si>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</si>
  <si>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</si>
  <si>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</si>
  <si>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</si>
  <si>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</si>
  <si>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</si>
  <si>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</si>
  <si>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</si>
  <si>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</si>
  <si>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</si>
  <si>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</si>
  <si>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</si>
  <si>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</si>
  <si>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</si>
  <si>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</si>
  <si>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</si>
  <si>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</si>
  <si>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</si>
  <si>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</si>
  <si>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</si>
  <si>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</si>
  <si>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</si>
  <si>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</si>
  <si>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</si>
  <si>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</si>
  <si>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</si>
  <si>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</si>
  <si>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</si>
  <si>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</si>
  <si>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</si>
  <si>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</si>
  <si>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</si>
  <si>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</si>
  <si>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</si>
  <si>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</si>
  <si>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</si>
  <si>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</si>
  <si>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</si>
  <si>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</si>
  <si>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</si>
  <si>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</si>
  <si>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</si>
  <si>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</si>
  <si>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</si>
  <si>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</si>
  <si>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</si>
  <si>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</si>
  <si>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</si>
  <si>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</si>
  <si>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</si>
  <si>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</si>
  <si>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</si>
  <si>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</si>
  <si>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</si>
  <si>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</si>
  <si>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</si>
  <si>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</si>
  <si>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</si>
  <si>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</si>
  <si>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</si>
  <si>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</si>
  <si>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</si>
  <si>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</si>
  <si>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</si>
  <si>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</si>
  <si>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</si>
  <si>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</si>
  <si>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</si>
  <si>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</si>
  <si>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</si>
  <si>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</si>
  <si>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</si>
  <si>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</si>
  <si>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</si>
  <si>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</si>
  <si>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</si>
  <si>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</si>
  <si>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</si>
  <si>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</si>
  <si>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</si>
  <si>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</si>
  <si>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</si>
  <si>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</si>
  <si>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</si>
  <si>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</si>
  <si>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</si>
  <si>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</si>
  <si>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</si>
  <si>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</si>
  <si>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</si>
  <si>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</si>
  <si>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</si>
  <si>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</si>
  <si>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</si>
  <si>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</si>
  <si>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</si>
  <si>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</si>
  <si>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</si>
  <si>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</si>
  <si>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</si>
  <si>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</si>
  <si>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</si>
  <si>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</si>
  <si>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</si>
  <si>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</si>
  <si>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</si>
  <si>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</si>
  <si>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</si>
  <si>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</si>
  <si>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</si>
  <si>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</si>
  <si>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</si>
  <si>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</si>
  <si>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</si>
  <si>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</si>
  <si>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</si>
  <si>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</si>
  <si>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</si>
  <si>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</si>
  <si>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</si>
  <si>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</si>
  <si>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</si>
  <si>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</si>
  <si>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</si>
  <si>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</si>
  <si>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</si>
  <si>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</si>
  <si>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</si>
  <si>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</si>
  <si>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</si>
  <si>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</si>
  <si>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</si>
  <si>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</si>
  <si>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</si>
  <si>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</si>
  <si>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</si>
  <si>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</si>
  <si>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</si>
  <si>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</si>
  <si>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</si>
  <si>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</si>
  <si>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</si>
  <si>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</si>
  <si>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</si>
  <si>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</si>
  <si>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</si>
  <si>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</si>
  <si>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</si>
  <si>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</si>
  <si>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</si>
  <si>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</si>
  <si>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</si>
  <si>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</si>
  <si>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</si>
  <si>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</si>
  <si>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</si>
  <si>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</si>
  <si>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</si>
  <si>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</si>
  <si>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</si>
  <si>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</si>
  <si>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</si>
  <si>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</si>
  <si>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</si>
  <si>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</si>
  <si>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</si>
  <si>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</si>
  <si>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</si>
  <si>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</si>
  <si>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</si>
  <si>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</si>
  <si>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</si>
  <si>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</si>
  <si>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</si>
  <si>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</si>
  <si>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</si>
  <si>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</si>
  <si>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</si>
  <si>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</si>
  <si>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</si>
  <si>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</si>
  <si>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</si>
  <si>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</si>
  <si>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</si>
  <si>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</si>
  <si>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</si>
  <si>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</si>
  <si>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</si>
  <si>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</si>
  <si>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</si>
  <si>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</si>
  <si>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</si>
  <si>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</si>
  <si>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</si>
  <si>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</si>
  <si>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</si>
  <si>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</si>
  <si>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</si>
  <si>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</si>
  <si>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</si>
  <si>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</si>
  <si>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</si>
  <si>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</si>
  <si>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</si>
  <si>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</si>
  <si>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</si>
  <si>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</si>
  <si>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</si>
  <si>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</si>
  <si>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</si>
  <si>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</si>
  <si>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</si>
  <si>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</si>
  <si>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</si>
  <si>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</si>
  <si>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</si>
  <si>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</si>
  <si>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</si>
  <si>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</si>
  <si>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</si>
  <si>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</si>
  <si>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</si>
  <si>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</si>
  <si>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</si>
  <si>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</si>
  <si>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</si>
  <si>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</si>
  <si>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</si>
  <si>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</si>
  <si>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</si>
  <si>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</si>
  <si>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Al 31 de diciembre de 2016 y al 31 de diciembre de 2017</t>
  </si>
  <si>
    <t>31 de diciembre de 2017</t>
  </si>
  <si>
    <t>Al 31 de diciembre de 2017 y al 31 de marzo de 2018</t>
  </si>
  <si>
    <t>31 de marzo de 2018</t>
  </si>
  <si>
    <t>Saldo al 31 de diciembre de 2017 (d)</t>
  </si>
  <si>
    <t>Del 1 de enero al 31 de marzo de 2018</t>
  </si>
  <si>
    <t>Del 1 de enero Al 31 de marzo de 2018</t>
  </si>
  <si>
    <t>Sumas del estado presupuestario de ingresos al 31 de marzo de 2018</t>
  </si>
  <si>
    <t>Sumas comportamiento presupuestario de egresos al 31 de mzo 2018</t>
  </si>
  <si>
    <t>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</si>
</sst>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view="pageBreakPreview" topLeftCell="A34" zoomScale="85" zoomScaleNormal="100" zoomScaleSheetLayoutView="85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1" t="s">
        <v>119</v>
      </c>
      <c r="B2" s="172"/>
      <c r="C2" s="172"/>
      <c r="D2" s="172"/>
      <c r="E2" s="172"/>
      <c r="F2" s="172"/>
      <c r="G2" s="173"/>
    </row>
    <row r="3" spans="1:7" x14ac:dyDescent="0.2">
      <c r="A3" s="174" t="s">
        <v>0</v>
      </c>
      <c r="B3" s="175"/>
      <c r="C3" s="175"/>
      <c r="D3" s="175"/>
      <c r="E3" s="175"/>
      <c r="F3" s="175"/>
      <c r="G3" s="176"/>
    </row>
    <row r="4" spans="1:7" x14ac:dyDescent="0.2">
      <c r="A4" s="174" t="s">
        <v>457</v>
      </c>
      <c r="B4" s="175"/>
      <c r="C4" s="175"/>
      <c r="D4" s="175"/>
      <c r="E4" s="175"/>
      <c r="F4" s="175"/>
      <c r="G4" s="176"/>
    </row>
    <row r="5" spans="1:7" ht="13.5" thickBot="1" x14ac:dyDescent="0.25">
      <c r="A5" s="177" t="s">
        <v>1</v>
      </c>
      <c r="B5" s="178"/>
      <c r="C5" s="178"/>
      <c r="D5" s="178"/>
      <c r="E5" s="178"/>
      <c r="F5" s="178"/>
      <c r="G5" s="179"/>
    </row>
    <row r="6" spans="1:7" ht="26.25" thickBot="1" x14ac:dyDescent="0.25">
      <c r="A6" s="5" t="s">
        <v>120</v>
      </c>
      <c r="B6" s="6" t="s">
        <v>458</v>
      </c>
      <c r="C6" s="6" t="s">
        <v>456</v>
      </c>
      <c r="D6" s="7"/>
      <c r="E6" s="8" t="s">
        <v>120</v>
      </c>
      <c r="F6" s="6" t="s">
        <v>458</v>
      </c>
      <c r="G6" s="6" t="s">
        <v>456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7058733</v>
      </c>
      <c r="C9" s="86">
        <f>+C10+C11+C12+C13+C14+C15+C16</f>
        <v>6653998</v>
      </c>
      <c r="D9" s="11"/>
      <c r="E9" s="12" t="s">
        <v>7</v>
      </c>
      <c r="F9" s="86">
        <f>+F10+F11+F12+F13+F14+F15+F16+F17+F18</f>
        <v>618017</v>
      </c>
      <c r="G9" s="86">
        <f>+G10+G11+G12+G13+G14+G15+G16+G17+G18</f>
        <v>1121488</v>
      </c>
    </row>
    <row r="10" spans="1:7" x14ac:dyDescent="0.2">
      <c r="A10" s="13" t="s">
        <v>8</v>
      </c>
      <c r="B10" s="87">
        <v>15000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7043733</v>
      </c>
      <c r="C11" s="87">
        <v>6653998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618017</v>
      </c>
      <c r="G16" s="87">
        <v>1121488</v>
      </c>
    </row>
    <row r="17" spans="1:7" ht="25.5" x14ac:dyDescent="0.2">
      <c r="A17" s="14" t="s">
        <v>22</v>
      </c>
      <c r="B17" s="86">
        <f>+B18+B19+B20+B21+B22+B23+B24</f>
        <v>1314</v>
      </c>
      <c r="C17" s="86">
        <f>+C18+C19+C20+C21+C22+C23+C24</f>
        <v>598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3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1311</v>
      </c>
      <c r="C24" s="87">
        <v>598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3678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3678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7063725</v>
      </c>
      <c r="C47" s="86">
        <f>+C9+C17+C25+C31+C37+C38+C41</f>
        <v>6654596</v>
      </c>
      <c r="D47" s="148"/>
      <c r="E47" s="139" t="s">
        <v>81</v>
      </c>
      <c r="F47" s="86">
        <f>+F9+F19+F23+F26+F27+F31+F38+F42</f>
        <v>618017</v>
      </c>
      <c r="G47" s="86">
        <f>+G9+G19+G23+G26+G27+G31+G38+G42</f>
        <v>1121488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6468727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31509654</v>
      </c>
      <c r="C52" s="87">
        <v>31433654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561190</v>
      </c>
      <c r="C53" s="87">
        <v>561190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618017</v>
      </c>
      <c r="G58" s="86">
        <f>+G47+G56</f>
        <v>1121488</v>
      </c>
    </row>
    <row r="59" spans="1:7" ht="25.5" x14ac:dyDescent="0.2">
      <c r="A59" s="9" t="s">
        <v>101</v>
      </c>
      <c r="B59" s="86">
        <f>+B49+B50+B51+B52+B53+B54+B55+B56+B57</f>
        <v>38539570</v>
      </c>
      <c r="C59" s="86">
        <f>+C49+C50+C51+C52+C53+C54+C55+C56+C57</f>
        <v>38463571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45603295</v>
      </c>
      <c r="C61" s="86">
        <f>+C47+C59</f>
        <v>45118167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11783036</v>
      </c>
      <c r="G67" s="86">
        <f>+G68+G69+G70+G71+G72</f>
        <v>10794437</v>
      </c>
    </row>
    <row r="68" spans="1:7" x14ac:dyDescent="0.2">
      <c r="A68" s="13"/>
      <c r="B68" s="20"/>
      <c r="C68" s="20"/>
      <c r="D68" s="11"/>
      <c r="E68" s="12" t="s">
        <v>109</v>
      </c>
      <c r="F68" s="87">
        <v>4653882</v>
      </c>
      <c r="G68" s="87">
        <v>5364769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7129154</v>
      </c>
      <c r="G69" s="87">
        <v>5429668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44985278</v>
      </c>
      <c r="G78" s="86">
        <f>+G62+G67+G74</f>
        <v>43996679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45603295</v>
      </c>
      <c r="G80" s="86">
        <f>+G58+G78</f>
        <v>45118167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0" t="s">
        <v>450</v>
      </c>
      <c r="B90" s="170"/>
      <c r="C90" s="170"/>
      <c r="E90" s="170" t="s">
        <v>451</v>
      </c>
      <c r="F90" s="170"/>
      <c r="G90" s="170"/>
    </row>
    <row r="91" spans="1:10" x14ac:dyDescent="0.2">
      <c r="A91" s="170" t="s">
        <v>452</v>
      </c>
      <c r="B91" s="170"/>
      <c r="C91" s="170"/>
      <c r="E91" s="170" t="s">
        <v>453</v>
      </c>
      <c r="F91" s="170"/>
      <c r="G91" s="170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C18" sqref="C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9" ht="13.5" thickBot="1" x14ac:dyDescent="0.25">
      <c r="A3" s="183" t="s">
        <v>121</v>
      </c>
      <c r="B3" s="184"/>
      <c r="C3" s="184"/>
      <c r="D3" s="184"/>
      <c r="E3" s="184"/>
      <c r="F3" s="184"/>
      <c r="G3" s="184"/>
      <c r="H3" s="184"/>
      <c r="I3" s="185"/>
    </row>
    <row r="4" spans="1:9" ht="13.5" thickBot="1" x14ac:dyDescent="0.25">
      <c r="A4" s="183" t="s">
        <v>457</v>
      </c>
      <c r="B4" s="184"/>
      <c r="C4" s="184"/>
      <c r="D4" s="184"/>
      <c r="E4" s="184"/>
      <c r="F4" s="184"/>
      <c r="G4" s="184"/>
      <c r="H4" s="184"/>
      <c r="I4" s="185"/>
    </row>
    <row r="5" spans="1:9" ht="13.5" thickBot="1" x14ac:dyDescent="0.25">
      <c r="A5" s="183" t="s">
        <v>1</v>
      </c>
      <c r="B5" s="184"/>
      <c r="C5" s="184"/>
      <c r="D5" s="184"/>
      <c r="E5" s="184"/>
      <c r="F5" s="184"/>
      <c r="G5" s="184"/>
      <c r="H5" s="184"/>
      <c r="I5" s="185"/>
    </row>
    <row r="6" spans="1:9" ht="47.25" customHeight="1" x14ac:dyDescent="0.2">
      <c r="A6" s="186" t="s">
        <v>122</v>
      </c>
      <c r="B6" s="187"/>
      <c r="C6" s="188" t="s">
        <v>459</v>
      </c>
      <c r="D6" s="188" t="s">
        <v>123</v>
      </c>
      <c r="E6" s="188" t="s">
        <v>124</v>
      </c>
      <c r="F6" s="188" t="s">
        <v>125</v>
      </c>
      <c r="G6" s="3" t="s">
        <v>126</v>
      </c>
      <c r="H6" s="188" t="s">
        <v>128</v>
      </c>
      <c r="I6" s="188" t="s">
        <v>129</v>
      </c>
    </row>
    <row r="7" spans="1:9" ht="37.5" customHeight="1" thickBot="1" x14ac:dyDescent="0.25">
      <c r="A7" s="177"/>
      <c r="B7" s="179"/>
      <c r="C7" s="189"/>
      <c r="D7" s="189"/>
      <c r="E7" s="189"/>
      <c r="F7" s="189"/>
      <c r="G7" s="4" t="s">
        <v>127</v>
      </c>
      <c r="H7" s="189"/>
      <c r="I7" s="189"/>
    </row>
    <row r="8" spans="1:9" x14ac:dyDescent="0.2">
      <c r="A8" s="192"/>
      <c r="B8" s="193"/>
      <c r="C8" s="22"/>
      <c r="D8" s="22"/>
      <c r="E8" s="22"/>
      <c r="F8" s="22"/>
      <c r="G8" s="22"/>
      <c r="H8" s="22"/>
      <c r="I8" s="22"/>
    </row>
    <row r="9" spans="1:9" x14ac:dyDescent="0.2">
      <c r="A9" s="194" t="s">
        <v>130</v>
      </c>
      <c r="B9" s="195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4" t="s">
        <v>433</v>
      </c>
      <c r="B10" s="195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4" t="s">
        <v>434</v>
      </c>
      <c r="B14" s="195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4" t="s">
        <v>137</v>
      </c>
      <c r="B18" s="195"/>
      <c r="C18" s="86">
        <f>+'1.ESFD'!G9</f>
        <v>1121488</v>
      </c>
      <c r="D18" s="89">
        <v>0</v>
      </c>
      <c r="E18" s="89">
        <v>0</v>
      </c>
      <c r="F18" s="89">
        <v>0</v>
      </c>
      <c r="G18" s="166">
        <f>+'1.ESFD'!F9</f>
        <v>618017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4" t="s">
        <v>138</v>
      </c>
      <c r="B20" s="195"/>
      <c r="C20" s="86">
        <f>+C9+C18</f>
        <v>1121488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618017</v>
      </c>
      <c r="H20" s="86">
        <f t="shared" si="4"/>
        <v>0</v>
      </c>
      <c r="I20" s="86">
        <f t="shared" si="4"/>
        <v>0</v>
      </c>
    </row>
    <row r="21" spans="1:11" x14ac:dyDescent="0.2">
      <c r="A21" s="194"/>
      <c r="B21" s="195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4" t="s">
        <v>154</v>
      </c>
      <c r="B22" s="195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6" t="s">
        <v>435</v>
      </c>
      <c r="B23" s="197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6" t="s">
        <v>436</v>
      </c>
      <c r="B24" s="197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6" t="s">
        <v>437</v>
      </c>
      <c r="B25" s="197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0"/>
      <c r="B26" s="191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4" t="s">
        <v>155</v>
      </c>
      <c r="B27" s="195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6" t="s">
        <v>139</v>
      </c>
      <c r="B28" s="197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6" t="s">
        <v>140</v>
      </c>
      <c r="B29" s="197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6" t="s">
        <v>141</v>
      </c>
      <c r="B30" s="197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199"/>
      <c r="B31" s="200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8" t="s">
        <v>152</v>
      </c>
      <c r="C33" s="198"/>
      <c r="D33" s="198"/>
      <c r="E33" s="198"/>
      <c r="F33" s="198"/>
      <c r="G33" s="198"/>
      <c r="H33" s="198"/>
      <c r="I33" s="198"/>
    </row>
    <row r="34" spans="1:9" ht="25.5" customHeight="1" x14ac:dyDescent="0.2">
      <c r="A34" s="31">
        <v>2</v>
      </c>
      <c r="B34" s="198" t="s">
        <v>153</v>
      </c>
      <c r="C34" s="198"/>
      <c r="D34" s="198"/>
      <c r="E34" s="198"/>
      <c r="F34" s="198"/>
      <c r="G34" s="198"/>
      <c r="H34" s="198"/>
      <c r="I34" s="198"/>
    </row>
    <row r="37" spans="1:9" ht="13.5" thickBot="1" x14ac:dyDescent="0.25"/>
    <row r="38" spans="1:9" ht="20.100000000000001" customHeight="1" x14ac:dyDescent="0.2">
      <c r="A38" s="171" t="s">
        <v>142</v>
      </c>
      <c r="B38" s="173"/>
      <c r="C38" s="28" t="s">
        <v>143</v>
      </c>
      <c r="D38" s="129" t="s">
        <v>145</v>
      </c>
      <c r="E38" s="129" t="s">
        <v>148</v>
      </c>
      <c r="F38" s="188" t="s">
        <v>150</v>
      </c>
      <c r="G38" s="188" t="s">
        <v>441</v>
      </c>
    </row>
    <row r="39" spans="1:9" ht="20.100000000000001" customHeight="1" x14ac:dyDescent="0.2">
      <c r="A39" s="209"/>
      <c r="B39" s="210"/>
      <c r="C39" s="3" t="s">
        <v>144</v>
      </c>
      <c r="D39" s="127" t="s">
        <v>146</v>
      </c>
      <c r="E39" s="127" t="s">
        <v>149</v>
      </c>
      <c r="F39" s="201"/>
      <c r="G39" s="201"/>
    </row>
    <row r="40" spans="1:9" ht="20.100000000000001" customHeight="1" thickBot="1" x14ac:dyDescent="0.25">
      <c r="A40" s="211"/>
      <c r="B40" s="212"/>
      <c r="C40" s="29"/>
      <c r="D40" s="128" t="s">
        <v>147</v>
      </c>
      <c r="E40" s="29"/>
      <c r="F40" s="189"/>
      <c r="G40" s="189"/>
    </row>
    <row r="41" spans="1:9" ht="25.5" customHeight="1" x14ac:dyDescent="0.2">
      <c r="A41" s="203" t="s">
        <v>151</v>
      </c>
      <c r="B41" s="204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05" t="s">
        <v>438</v>
      </c>
      <c r="B42" s="206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05" t="s">
        <v>439</v>
      </c>
      <c r="B43" s="206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7" t="s">
        <v>440</v>
      </c>
      <c r="B44" s="208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2" t="s">
        <v>450</v>
      </c>
      <c r="C50" s="202"/>
      <c r="D50" s="202"/>
      <c r="E50" s="202" t="s">
        <v>451</v>
      </c>
      <c r="F50" s="202"/>
      <c r="G50" s="202"/>
      <c r="H50" s="202"/>
    </row>
    <row r="51" spans="2:8" x14ac:dyDescent="0.2">
      <c r="B51" s="202" t="s">
        <v>452</v>
      </c>
      <c r="C51" s="202"/>
      <c r="D51" s="202"/>
      <c r="E51" s="202" t="s">
        <v>453</v>
      </c>
      <c r="F51" s="202"/>
      <c r="G51" s="202"/>
      <c r="H51" s="202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0" t="s">
        <v>119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2" ht="15.75" thickBot="1" x14ac:dyDescent="0.3">
      <c r="A3" s="183" t="s">
        <v>156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2" ht="15.75" thickBot="1" x14ac:dyDescent="0.3">
      <c r="A4" s="183" t="s">
        <v>457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2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5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3" t="s">
        <v>450</v>
      </c>
      <c r="B27" s="213"/>
      <c r="C27" s="213"/>
      <c r="D27" s="213"/>
      <c r="E27" s="213"/>
      <c r="G27" s="213" t="s">
        <v>451</v>
      </c>
      <c r="H27" s="213"/>
      <c r="I27" s="213"/>
      <c r="J27" s="213"/>
      <c r="K27" s="213"/>
    </row>
    <row r="28" spans="1:12" x14ac:dyDescent="0.25">
      <c r="A28" s="213" t="s">
        <v>452</v>
      </c>
      <c r="B28" s="213"/>
      <c r="C28" s="213"/>
      <c r="D28" s="213"/>
      <c r="E28" s="213"/>
      <c r="G28" s="213" t="s">
        <v>453</v>
      </c>
      <c r="H28" s="213"/>
      <c r="I28" s="213"/>
      <c r="J28" s="213"/>
      <c r="K28" s="213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1" t="s">
        <v>119</v>
      </c>
      <c r="B2" s="172"/>
      <c r="C2" s="172"/>
      <c r="D2" s="172"/>
      <c r="E2" s="173"/>
    </row>
    <row r="3" spans="1:7" x14ac:dyDescent="0.25">
      <c r="A3" s="209" t="s">
        <v>179</v>
      </c>
      <c r="B3" s="228"/>
      <c r="C3" s="228"/>
      <c r="D3" s="228"/>
      <c r="E3" s="210"/>
    </row>
    <row r="4" spans="1:7" x14ac:dyDescent="0.25">
      <c r="A4" s="209" t="s">
        <v>464</v>
      </c>
      <c r="B4" s="228"/>
      <c r="C4" s="228"/>
      <c r="D4" s="228"/>
      <c r="E4" s="210"/>
    </row>
    <row r="5" spans="1:7" ht="15.75" thickBot="1" x14ac:dyDescent="0.3">
      <c r="A5" s="211" t="s">
        <v>1</v>
      </c>
      <c r="B5" s="229"/>
      <c r="C5" s="229"/>
      <c r="D5" s="229"/>
      <c r="E5" s="212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16" t="s">
        <v>180</v>
      </c>
      <c r="B7" s="217"/>
      <c r="C7" s="28" t="s">
        <v>181</v>
      </c>
      <c r="D7" s="188" t="s">
        <v>183</v>
      </c>
      <c r="E7" s="28" t="s">
        <v>184</v>
      </c>
    </row>
    <row r="8" spans="1:7" ht="15.75" thickBot="1" x14ac:dyDescent="0.3">
      <c r="A8" s="218"/>
      <c r="B8" s="219"/>
      <c r="C8" s="4" t="s">
        <v>182</v>
      </c>
      <c r="D8" s="189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56594679</v>
      </c>
      <c r="D10" s="90">
        <f>+D11+D12+D13</f>
        <v>15814761</v>
      </c>
      <c r="E10" s="90">
        <f>+E11+E12+E13</f>
        <v>15814761</v>
      </c>
      <c r="G10" s="154">
        <f>+D10-15814761</f>
        <v>0</v>
      </c>
    </row>
    <row r="11" spans="1:7" x14ac:dyDescent="0.25">
      <c r="A11" s="43"/>
      <c r="B11" s="46" t="s">
        <v>187</v>
      </c>
      <c r="C11" s="91">
        <v>14905545</v>
      </c>
      <c r="D11" s="91">
        <v>5166307</v>
      </c>
      <c r="E11" s="91">
        <v>5166307</v>
      </c>
    </row>
    <row r="12" spans="1:7" x14ac:dyDescent="0.25">
      <c r="A12" s="43"/>
      <c r="B12" s="46" t="s">
        <v>188</v>
      </c>
      <c r="C12" s="91">
        <v>41689134</v>
      </c>
      <c r="D12" s="91">
        <v>10648454</v>
      </c>
      <c r="E12" s="91">
        <v>10648454</v>
      </c>
    </row>
    <row r="13" spans="1:7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56594679</v>
      </c>
      <c r="D15" s="90">
        <f>+D16+D17</f>
        <v>11236879</v>
      </c>
      <c r="E15" s="90">
        <f>+E16+E17</f>
        <v>11236879</v>
      </c>
    </row>
    <row r="16" spans="1:7" x14ac:dyDescent="0.25">
      <c r="A16" s="43"/>
      <c r="B16" s="46" t="s">
        <v>190</v>
      </c>
      <c r="C16" s="91">
        <v>14905545</v>
      </c>
      <c r="D16" s="91">
        <v>2185052</v>
      </c>
      <c r="E16" s="91">
        <v>2185052</v>
      </c>
    </row>
    <row r="17" spans="1:7" x14ac:dyDescent="0.25">
      <c r="A17" s="43"/>
      <c r="B17" s="46" t="s">
        <v>191</v>
      </c>
      <c r="C17" s="91">
        <v>41689134</v>
      </c>
      <c r="D17" s="91">
        <v>9051827</v>
      </c>
      <c r="E17" s="91">
        <v>9051827</v>
      </c>
      <c r="G17" s="154"/>
    </row>
    <row r="18" spans="1:7" x14ac:dyDescent="0.25">
      <c r="A18" s="43"/>
      <c r="B18" s="44"/>
      <c r="C18" s="91"/>
      <c r="D18" s="91"/>
      <c r="E18" s="91"/>
    </row>
    <row r="19" spans="1:7" x14ac:dyDescent="0.25">
      <c r="A19" s="43"/>
      <c r="B19" s="45" t="s">
        <v>192</v>
      </c>
      <c r="C19" s="92">
        <f>+C20+C21</f>
        <v>3630058</v>
      </c>
      <c r="D19" s="90">
        <f>+D20+D21</f>
        <v>3630058</v>
      </c>
      <c r="E19" s="90">
        <f>+E20+E21</f>
        <v>3630058</v>
      </c>
    </row>
    <row r="20" spans="1:7" x14ac:dyDescent="0.25">
      <c r="A20" s="43"/>
      <c r="B20" s="46" t="s">
        <v>193</v>
      </c>
      <c r="C20" s="93">
        <v>104714</v>
      </c>
      <c r="D20" s="91">
        <v>104714</v>
      </c>
      <c r="E20" s="91">
        <v>104714</v>
      </c>
    </row>
    <row r="21" spans="1:7" x14ac:dyDescent="0.25">
      <c r="A21" s="43"/>
      <c r="B21" s="46" t="s">
        <v>194</v>
      </c>
      <c r="C21" s="93">
        <v>3525344</v>
      </c>
      <c r="D21" s="91">
        <v>3525344</v>
      </c>
      <c r="E21" s="91">
        <v>3525344</v>
      </c>
    </row>
    <row r="22" spans="1:7" x14ac:dyDescent="0.25">
      <c r="A22" s="43"/>
      <c r="B22" s="44"/>
      <c r="C22" s="91"/>
      <c r="D22" s="91"/>
      <c r="E22" s="91"/>
    </row>
    <row r="23" spans="1:7" x14ac:dyDescent="0.25">
      <c r="A23" s="43"/>
      <c r="B23" s="45" t="s">
        <v>195</v>
      </c>
      <c r="C23" s="91">
        <f>+C10-C15+C19</f>
        <v>3630058</v>
      </c>
      <c r="D23" s="91">
        <f>+D10-D15+D19</f>
        <v>8207940</v>
      </c>
      <c r="E23" s="91">
        <f>+E10-E15+E19</f>
        <v>8207940</v>
      </c>
    </row>
    <row r="24" spans="1:7" x14ac:dyDescent="0.25">
      <c r="A24" s="43"/>
      <c r="B24" s="45" t="s">
        <v>196</v>
      </c>
      <c r="C24" s="91">
        <f>+C23-C13</f>
        <v>3630058</v>
      </c>
      <c r="D24" s="91">
        <f>+D23-D13</f>
        <v>8207940</v>
      </c>
      <c r="E24" s="91">
        <f>+E23-E13</f>
        <v>8207940</v>
      </c>
    </row>
    <row r="25" spans="1:7" x14ac:dyDescent="0.25">
      <c r="A25" s="43"/>
      <c r="B25" s="45" t="s">
        <v>197</v>
      </c>
      <c r="C25" s="91">
        <f>+C24-C19</f>
        <v>0</v>
      </c>
      <c r="D25" s="91">
        <f>+D24-D19</f>
        <v>4577882</v>
      </c>
      <c r="E25" s="91">
        <f>+E24-E19</f>
        <v>4577882</v>
      </c>
    </row>
    <row r="26" spans="1:7" ht="15.75" thickBot="1" x14ac:dyDescent="0.3">
      <c r="A26" s="48"/>
      <c r="B26" s="49"/>
      <c r="C26" s="49"/>
      <c r="D26" s="49"/>
      <c r="E26" s="49"/>
    </row>
    <row r="27" spans="1:7" ht="15.75" thickBot="1" x14ac:dyDescent="0.3">
      <c r="A27" s="42"/>
      <c r="B27" s="25"/>
      <c r="C27" s="25"/>
      <c r="D27" s="25"/>
      <c r="E27" s="25"/>
    </row>
    <row r="28" spans="1:7" ht="15.75" thickBot="1" x14ac:dyDescent="0.3">
      <c r="A28" s="232" t="s">
        <v>198</v>
      </c>
      <c r="B28" s="233"/>
      <c r="C28" s="50" t="s">
        <v>199</v>
      </c>
      <c r="D28" s="50" t="s">
        <v>183</v>
      </c>
      <c r="E28" s="50" t="s">
        <v>200</v>
      </c>
    </row>
    <row r="29" spans="1:7" x14ac:dyDescent="0.25">
      <c r="A29" s="43"/>
      <c r="B29" s="44"/>
      <c r="C29" s="44"/>
      <c r="D29" s="44"/>
      <c r="E29" s="44"/>
    </row>
    <row r="30" spans="1:7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7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7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4577882</v>
      </c>
      <c r="E34" s="90">
        <f t="shared" si="1"/>
        <v>4577882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16" t="s">
        <v>198</v>
      </c>
      <c r="B37" s="217"/>
      <c r="C37" s="214" t="s">
        <v>205</v>
      </c>
      <c r="D37" s="214" t="s">
        <v>183</v>
      </c>
      <c r="E37" s="2" t="s">
        <v>184</v>
      </c>
    </row>
    <row r="38" spans="1:5" ht="15.75" thickBot="1" x14ac:dyDescent="0.3">
      <c r="A38" s="218"/>
      <c r="B38" s="219"/>
      <c r="C38" s="215"/>
      <c r="D38" s="215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30">
        <f>+C40-C43</f>
        <v>0</v>
      </c>
      <c r="D47" s="230">
        <f t="shared" ref="D47:E47" si="4">+D40-D43</f>
        <v>0</v>
      </c>
      <c r="E47" s="230">
        <f t="shared" si="4"/>
        <v>0</v>
      </c>
    </row>
    <row r="48" spans="1:5" ht="15.75" thickBot="1" x14ac:dyDescent="0.3">
      <c r="A48" s="223"/>
      <c r="B48" s="225"/>
      <c r="C48" s="231"/>
      <c r="D48" s="231"/>
      <c r="E48" s="231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16" t="s">
        <v>198</v>
      </c>
      <c r="B50" s="217"/>
      <c r="C50" s="2" t="s">
        <v>181</v>
      </c>
      <c r="D50" s="214" t="s">
        <v>183</v>
      </c>
      <c r="E50" s="2" t="s">
        <v>184</v>
      </c>
    </row>
    <row r="51" spans="1:5" ht="15.75" thickBot="1" x14ac:dyDescent="0.3">
      <c r="A51" s="218"/>
      <c r="B51" s="219"/>
      <c r="C51" s="52" t="s">
        <v>199</v>
      </c>
      <c r="D51" s="215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14905545</v>
      </c>
      <c r="D53" s="94">
        <f>+D11</f>
        <v>5166307</v>
      </c>
      <c r="E53" s="94">
        <f>+E11</f>
        <v>5166307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14905545</v>
      </c>
      <c r="D58" s="94">
        <f>+D16</f>
        <v>2185052</v>
      </c>
      <c r="E58" s="94">
        <f>+E16</f>
        <v>2185052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104714</v>
      </c>
      <c r="D60" s="94">
        <f>+D20</f>
        <v>104714</v>
      </c>
      <c r="E60" s="94">
        <f>+E20</f>
        <v>104714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104714</v>
      </c>
      <c r="D62" s="95">
        <f>+D53+D54-D58+D60</f>
        <v>3085969</v>
      </c>
      <c r="E62" s="95">
        <f>+E53+E54-E58+E60</f>
        <v>3085969</v>
      </c>
    </row>
    <row r="63" spans="1:5" x14ac:dyDescent="0.25">
      <c r="A63" s="55"/>
      <c r="B63" s="56" t="s">
        <v>216</v>
      </c>
      <c r="C63" s="95">
        <f>+C62-C54</f>
        <v>104714</v>
      </c>
      <c r="D63" s="95">
        <f>+D62-D54</f>
        <v>3085969</v>
      </c>
      <c r="E63" s="95">
        <f>+E62-E54</f>
        <v>3085969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16" t="s">
        <v>198</v>
      </c>
      <c r="B66" s="217"/>
      <c r="C66" s="214" t="s">
        <v>205</v>
      </c>
      <c r="D66" s="214" t="s">
        <v>183</v>
      </c>
      <c r="E66" s="2" t="s">
        <v>184</v>
      </c>
    </row>
    <row r="67" spans="1:5" ht="15.75" thickBot="1" x14ac:dyDescent="0.3">
      <c r="A67" s="218"/>
      <c r="B67" s="219"/>
      <c r="C67" s="215"/>
      <c r="D67" s="215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41689134</v>
      </c>
      <c r="D69" s="94">
        <f t="shared" ref="D69:E69" si="6">+D12</f>
        <v>10648454</v>
      </c>
      <c r="E69" s="94">
        <f t="shared" si="6"/>
        <v>10648454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41689134</v>
      </c>
      <c r="D74" s="94">
        <f t="shared" ref="D74:E74" si="8">+D17</f>
        <v>9051827</v>
      </c>
      <c r="E74" s="94">
        <f t="shared" si="8"/>
        <v>9051827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3525344</v>
      </c>
      <c r="D76" s="94">
        <f>+D21</f>
        <v>3525344</v>
      </c>
      <c r="E76" s="94">
        <f>+E21</f>
        <v>3525344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3525344</v>
      </c>
      <c r="D78" s="95">
        <f t="shared" ref="D78:E78" si="9">+D69+D70-D74+D76</f>
        <v>5121971</v>
      </c>
      <c r="E78" s="95">
        <f t="shared" si="9"/>
        <v>5121971</v>
      </c>
    </row>
    <row r="79" spans="1:5" x14ac:dyDescent="0.25">
      <c r="A79" s="222"/>
      <c r="B79" s="224" t="s">
        <v>220</v>
      </c>
      <c r="C79" s="226">
        <f>+C78-C70</f>
        <v>3525344</v>
      </c>
      <c r="D79" s="226">
        <f>+D78-D70</f>
        <v>5121971</v>
      </c>
      <c r="E79" s="226">
        <f>+E78-E70</f>
        <v>5121971</v>
      </c>
    </row>
    <row r="80" spans="1:5" ht="15.75" thickBot="1" x14ac:dyDescent="0.3">
      <c r="A80" s="223"/>
      <c r="B80" s="225"/>
      <c r="C80" s="227"/>
      <c r="D80" s="227"/>
      <c r="E80" s="227"/>
    </row>
    <row r="82" spans="1:5" x14ac:dyDescent="0.25">
      <c r="D82" s="154"/>
    </row>
    <row r="86" spans="1:5" x14ac:dyDescent="0.25">
      <c r="A86" s="213" t="s">
        <v>450</v>
      </c>
      <c r="B86" s="213"/>
      <c r="C86" s="213" t="s">
        <v>451</v>
      </c>
      <c r="D86" s="213"/>
      <c r="E86" s="213"/>
    </row>
    <row r="87" spans="1:5" x14ac:dyDescent="0.25">
      <c r="A87" s="213" t="s">
        <v>452</v>
      </c>
      <c r="B87" s="213"/>
      <c r="C87" s="213" t="s">
        <v>453</v>
      </c>
      <c r="D87" s="213"/>
      <c r="E87" s="213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topLeftCell="A58" zoomScaleNormal="100" workbookViewId="0">
      <selection activeCell="K65" sqref="K65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1" t="s">
        <v>119</v>
      </c>
      <c r="B2" s="172"/>
      <c r="C2" s="172"/>
      <c r="D2" s="172"/>
      <c r="E2" s="172"/>
      <c r="F2" s="172"/>
      <c r="G2" s="172"/>
      <c r="H2" s="172"/>
      <c r="I2" s="173"/>
    </row>
    <row r="3" spans="1:10" x14ac:dyDescent="0.2">
      <c r="A3" s="209" t="s">
        <v>222</v>
      </c>
      <c r="B3" s="228"/>
      <c r="C3" s="228"/>
      <c r="D3" s="228"/>
      <c r="E3" s="228"/>
      <c r="F3" s="228"/>
      <c r="G3" s="228"/>
      <c r="H3" s="228"/>
      <c r="I3" s="210"/>
    </row>
    <row r="4" spans="1:10" x14ac:dyDescent="0.2">
      <c r="A4" s="209" t="s">
        <v>464</v>
      </c>
      <c r="B4" s="228"/>
      <c r="C4" s="228"/>
      <c r="D4" s="228"/>
      <c r="E4" s="228"/>
      <c r="F4" s="228"/>
      <c r="G4" s="228"/>
      <c r="H4" s="228"/>
      <c r="I4" s="210"/>
    </row>
    <row r="5" spans="1:10" ht="13.5" thickBot="1" x14ac:dyDescent="0.25">
      <c r="A5" s="211" t="s">
        <v>1</v>
      </c>
      <c r="B5" s="229"/>
      <c r="C5" s="229"/>
      <c r="D5" s="229"/>
      <c r="E5" s="229"/>
      <c r="F5" s="229"/>
      <c r="G5" s="229"/>
      <c r="H5" s="229"/>
      <c r="I5" s="212"/>
    </row>
    <row r="6" spans="1:10" ht="13.5" thickBot="1" x14ac:dyDescent="0.25">
      <c r="A6" s="171"/>
      <c r="B6" s="172"/>
      <c r="C6" s="173"/>
      <c r="D6" s="261" t="s">
        <v>223</v>
      </c>
      <c r="E6" s="262"/>
      <c r="F6" s="262"/>
      <c r="G6" s="262"/>
      <c r="H6" s="263"/>
      <c r="I6" s="254" t="s">
        <v>224</v>
      </c>
    </row>
    <row r="7" spans="1:10" x14ac:dyDescent="0.2">
      <c r="A7" s="209" t="s">
        <v>198</v>
      </c>
      <c r="B7" s="228"/>
      <c r="C7" s="210"/>
      <c r="D7" s="254" t="s">
        <v>226</v>
      </c>
      <c r="E7" s="265" t="s">
        <v>227</v>
      </c>
      <c r="F7" s="254" t="s">
        <v>228</v>
      </c>
      <c r="G7" s="254" t="s">
        <v>183</v>
      </c>
      <c r="H7" s="254" t="s">
        <v>229</v>
      </c>
      <c r="I7" s="264"/>
    </row>
    <row r="8" spans="1:10" ht="13.5" thickBot="1" x14ac:dyDescent="0.25">
      <c r="A8" s="211" t="s">
        <v>225</v>
      </c>
      <c r="B8" s="229"/>
      <c r="C8" s="212"/>
      <c r="D8" s="255"/>
      <c r="E8" s="266"/>
      <c r="F8" s="255"/>
      <c r="G8" s="255"/>
      <c r="H8" s="255"/>
      <c r="I8" s="255"/>
    </row>
    <row r="9" spans="1:10" x14ac:dyDescent="0.2">
      <c r="A9" s="256"/>
      <c r="B9" s="257"/>
      <c r="C9" s="258"/>
      <c r="D9" s="77"/>
      <c r="E9" s="77"/>
      <c r="F9" s="77"/>
      <c r="G9" s="77"/>
      <c r="H9" s="77"/>
      <c r="I9" s="77"/>
    </row>
    <row r="10" spans="1:10" x14ac:dyDescent="0.2">
      <c r="A10" s="241" t="s">
        <v>230</v>
      </c>
      <c r="B10" s="242"/>
      <c r="C10" s="259"/>
      <c r="D10" s="77"/>
      <c r="E10" s="77"/>
      <c r="F10" s="77"/>
      <c r="G10" s="77"/>
      <c r="H10" s="77"/>
      <c r="I10" s="77"/>
    </row>
    <row r="11" spans="1:10" x14ac:dyDescent="0.2">
      <c r="A11" s="61"/>
      <c r="B11" s="244" t="s">
        <v>231</v>
      </c>
      <c r="C11" s="245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4" t="s">
        <v>232</v>
      </c>
      <c r="C12" s="245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4" t="s">
        <v>233</v>
      </c>
      <c r="C13" s="245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4" t="s">
        <v>234</v>
      </c>
      <c r="C14" s="245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4" t="s">
        <v>235</v>
      </c>
      <c r="C15" s="245"/>
      <c r="D15" s="81">
        <v>0</v>
      </c>
      <c r="E15" s="82">
        <v>0</v>
      </c>
      <c r="F15" s="82">
        <f t="shared" si="0"/>
        <v>0</v>
      </c>
      <c r="G15" s="82">
        <v>1895</v>
      </c>
      <c r="H15" s="82">
        <v>1895</v>
      </c>
      <c r="I15" s="82">
        <f>+H15-D15</f>
        <v>1895</v>
      </c>
      <c r="J15" s="70" t="s">
        <v>380</v>
      </c>
    </row>
    <row r="16" spans="1:10" x14ac:dyDescent="0.2">
      <c r="A16" s="61"/>
      <c r="B16" s="244" t="s">
        <v>236</v>
      </c>
      <c r="C16" s="245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2" x14ac:dyDescent="0.2">
      <c r="A17" s="61"/>
      <c r="B17" s="251" t="s">
        <v>237</v>
      </c>
      <c r="C17" s="252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2" x14ac:dyDescent="0.2">
      <c r="A18" s="253"/>
      <c r="B18" s="244" t="s">
        <v>238</v>
      </c>
      <c r="C18" s="245"/>
      <c r="D18" s="250">
        <v>14905545</v>
      </c>
      <c r="E18" s="250">
        <v>0</v>
      </c>
      <c r="F18" s="250">
        <f>D18+E18</f>
        <v>14905545</v>
      </c>
      <c r="G18" s="250">
        <v>5164412</v>
      </c>
      <c r="H18" s="250">
        <v>5164412</v>
      </c>
      <c r="I18" s="250">
        <f t="shared" ref="I18:I19" si="2">+H18-D18</f>
        <v>-9741133</v>
      </c>
      <c r="L18" s="76"/>
    </row>
    <row r="19" spans="1:12" x14ac:dyDescent="0.2">
      <c r="A19" s="253"/>
      <c r="B19" s="244" t="s">
        <v>239</v>
      </c>
      <c r="C19" s="245"/>
      <c r="D19" s="250"/>
      <c r="E19" s="250"/>
      <c r="F19" s="250"/>
      <c r="G19" s="250"/>
      <c r="H19" s="250"/>
      <c r="I19" s="250">
        <f t="shared" si="2"/>
        <v>0</v>
      </c>
    </row>
    <row r="20" spans="1:12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3">+H20-D20</f>
        <v>0</v>
      </c>
      <c r="J20" s="70" t="s">
        <v>297</v>
      </c>
    </row>
    <row r="21" spans="1:12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4">+D21+E21</f>
        <v>0</v>
      </c>
      <c r="G21" s="82">
        <v>0</v>
      </c>
      <c r="H21" s="82">
        <v>0</v>
      </c>
      <c r="I21" s="82">
        <f t="shared" si="3"/>
        <v>0</v>
      </c>
    </row>
    <row r="22" spans="1:12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4"/>
        <v>0</v>
      </c>
      <c r="G22" s="82">
        <v>0</v>
      </c>
      <c r="H22" s="82">
        <v>0</v>
      </c>
      <c r="I22" s="82">
        <f t="shared" si="3"/>
        <v>0</v>
      </c>
    </row>
    <row r="23" spans="1:12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4"/>
        <v>0</v>
      </c>
      <c r="G23" s="82">
        <v>0</v>
      </c>
      <c r="H23" s="82">
        <v>0</v>
      </c>
      <c r="I23" s="82">
        <f t="shared" si="3"/>
        <v>0</v>
      </c>
      <c r="K23" s="76"/>
    </row>
    <row r="24" spans="1:12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4"/>
        <v>0</v>
      </c>
      <c r="G24" s="82">
        <v>0</v>
      </c>
      <c r="H24" s="82">
        <v>0</v>
      </c>
      <c r="I24" s="82">
        <f t="shared" si="3"/>
        <v>0</v>
      </c>
    </row>
    <row r="25" spans="1:12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4"/>
        <v>0</v>
      </c>
      <c r="G25" s="82">
        <v>0</v>
      </c>
      <c r="H25" s="82">
        <v>0</v>
      </c>
      <c r="I25" s="82">
        <f t="shared" si="3"/>
        <v>0</v>
      </c>
    </row>
    <row r="26" spans="1:12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4"/>
        <v>0</v>
      </c>
      <c r="G26" s="82">
        <v>0</v>
      </c>
      <c r="H26" s="82">
        <v>0</v>
      </c>
      <c r="I26" s="82">
        <f t="shared" si="3"/>
        <v>0</v>
      </c>
    </row>
    <row r="27" spans="1:12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4"/>
        <v>0</v>
      </c>
      <c r="G27" s="82">
        <v>0</v>
      </c>
      <c r="H27" s="82">
        <v>0</v>
      </c>
      <c r="I27" s="82">
        <f t="shared" si="3"/>
        <v>0</v>
      </c>
    </row>
    <row r="28" spans="1:12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4"/>
        <v>0</v>
      </c>
      <c r="G28" s="82">
        <v>0</v>
      </c>
      <c r="H28" s="82">
        <v>0</v>
      </c>
      <c r="I28" s="82">
        <f t="shared" si="3"/>
        <v>0</v>
      </c>
    </row>
    <row r="29" spans="1:12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4"/>
        <v>0</v>
      </c>
      <c r="G29" s="82">
        <v>0</v>
      </c>
      <c r="H29" s="82">
        <v>0</v>
      </c>
      <c r="I29" s="82">
        <f t="shared" si="3"/>
        <v>0</v>
      </c>
    </row>
    <row r="30" spans="1:12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4"/>
        <v>0</v>
      </c>
      <c r="G30" s="82">
        <v>0</v>
      </c>
      <c r="H30" s="82">
        <v>0</v>
      </c>
      <c r="I30" s="82">
        <f t="shared" si="3"/>
        <v>0</v>
      </c>
    </row>
    <row r="31" spans="1:12" x14ac:dyDescent="0.2">
      <c r="A31" s="61"/>
      <c r="B31" s="247" t="s">
        <v>251</v>
      </c>
      <c r="C31" s="248"/>
      <c r="D31" s="81">
        <f>SUM(D32:D36)</f>
        <v>0</v>
      </c>
      <c r="E31" s="81">
        <f t="shared" ref="E31:I31" si="5">SUM(E32:E36)</f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</row>
    <row r="32" spans="1:12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4"/>
        <v>0</v>
      </c>
      <c r="G32" s="82">
        <v>0</v>
      </c>
      <c r="H32" s="82">
        <v>0</v>
      </c>
      <c r="I32" s="82">
        <f t="shared" si="3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4"/>
        <v>0</v>
      </c>
      <c r="G33" s="82">
        <v>0</v>
      </c>
      <c r="H33" s="82">
        <v>0</v>
      </c>
      <c r="I33" s="82">
        <f t="shared" si="3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4"/>
        <v>0</v>
      </c>
      <c r="G34" s="82">
        <v>0</v>
      </c>
      <c r="H34" s="82">
        <v>0</v>
      </c>
      <c r="I34" s="82">
        <f t="shared" si="3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4"/>
        <v>0</v>
      </c>
      <c r="G35" s="82">
        <v>0</v>
      </c>
      <c r="H35" s="82">
        <v>0</v>
      </c>
      <c r="I35" s="82">
        <f t="shared" si="3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4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1" t="s">
        <v>257</v>
      </c>
      <c r="C37" s="252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4" t="s">
        <v>258</v>
      </c>
      <c r="C38" s="245"/>
      <c r="D38" s="81">
        <f>+D39</f>
        <v>0</v>
      </c>
      <c r="E38" s="81">
        <f t="shared" ref="E38:I38" si="6">+E39</f>
        <v>0</v>
      </c>
      <c r="F38" s="81">
        <f t="shared" si="6"/>
        <v>0</v>
      </c>
      <c r="G38" s="81">
        <f t="shared" si="6"/>
        <v>0</v>
      </c>
      <c r="H38" s="81">
        <f t="shared" si="6"/>
        <v>0</v>
      </c>
      <c r="I38" s="81">
        <f t="shared" si="6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7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4" t="s">
        <v>260</v>
      </c>
      <c r="C40" s="245"/>
      <c r="D40" s="81">
        <f>+D41+D42</f>
        <v>0</v>
      </c>
      <c r="E40" s="81">
        <f t="shared" ref="E40:I40" si="8">+E41+E42</f>
        <v>0</v>
      </c>
      <c r="F40" s="81">
        <f t="shared" si="8"/>
        <v>0</v>
      </c>
      <c r="G40" s="81">
        <f t="shared" si="8"/>
        <v>0</v>
      </c>
      <c r="H40" s="81">
        <f t="shared" si="8"/>
        <v>0</v>
      </c>
      <c r="I40" s="81">
        <f t="shared" si="8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7"/>
        <v>0</v>
      </c>
      <c r="G41" s="82">
        <v>0</v>
      </c>
      <c r="H41" s="82">
        <v>0</v>
      </c>
      <c r="I41" s="82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7"/>
        <v>0</v>
      </c>
      <c r="G42" s="82">
        <v>0</v>
      </c>
      <c r="H42" s="82">
        <v>0</v>
      </c>
      <c r="I42" s="82">
        <f t="shared" si="9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1" t="s">
        <v>263</v>
      </c>
      <c r="B44" s="242"/>
      <c r="C44" s="243"/>
      <c r="D44" s="85">
        <f>+D11+D12+D13+D14+D15+D16+D17+D18+D31+D37+D38+D40</f>
        <v>14905545</v>
      </c>
      <c r="E44" s="85">
        <f>+E11+E12+E13+E14+E15+E16+E17+E18+E31+E37+E38+E40</f>
        <v>0</v>
      </c>
      <c r="F44" s="85">
        <f t="shared" ref="F44" si="10">+F11+F12+F13+F14+F15+F16+F17+F18+F31+F37+F38+F40</f>
        <v>14905545</v>
      </c>
      <c r="G44" s="85">
        <f>+G11+G12+G13+G14+G15+G16+G17+G18+G31+G37+G38+G40</f>
        <v>5166307</v>
      </c>
      <c r="H44" s="85">
        <f>+H11+H12+H13+H14+H15+H16+H17+H18+H31+H37+H38+H40</f>
        <v>5166307</v>
      </c>
      <c r="I44" s="85">
        <f>+I11+I12+I13+I14+I15+I16+I17+I18+I31+I37+I38+I40</f>
        <v>-9739238</v>
      </c>
    </row>
    <row r="45" spans="1:12" x14ac:dyDescent="0.2">
      <c r="A45" s="241" t="s">
        <v>264</v>
      </c>
      <c r="B45" s="242"/>
      <c r="C45" s="243"/>
      <c r="D45" s="78"/>
      <c r="E45" s="78"/>
      <c r="F45" s="78"/>
      <c r="G45" s="78"/>
      <c r="H45" s="78"/>
      <c r="I45" s="78"/>
    </row>
    <row r="46" spans="1:12" x14ac:dyDescent="0.2">
      <c r="A46" s="241" t="s">
        <v>265</v>
      </c>
      <c r="B46" s="242"/>
      <c r="C46" s="243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1" t="s">
        <v>266</v>
      </c>
      <c r="B48" s="242"/>
      <c r="C48" s="243"/>
      <c r="D48" s="77"/>
      <c r="E48" s="77"/>
      <c r="F48" s="77"/>
      <c r="G48" s="77"/>
      <c r="H48" s="77"/>
      <c r="I48" s="77"/>
    </row>
    <row r="49" spans="1:12" x14ac:dyDescent="0.2">
      <c r="A49" s="61"/>
      <c r="B49" s="244" t="s">
        <v>267</v>
      </c>
      <c r="C49" s="245"/>
      <c r="D49" s="81">
        <f>+D50+D51+D52+D53+D54+D55+D56+D57</f>
        <v>41689134</v>
      </c>
      <c r="E49" s="81">
        <f t="shared" ref="E49:I49" si="11">+E50+E51+E52+E53+E54+E55+E56+E57</f>
        <v>0</v>
      </c>
      <c r="F49" s="81">
        <f t="shared" si="11"/>
        <v>41689134</v>
      </c>
      <c r="G49" s="81">
        <f t="shared" si="11"/>
        <v>10647205</v>
      </c>
      <c r="H49" s="81">
        <f t="shared" si="11"/>
        <v>10647205</v>
      </c>
      <c r="I49" s="81">
        <f t="shared" si="11"/>
        <v>-31041929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3">+D51+E51</f>
        <v>0</v>
      </c>
      <c r="G51" s="82">
        <v>0</v>
      </c>
      <c r="H51" s="82">
        <v>0</v>
      </c>
      <c r="I51" s="82">
        <f t="shared" si="12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3"/>
        <v>0</v>
      </c>
      <c r="G52" s="82">
        <v>0</v>
      </c>
      <c r="H52" s="82">
        <v>0</v>
      </c>
      <c r="I52" s="82">
        <f t="shared" si="12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3"/>
        <v>0</v>
      </c>
      <c r="G53" s="82">
        <v>0</v>
      </c>
      <c r="H53" s="82">
        <v>0</v>
      </c>
      <c r="I53" s="82">
        <f t="shared" si="12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3"/>
        <v>0</v>
      </c>
      <c r="G54" s="82">
        <v>0</v>
      </c>
      <c r="H54" s="82">
        <v>0</v>
      </c>
      <c r="I54" s="82">
        <f t="shared" si="12"/>
        <v>0</v>
      </c>
    </row>
    <row r="55" spans="1:12" x14ac:dyDescent="0.2">
      <c r="A55" s="61"/>
      <c r="B55" s="62"/>
      <c r="C55" s="69" t="s">
        <v>273</v>
      </c>
      <c r="D55" s="84">
        <v>41689134</v>
      </c>
      <c r="E55" s="84">
        <v>0</v>
      </c>
      <c r="F55" s="84">
        <f>+D55+E55</f>
        <v>41689134</v>
      </c>
      <c r="G55" s="84">
        <v>10647205</v>
      </c>
      <c r="H55" s="84">
        <v>10647205</v>
      </c>
      <c r="I55" s="84">
        <f>+H55-D55</f>
        <v>-31041929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3"/>
        <v>0</v>
      </c>
      <c r="G56" s="82">
        <v>0</v>
      </c>
      <c r="H56" s="82">
        <v>0</v>
      </c>
      <c r="I56" s="82">
        <f t="shared" si="12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3"/>
        <v>0</v>
      </c>
      <c r="G57" s="82">
        <v>0</v>
      </c>
      <c r="H57" s="82">
        <v>0</v>
      </c>
      <c r="I57" s="82">
        <f t="shared" si="12"/>
        <v>0</v>
      </c>
    </row>
    <row r="58" spans="1:12" x14ac:dyDescent="0.2">
      <c r="A58" s="61"/>
      <c r="B58" s="244" t="s">
        <v>276</v>
      </c>
      <c r="C58" s="245"/>
      <c r="D58" s="81">
        <f>SUM(D59:D62)</f>
        <v>0</v>
      </c>
      <c r="E58" s="81">
        <f t="shared" ref="E58:I58" si="14">SUM(E59:E62)</f>
        <v>0</v>
      </c>
      <c r="F58" s="81">
        <f t="shared" si="14"/>
        <v>0</v>
      </c>
      <c r="G58" s="81">
        <f t="shared" si="14"/>
        <v>0</v>
      </c>
      <c r="H58" s="81">
        <f t="shared" si="14"/>
        <v>0</v>
      </c>
      <c r="I58" s="81">
        <f t="shared" si="14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3"/>
        <v>0</v>
      </c>
      <c r="G59" s="82">
        <v>0</v>
      </c>
      <c r="H59" s="82">
        <v>0</v>
      </c>
      <c r="I59" s="82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3"/>
        <v>0</v>
      </c>
      <c r="G60" s="82">
        <v>0</v>
      </c>
      <c r="H60" s="82">
        <v>0</v>
      </c>
      <c r="I60" s="82">
        <f t="shared" si="15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3"/>
        <v>0</v>
      </c>
      <c r="G61" s="82">
        <v>0</v>
      </c>
      <c r="H61" s="82">
        <v>0</v>
      </c>
      <c r="I61" s="82">
        <f t="shared" si="15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4" t="s">
        <v>281</v>
      </c>
      <c r="C63" s="245"/>
      <c r="D63" s="81">
        <f>+D64+D65</f>
        <v>0</v>
      </c>
      <c r="E63" s="81">
        <f t="shared" ref="E63:I63" si="16">+E64+E65</f>
        <v>0</v>
      </c>
      <c r="F63" s="81">
        <f t="shared" si="16"/>
        <v>0</v>
      </c>
      <c r="G63" s="81">
        <f t="shared" si="16"/>
        <v>0</v>
      </c>
      <c r="H63" s="81">
        <f t="shared" si="16"/>
        <v>0</v>
      </c>
      <c r="I63" s="81">
        <f t="shared" si="16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3"/>
        <v>0</v>
      </c>
      <c r="G64" s="82">
        <v>0</v>
      </c>
      <c r="H64" s="82">
        <v>0</v>
      </c>
      <c r="I64" s="82">
        <f t="shared" ref="I64:I67" si="17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3"/>
        <v>0</v>
      </c>
      <c r="G65" s="82">
        <v>0</v>
      </c>
      <c r="H65" s="82">
        <v>0</v>
      </c>
      <c r="I65" s="82">
        <f t="shared" si="17"/>
        <v>0</v>
      </c>
    </row>
    <row r="66" spans="1:11" x14ac:dyDescent="0.2">
      <c r="A66" s="61"/>
      <c r="B66" s="247" t="s">
        <v>284</v>
      </c>
      <c r="C66" s="248"/>
      <c r="D66" s="81">
        <v>0</v>
      </c>
      <c r="E66" s="81">
        <v>0</v>
      </c>
      <c r="F66" s="81">
        <f t="shared" si="13"/>
        <v>0</v>
      </c>
      <c r="G66" s="81">
        <v>0</v>
      </c>
      <c r="H66" s="81">
        <v>0</v>
      </c>
      <c r="I66" s="81">
        <f t="shared" si="17"/>
        <v>0</v>
      </c>
    </row>
    <row r="67" spans="1:11" x14ac:dyDescent="0.2">
      <c r="A67" s="61"/>
      <c r="B67" s="247" t="s">
        <v>285</v>
      </c>
      <c r="C67" s="248"/>
      <c r="D67" s="81">
        <v>0</v>
      </c>
      <c r="E67" s="81">
        <v>0</v>
      </c>
      <c r="F67" s="81">
        <f t="shared" ref="F67" si="18">+D67+E67</f>
        <v>0</v>
      </c>
      <c r="G67" s="81">
        <v>1249</v>
      </c>
      <c r="H67" s="81">
        <v>1249</v>
      </c>
      <c r="I67" s="81">
        <f t="shared" si="17"/>
        <v>1249</v>
      </c>
    </row>
    <row r="68" spans="1:11" x14ac:dyDescent="0.2">
      <c r="A68" s="64"/>
      <c r="B68" s="239"/>
      <c r="C68" s="240"/>
      <c r="D68" s="82"/>
      <c r="E68" s="82"/>
      <c r="F68" s="82"/>
      <c r="G68" s="82"/>
      <c r="H68" s="82"/>
      <c r="I68" s="82"/>
    </row>
    <row r="69" spans="1:11" x14ac:dyDescent="0.2">
      <c r="A69" s="236" t="s">
        <v>286</v>
      </c>
      <c r="B69" s="237"/>
      <c r="C69" s="238"/>
      <c r="D69" s="81">
        <f>+D49+D58+D63+D66+D67</f>
        <v>41689134</v>
      </c>
      <c r="E69" s="81">
        <f>+E49+E58+E63+E66+E67</f>
        <v>0</v>
      </c>
      <c r="F69" s="81">
        <f t="shared" ref="F69:H69" si="19">+F49+F58+F63+F66+F67</f>
        <v>41689134</v>
      </c>
      <c r="G69" s="81">
        <f t="shared" si="19"/>
        <v>10648454</v>
      </c>
      <c r="H69" s="81">
        <f t="shared" si="19"/>
        <v>10648454</v>
      </c>
      <c r="I69" s="81">
        <f>+I49+I58+I63+I66+I67</f>
        <v>-31040680</v>
      </c>
      <c r="K69" s="71"/>
    </row>
    <row r="70" spans="1:11" x14ac:dyDescent="0.2">
      <c r="A70" s="64"/>
      <c r="B70" s="239"/>
      <c r="C70" s="240"/>
      <c r="D70" s="82"/>
      <c r="E70" s="82"/>
      <c r="F70" s="82"/>
      <c r="G70" s="82"/>
      <c r="H70" s="82"/>
      <c r="I70" s="82"/>
    </row>
    <row r="71" spans="1:11" x14ac:dyDescent="0.2">
      <c r="A71" s="241" t="s">
        <v>287</v>
      </c>
      <c r="B71" s="242"/>
      <c r="C71" s="243"/>
      <c r="D71" s="81">
        <f>+D72</f>
        <v>0</v>
      </c>
      <c r="E71" s="81">
        <f t="shared" ref="E71:I71" si="20">+E72</f>
        <v>0</v>
      </c>
      <c r="F71" s="81">
        <f t="shared" si="20"/>
        <v>0</v>
      </c>
      <c r="G71" s="81">
        <f t="shared" si="20"/>
        <v>0</v>
      </c>
      <c r="H71" s="81">
        <f t="shared" si="20"/>
        <v>0</v>
      </c>
      <c r="I71" s="81">
        <f t="shared" si="20"/>
        <v>0</v>
      </c>
    </row>
    <row r="72" spans="1:11" x14ac:dyDescent="0.2">
      <c r="A72" s="61"/>
      <c r="B72" s="244" t="s">
        <v>288</v>
      </c>
      <c r="C72" s="245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39"/>
      <c r="C73" s="240"/>
      <c r="D73" s="82"/>
      <c r="E73" s="82"/>
      <c r="F73" s="82"/>
      <c r="G73" s="82"/>
      <c r="H73" s="82"/>
      <c r="I73" s="82"/>
    </row>
    <row r="74" spans="1:11" x14ac:dyDescent="0.2">
      <c r="A74" s="241" t="s">
        <v>289</v>
      </c>
      <c r="B74" s="242"/>
      <c r="C74" s="243"/>
      <c r="D74" s="81">
        <f>+D44+D69+D71</f>
        <v>56594679</v>
      </c>
      <c r="E74" s="81">
        <f>+E44+E69+E71</f>
        <v>0</v>
      </c>
      <c r="F74" s="81">
        <f t="shared" ref="F74:H74" si="21">+F44+F69+F71</f>
        <v>56594679</v>
      </c>
      <c r="G74" s="81">
        <f t="shared" si="21"/>
        <v>15814761</v>
      </c>
      <c r="H74" s="81">
        <f t="shared" si="21"/>
        <v>15814761</v>
      </c>
      <c r="I74" s="81">
        <f>+I44+I69+I71</f>
        <v>-40779918</v>
      </c>
    </row>
    <row r="75" spans="1:11" x14ac:dyDescent="0.2">
      <c r="A75" s="64"/>
      <c r="B75" s="239"/>
      <c r="C75" s="240"/>
      <c r="D75" s="82"/>
      <c r="E75" s="82"/>
      <c r="F75" s="82"/>
      <c r="G75" s="82"/>
      <c r="H75" s="82"/>
      <c r="I75" s="82"/>
    </row>
    <row r="76" spans="1:11" x14ac:dyDescent="0.2">
      <c r="A76" s="61"/>
      <c r="B76" s="246" t="s">
        <v>290</v>
      </c>
      <c r="C76" s="243"/>
      <c r="D76" s="82"/>
      <c r="E76" s="82"/>
      <c r="F76" s="82"/>
      <c r="G76" s="82"/>
      <c r="H76" s="82"/>
      <c r="I76" s="82"/>
    </row>
    <row r="77" spans="1:11" x14ac:dyDescent="0.2">
      <c r="A77" s="61"/>
      <c r="B77" s="247" t="s">
        <v>291</v>
      </c>
      <c r="C77" s="248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47" t="s">
        <v>292</v>
      </c>
      <c r="C78" s="248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49" t="s">
        <v>293</v>
      </c>
      <c r="C79" s="238"/>
      <c r="D79" s="81">
        <f>+D77+D78</f>
        <v>0</v>
      </c>
      <c r="E79" s="81">
        <f t="shared" ref="E79:I79" si="22">+E77+E78</f>
        <v>0</v>
      </c>
      <c r="F79" s="81">
        <f t="shared" si="22"/>
        <v>0</v>
      </c>
      <c r="G79" s="81">
        <f t="shared" si="22"/>
        <v>0</v>
      </c>
      <c r="H79" s="81">
        <f t="shared" si="22"/>
        <v>0</v>
      </c>
      <c r="I79" s="81">
        <f t="shared" si="22"/>
        <v>0</v>
      </c>
    </row>
    <row r="80" spans="1:11" ht="13.5" thickBot="1" x14ac:dyDescent="0.25">
      <c r="A80" s="68"/>
      <c r="B80" s="234"/>
      <c r="C80" s="235"/>
      <c r="D80" s="80"/>
      <c r="E80" s="80"/>
      <c r="F80" s="80"/>
      <c r="G80" s="80"/>
      <c r="H80" s="80"/>
      <c r="I80" s="80"/>
    </row>
    <row r="82" spans="1:9" x14ac:dyDescent="0.2">
      <c r="D82" s="116"/>
      <c r="E82" s="116"/>
      <c r="F82" s="116"/>
    </row>
    <row r="83" spans="1:9" x14ac:dyDescent="0.2">
      <c r="D83" s="116"/>
      <c r="E83" s="116"/>
      <c r="F83" s="116"/>
    </row>
    <row r="84" spans="1:9" x14ac:dyDescent="0.2">
      <c r="D84" s="116"/>
      <c r="E84" s="116"/>
      <c r="F84" s="116"/>
    </row>
    <row r="87" spans="1:9" x14ac:dyDescent="0.2">
      <c r="A87" s="170" t="s">
        <v>450</v>
      </c>
      <c r="B87" s="170"/>
      <c r="C87" s="170"/>
      <c r="D87" s="170"/>
      <c r="E87" s="260" t="s">
        <v>451</v>
      </c>
      <c r="F87" s="260"/>
      <c r="G87" s="260"/>
      <c r="H87" s="260"/>
      <c r="I87" s="260"/>
    </row>
    <row r="88" spans="1:9" x14ac:dyDescent="0.2">
      <c r="A88" s="170" t="s">
        <v>452</v>
      </c>
      <c r="B88" s="170"/>
      <c r="C88" s="170"/>
      <c r="D88" s="170"/>
      <c r="E88" s="260" t="s">
        <v>453</v>
      </c>
      <c r="F88" s="260"/>
      <c r="G88" s="260"/>
      <c r="H88" s="260"/>
      <c r="I88" s="260"/>
    </row>
    <row r="92" spans="1:9" x14ac:dyDescent="0.2">
      <c r="C92" s="1" t="s">
        <v>462</v>
      </c>
      <c r="D92" s="156">
        <v>56594679</v>
      </c>
      <c r="E92" s="76">
        <v>0</v>
      </c>
      <c r="F92" s="156">
        <f>+D92+-E92</f>
        <v>56594679</v>
      </c>
      <c r="G92" s="156">
        <v>15814761</v>
      </c>
      <c r="H92" s="156">
        <v>15814761</v>
      </c>
    </row>
    <row r="94" spans="1:9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9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4" zoomScaleNormal="100" zoomScaleSheetLayoutView="100" workbookViewId="0">
      <selection activeCell="G167" sqref="G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1" t="s">
        <v>119</v>
      </c>
      <c r="B1" s="172"/>
      <c r="C1" s="172"/>
      <c r="D1" s="172"/>
      <c r="E1" s="172"/>
      <c r="F1" s="172"/>
      <c r="G1" s="172"/>
      <c r="H1" s="272"/>
    </row>
    <row r="2" spans="1:15" x14ac:dyDescent="0.25">
      <c r="A2" s="209" t="s">
        <v>298</v>
      </c>
      <c r="B2" s="228"/>
      <c r="C2" s="228"/>
      <c r="D2" s="228"/>
      <c r="E2" s="228"/>
      <c r="F2" s="228"/>
      <c r="G2" s="228"/>
      <c r="H2" s="273"/>
    </row>
    <row r="3" spans="1:15" x14ac:dyDescent="0.25">
      <c r="A3" s="209" t="s">
        <v>299</v>
      </c>
      <c r="B3" s="228"/>
      <c r="C3" s="228"/>
      <c r="D3" s="228"/>
      <c r="E3" s="228"/>
      <c r="F3" s="228"/>
      <c r="G3" s="228"/>
      <c r="H3" s="273"/>
    </row>
    <row r="4" spans="1:15" x14ac:dyDescent="0.25">
      <c r="A4" s="209" t="s">
        <v>464</v>
      </c>
      <c r="B4" s="228"/>
      <c r="C4" s="228"/>
      <c r="D4" s="228"/>
      <c r="E4" s="228"/>
      <c r="F4" s="228"/>
      <c r="G4" s="228"/>
      <c r="H4" s="273"/>
    </row>
    <row r="5" spans="1:15" ht="15.75" thickBot="1" x14ac:dyDescent="0.3">
      <c r="A5" s="211" t="s">
        <v>1</v>
      </c>
      <c r="B5" s="229"/>
      <c r="C5" s="229"/>
      <c r="D5" s="229"/>
      <c r="E5" s="229"/>
      <c r="F5" s="229"/>
      <c r="G5" s="229"/>
      <c r="H5" s="274"/>
    </row>
    <row r="6" spans="1:15" ht="15.75" thickBot="1" x14ac:dyDescent="0.3">
      <c r="A6" s="171" t="s">
        <v>180</v>
      </c>
      <c r="B6" s="173"/>
      <c r="C6" s="261" t="s">
        <v>300</v>
      </c>
      <c r="D6" s="262"/>
      <c r="E6" s="262"/>
      <c r="F6" s="262"/>
      <c r="G6" s="263"/>
      <c r="H6" s="254" t="s">
        <v>301</v>
      </c>
    </row>
    <row r="7" spans="1:15" ht="26.25" thickBot="1" x14ac:dyDescent="0.3">
      <c r="A7" s="211"/>
      <c r="B7" s="212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55"/>
    </row>
    <row r="8" spans="1:15" s="137" customFormat="1" x14ac:dyDescent="0.25">
      <c r="A8" s="270" t="s">
        <v>304</v>
      </c>
      <c r="B8" s="271"/>
      <c r="C8" s="152">
        <f>+C9+C17+C27+C37+C47+C57+C61+C70+C74</f>
        <v>14905546</v>
      </c>
      <c r="D8" s="152">
        <f>+D9+D17+D27+D37+D47+D57+D61+D70+D74</f>
        <v>0</v>
      </c>
      <c r="E8" s="152">
        <f>+E9+E17+E27+E37+E47+E57+E61+E70+E74</f>
        <v>14905546</v>
      </c>
      <c r="F8" s="152">
        <f>+F9+F17+F27+F37+F47+F57+F61+F70+F74</f>
        <v>2185052</v>
      </c>
      <c r="G8" s="152">
        <f>+G9+G17+G27+G37+G47+G57+G61+G70+G74</f>
        <v>2185052</v>
      </c>
      <c r="H8" s="152">
        <f t="shared" ref="H8" si="0">+H9+H17+H27+H37+H47+H57+H61+H70+H74</f>
        <v>12720494</v>
      </c>
      <c r="I8" s="168"/>
    </row>
    <row r="9" spans="1:15" x14ac:dyDescent="0.25">
      <c r="A9" s="253" t="s">
        <v>305</v>
      </c>
      <c r="B9" s="267"/>
      <c r="C9" s="97">
        <f>SUM(C10:C16)</f>
        <v>7816000</v>
      </c>
      <c r="D9" s="97">
        <f>SUM(D10:D16)</f>
        <v>0</v>
      </c>
      <c r="E9" s="97">
        <f t="shared" ref="E9:H9" si="1">SUM(E10:E16)</f>
        <v>7816000</v>
      </c>
      <c r="F9" s="97">
        <f t="shared" si="1"/>
        <v>1056962</v>
      </c>
      <c r="G9" s="97">
        <f t="shared" si="1"/>
        <v>1056962</v>
      </c>
      <c r="H9" s="97">
        <f t="shared" si="1"/>
        <v>6759038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4198090</v>
      </c>
      <c r="D11" s="84">
        <v>0</v>
      </c>
      <c r="E11" s="84">
        <f t="shared" si="2"/>
        <v>4198090</v>
      </c>
      <c r="F11" s="84">
        <v>855388</v>
      </c>
      <c r="G11" s="84">
        <v>855388</v>
      </c>
      <c r="H11" s="84">
        <f t="shared" ref="H11:H75" si="3">+E11-F11</f>
        <v>3342702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979884</v>
      </c>
      <c r="D12" s="82">
        <v>0</v>
      </c>
      <c r="E12" s="84">
        <f t="shared" si="2"/>
        <v>979884</v>
      </c>
      <c r="F12" s="82">
        <v>182574</v>
      </c>
      <c r="G12" s="82">
        <v>182574</v>
      </c>
      <c r="H12" s="84">
        <f t="shared" si="3"/>
        <v>797310</v>
      </c>
      <c r="J12" s="72"/>
    </row>
    <row r="13" spans="1:15" x14ac:dyDescent="0.25">
      <c r="A13" s="61"/>
      <c r="B13" s="62" t="s">
        <v>309</v>
      </c>
      <c r="C13" s="98">
        <v>283776</v>
      </c>
      <c r="D13" s="82">
        <v>0</v>
      </c>
      <c r="E13" s="84">
        <f t="shared" si="2"/>
        <v>283776</v>
      </c>
      <c r="F13" s="82">
        <v>0</v>
      </c>
      <c r="G13" s="82">
        <v>0</v>
      </c>
      <c r="H13" s="84">
        <f t="shared" si="3"/>
        <v>283776</v>
      </c>
      <c r="J13" s="72"/>
    </row>
    <row r="14" spans="1:15" x14ac:dyDescent="0.25">
      <c r="A14" s="61"/>
      <c r="B14" s="62" t="s">
        <v>310</v>
      </c>
      <c r="C14" s="98">
        <v>184250</v>
      </c>
      <c r="D14" s="82">
        <v>0</v>
      </c>
      <c r="E14" s="84">
        <f t="shared" si="2"/>
        <v>184250</v>
      </c>
      <c r="F14" s="82">
        <v>19000</v>
      </c>
      <c r="G14" s="82">
        <v>19000</v>
      </c>
      <c r="H14" s="84">
        <f t="shared" si="3"/>
        <v>165250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2170000</v>
      </c>
      <c r="D16" s="84">
        <v>0</v>
      </c>
      <c r="E16" s="84">
        <f t="shared" si="2"/>
        <v>2170000</v>
      </c>
      <c r="F16" s="84">
        <v>0</v>
      </c>
      <c r="G16" s="84">
        <v>0</v>
      </c>
      <c r="H16" s="84">
        <f t="shared" si="3"/>
        <v>2170000</v>
      </c>
      <c r="J16" s="72"/>
      <c r="K16" s="72"/>
      <c r="L16" s="72"/>
      <c r="M16" s="72"/>
      <c r="N16" s="72"/>
      <c r="O16" s="72"/>
    </row>
    <row r="17" spans="1:12" x14ac:dyDescent="0.25">
      <c r="A17" s="253" t="s">
        <v>313</v>
      </c>
      <c r="B17" s="267"/>
      <c r="C17" s="97">
        <f t="shared" ref="C17:H17" si="4">SUM(C18:C26)</f>
        <v>2145349</v>
      </c>
      <c r="D17" s="97">
        <f t="shared" si="4"/>
        <v>0</v>
      </c>
      <c r="E17" s="97">
        <f t="shared" si="4"/>
        <v>2145349</v>
      </c>
      <c r="F17" s="97">
        <f t="shared" si="4"/>
        <v>498988</v>
      </c>
      <c r="G17" s="97">
        <f t="shared" si="4"/>
        <v>498988</v>
      </c>
      <c r="H17" s="97">
        <f t="shared" si="4"/>
        <v>1646361</v>
      </c>
    </row>
    <row r="18" spans="1:12" ht="25.5" x14ac:dyDescent="0.25">
      <c r="A18" s="61"/>
      <c r="B18" s="145" t="s">
        <v>314</v>
      </c>
      <c r="C18" s="98">
        <v>704427</v>
      </c>
      <c r="D18" s="82">
        <v>0</v>
      </c>
      <c r="E18" s="82">
        <f t="shared" ref="E18:E26" si="5">+C18+D18</f>
        <v>704427</v>
      </c>
      <c r="F18" s="82">
        <v>331162</v>
      </c>
      <c r="G18" s="82">
        <v>331162</v>
      </c>
      <c r="H18" s="82">
        <f t="shared" si="3"/>
        <v>373265</v>
      </c>
      <c r="J18" s="72"/>
    </row>
    <row r="19" spans="1:12" x14ac:dyDescent="0.25">
      <c r="A19" s="61"/>
      <c r="B19" s="62" t="s">
        <v>315</v>
      </c>
      <c r="C19" s="98">
        <v>469023</v>
      </c>
      <c r="D19" s="82">
        <v>0</v>
      </c>
      <c r="E19" s="82">
        <f t="shared" si="5"/>
        <v>469023</v>
      </c>
      <c r="F19" s="82">
        <v>18853</v>
      </c>
      <c r="G19" s="82">
        <v>18853</v>
      </c>
      <c r="H19" s="82">
        <f t="shared" si="3"/>
        <v>450170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366823</v>
      </c>
      <c r="D21" s="84">
        <v>0</v>
      </c>
      <c r="E21" s="84">
        <f t="shared" si="5"/>
        <v>366823</v>
      </c>
      <c r="F21" s="84">
        <v>33924</v>
      </c>
      <c r="G21" s="84">
        <v>33924</v>
      </c>
      <c r="H21" s="82">
        <f t="shared" si="3"/>
        <v>332899</v>
      </c>
      <c r="J21" s="72"/>
    </row>
    <row r="22" spans="1:12" x14ac:dyDescent="0.25">
      <c r="A22" s="141"/>
      <c r="B22" s="150" t="s">
        <v>318</v>
      </c>
      <c r="C22" s="151">
        <v>128670</v>
      </c>
      <c r="D22" s="84">
        <v>0</v>
      </c>
      <c r="E22" s="84">
        <f t="shared" si="5"/>
        <v>128670</v>
      </c>
      <c r="F22" s="84">
        <v>994</v>
      </c>
      <c r="G22" s="84">
        <v>994</v>
      </c>
      <c r="H22" s="82">
        <f t="shared" si="3"/>
        <v>127676</v>
      </c>
      <c r="J22" s="72"/>
    </row>
    <row r="23" spans="1:12" x14ac:dyDescent="0.25">
      <c r="A23" s="141"/>
      <c r="B23" s="150" t="s">
        <v>319</v>
      </c>
      <c r="C23" s="151">
        <v>193550</v>
      </c>
      <c r="D23" s="84">
        <v>0</v>
      </c>
      <c r="E23" s="84">
        <f t="shared" si="5"/>
        <v>193550</v>
      </c>
      <c r="F23" s="84">
        <v>108100</v>
      </c>
      <c r="G23" s="84">
        <v>108100</v>
      </c>
      <c r="H23" s="82">
        <f t="shared" si="3"/>
        <v>85450</v>
      </c>
      <c r="J23" s="72"/>
    </row>
    <row r="24" spans="1:12" x14ac:dyDescent="0.25">
      <c r="A24" s="141"/>
      <c r="B24" s="150" t="s">
        <v>320</v>
      </c>
      <c r="C24" s="151">
        <v>90100</v>
      </c>
      <c r="D24" s="84">
        <v>0</v>
      </c>
      <c r="E24" s="84">
        <f t="shared" si="5"/>
        <v>90100</v>
      </c>
      <c r="F24" s="84">
        <v>0</v>
      </c>
      <c r="G24" s="84">
        <v>0</v>
      </c>
      <c r="H24" s="82">
        <f t="shared" si="3"/>
        <v>90100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192756</v>
      </c>
      <c r="D26" s="84">
        <v>0</v>
      </c>
      <c r="E26" s="84">
        <f t="shared" si="5"/>
        <v>192756</v>
      </c>
      <c r="F26" s="84">
        <v>5955</v>
      </c>
      <c r="G26" s="84">
        <v>5955</v>
      </c>
      <c r="H26" s="82">
        <f t="shared" si="3"/>
        <v>186801</v>
      </c>
      <c r="J26" s="72"/>
      <c r="L26" s="72"/>
    </row>
    <row r="27" spans="1:12" x14ac:dyDescent="0.25">
      <c r="A27" s="268" t="s">
        <v>323</v>
      </c>
      <c r="B27" s="269"/>
      <c r="C27" s="152">
        <f>SUM(C28:C36)</f>
        <v>4548196</v>
      </c>
      <c r="D27" s="152">
        <f t="shared" ref="D27" si="6">SUM(D28:D36)</f>
        <v>0</v>
      </c>
      <c r="E27" s="152">
        <f>SUM(E28:E36)</f>
        <v>4548196</v>
      </c>
      <c r="F27" s="152">
        <f>SUM(F28:F36)</f>
        <v>553102</v>
      </c>
      <c r="G27" s="152">
        <f>SUM(G28:G36)</f>
        <v>553102</v>
      </c>
      <c r="H27" s="152">
        <f>SUM(H28:H36)</f>
        <v>3995094</v>
      </c>
      <c r="L27" s="72"/>
    </row>
    <row r="28" spans="1:12" x14ac:dyDescent="0.25">
      <c r="A28" s="141"/>
      <c r="B28" s="150" t="s">
        <v>324</v>
      </c>
      <c r="C28" s="151">
        <v>767607</v>
      </c>
      <c r="D28" s="84">
        <v>0</v>
      </c>
      <c r="E28" s="84">
        <f t="shared" ref="E28:E36" si="7">+C28+D28</f>
        <v>767607</v>
      </c>
      <c r="F28" s="84">
        <v>196282</v>
      </c>
      <c r="G28" s="84">
        <v>196282</v>
      </c>
      <c r="H28" s="84">
        <f t="shared" ref="H28:H36" si="8">+E28-F28</f>
        <v>571325</v>
      </c>
    </row>
    <row r="29" spans="1:12" x14ac:dyDescent="0.25">
      <c r="A29" s="141"/>
      <c r="B29" s="150" t="s">
        <v>325</v>
      </c>
      <c r="C29" s="151">
        <v>77529</v>
      </c>
      <c r="D29" s="84">
        <v>0</v>
      </c>
      <c r="E29" s="84">
        <f t="shared" si="7"/>
        <v>77529</v>
      </c>
      <c r="F29" s="84">
        <v>0</v>
      </c>
      <c r="G29" s="84">
        <v>0</v>
      </c>
      <c r="H29" s="84">
        <f t="shared" si="8"/>
        <v>77529</v>
      </c>
    </row>
    <row r="30" spans="1:12" x14ac:dyDescent="0.25">
      <c r="A30" s="141"/>
      <c r="B30" s="150" t="s">
        <v>326</v>
      </c>
      <c r="C30" s="151">
        <v>480832</v>
      </c>
      <c r="D30" s="84">
        <v>0</v>
      </c>
      <c r="E30" s="84">
        <f t="shared" si="7"/>
        <v>480832</v>
      </c>
      <c r="F30" s="84">
        <v>34913</v>
      </c>
      <c r="G30" s="84">
        <v>34913</v>
      </c>
      <c r="H30" s="84">
        <f t="shared" si="8"/>
        <v>445919</v>
      </c>
    </row>
    <row r="31" spans="1:12" x14ac:dyDescent="0.25">
      <c r="A31" s="141"/>
      <c r="B31" s="150" t="s">
        <v>327</v>
      </c>
      <c r="C31" s="151">
        <v>380704</v>
      </c>
      <c r="D31" s="84">
        <v>0</v>
      </c>
      <c r="E31" s="84">
        <f t="shared" si="7"/>
        <v>380704</v>
      </c>
      <c r="F31" s="84">
        <v>25985</v>
      </c>
      <c r="G31" s="84">
        <v>25985</v>
      </c>
      <c r="H31" s="84">
        <f t="shared" si="8"/>
        <v>354719</v>
      </c>
    </row>
    <row r="32" spans="1:12" ht="25.5" x14ac:dyDescent="0.25">
      <c r="A32" s="141"/>
      <c r="B32" s="153" t="s">
        <v>328</v>
      </c>
      <c r="C32" s="151">
        <v>357224</v>
      </c>
      <c r="D32" s="84">
        <v>0</v>
      </c>
      <c r="E32" s="84">
        <f t="shared" si="7"/>
        <v>357224</v>
      </c>
      <c r="F32" s="84">
        <v>12021</v>
      </c>
      <c r="G32" s="84">
        <v>12021</v>
      </c>
      <c r="H32" s="84">
        <f t="shared" si="8"/>
        <v>345203</v>
      </c>
    </row>
    <row r="33" spans="1:8" x14ac:dyDescent="0.25">
      <c r="A33" s="61"/>
      <c r="B33" s="62" t="s">
        <v>329</v>
      </c>
      <c r="C33" s="98">
        <v>3000</v>
      </c>
      <c r="D33" s="82">
        <v>0</v>
      </c>
      <c r="E33" s="84">
        <f t="shared" si="7"/>
        <v>3000</v>
      </c>
      <c r="F33" s="82">
        <v>0</v>
      </c>
      <c r="G33" s="82">
        <v>0</v>
      </c>
      <c r="H33" s="82">
        <f t="shared" si="8"/>
        <v>3000</v>
      </c>
    </row>
    <row r="34" spans="1:8" x14ac:dyDescent="0.25">
      <c r="A34" s="61"/>
      <c r="B34" s="62" t="s">
        <v>330</v>
      </c>
      <c r="C34" s="98">
        <v>141055</v>
      </c>
      <c r="D34" s="82">
        <v>0</v>
      </c>
      <c r="E34" s="84">
        <f t="shared" si="7"/>
        <v>141055</v>
      </c>
      <c r="F34" s="82">
        <v>12750</v>
      </c>
      <c r="G34" s="82">
        <v>12750</v>
      </c>
      <c r="H34" s="82">
        <f t="shared" si="8"/>
        <v>128305</v>
      </c>
    </row>
    <row r="35" spans="1:8" x14ac:dyDescent="0.25">
      <c r="A35" s="61"/>
      <c r="B35" s="62" t="s">
        <v>331</v>
      </c>
      <c r="C35" s="98">
        <v>514332</v>
      </c>
      <c r="D35" s="82">
        <v>0</v>
      </c>
      <c r="E35" s="84">
        <f t="shared" si="7"/>
        <v>514332</v>
      </c>
      <c r="F35" s="82">
        <v>232</v>
      </c>
      <c r="G35" s="82">
        <v>232</v>
      </c>
      <c r="H35" s="84">
        <f t="shared" si="8"/>
        <v>514100</v>
      </c>
    </row>
    <row r="36" spans="1:8" x14ac:dyDescent="0.25">
      <c r="A36" s="61"/>
      <c r="B36" s="62" t="s">
        <v>332</v>
      </c>
      <c r="C36" s="98">
        <v>1825913</v>
      </c>
      <c r="D36" s="82">
        <v>0</v>
      </c>
      <c r="E36" s="84">
        <f t="shared" si="7"/>
        <v>1825913</v>
      </c>
      <c r="F36" s="82">
        <v>270919</v>
      </c>
      <c r="G36" s="82">
        <v>270919</v>
      </c>
      <c r="H36" s="82">
        <f t="shared" si="8"/>
        <v>1554994</v>
      </c>
    </row>
    <row r="37" spans="1:8" ht="30" customHeight="1" x14ac:dyDescent="0.25">
      <c r="A37" s="205" t="s">
        <v>333</v>
      </c>
      <c r="B37" s="206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05" t="s">
        <v>343</v>
      </c>
      <c r="B47" s="206"/>
      <c r="C47" s="97">
        <f t="shared" ref="C47:H47" si="11">SUM(C48:C56)</f>
        <v>396001</v>
      </c>
      <c r="D47" s="97">
        <f t="shared" si="11"/>
        <v>0</v>
      </c>
      <c r="E47" s="97">
        <f t="shared" si="11"/>
        <v>396001</v>
      </c>
      <c r="F47" s="97">
        <f t="shared" si="11"/>
        <v>76000</v>
      </c>
      <c r="G47" s="97">
        <f t="shared" si="11"/>
        <v>76000</v>
      </c>
      <c r="H47" s="97">
        <f t="shared" si="11"/>
        <v>320001</v>
      </c>
    </row>
    <row r="48" spans="1:8" x14ac:dyDescent="0.25">
      <c r="A48" s="61"/>
      <c r="B48" s="150" t="s">
        <v>344</v>
      </c>
      <c r="C48" s="151">
        <v>315001</v>
      </c>
      <c r="D48" s="84">
        <v>0</v>
      </c>
      <c r="E48" s="84">
        <f>+C48+D48</f>
        <v>315001</v>
      </c>
      <c r="F48" s="84">
        <v>76000</v>
      </c>
      <c r="G48" s="84">
        <v>76000</v>
      </c>
      <c r="H48" s="84">
        <f>+E48-F48</f>
        <v>239001</v>
      </c>
    </row>
    <row r="49" spans="1:8" x14ac:dyDescent="0.25">
      <c r="A49" s="61"/>
      <c r="B49" s="62" t="s">
        <v>345</v>
      </c>
      <c r="C49" s="151">
        <v>66000</v>
      </c>
      <c r="D49" s="82">
        <v>0</v>
      </c>
      <c r="E49" s="84">
        <f t="shared" ref="E49:E56" si="12">+C49+D49</f>
        <v>66000</v>
      </c>
      <c r="F49" s="82">
        <v>0</v>
      </c>
      <c r="G49" s="82">
        <v>0</v>
      </c>
      <c r="H49" s="84">
        <f t="shared" ref="H49:H56" si="13">+E49-F49</f>
        <v>66000</v>
      </c>
    </row>
    <row r="50" spans="1:8" x14ac:dyDescent="0.25">
      <c r="A50" s="61"/>
      <c r="B50" s="62" t="s">
        <v>346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15000</v>
      </c>
      <c r="D53" s="82">
        <v>0</v>
      </c>
      <c r="E53" s="84">
        <f t="shared" si="12"/>
        <v>15000</v>
      </c>
      <c r="F53" s="82">
        <v>0</v>
      </c>
      <c r="G53" s="82">
        <v>0</v>
      </c>
      <c r="H53" s="84">
        <f t="shared" si="13"/>
        <v>15000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3" t="s">
        <v>353</v>
      </c>
      <c r="B57" s="267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05" t="s">
        <v>357</v>
      </c>
      <c r="B61" s="206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3" t="s">
        <v>366</v>
      </c>
      <c r="B70" s="267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3" t="s">
        <v>370</v>
      </c>
      <c r="B74" s="267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1" t="s">
        <v>378</v>
      </c>
      <c r="B83" s="259"/>
      <c r="C83" s="97">
        <f>+C84+C92+C102+C112+C122+C132+C136+C145+C149</f>
        <v>41689133</v>
      </c>
      <c r="D83" s="97">
        <f t="shared" ref="D83:H83" si="20">+D84+D92+D102+D112+D122+D132+D136+D145+D149</f>
        <v>0</v>
      </c>
      <c r="E83" s="97">
        <f t="shared" si="20"/>
        <v>41689133</v>
      </c>
      <c r="F83" s="97">
        <f t="shared" si="20"/>
        <v>9051827</v>
      </c>
      <c r="G83" s="97">
        <f t="shared" si="20"/>
        <v>9051827</v>
      </c>
      <c r="H83" s="97">
        <f t="shared" si="20"/>
        <v>32637306</v>
      </c>
      <c r="J83" s="72"/>
      <c r="K83" s="72"/>
    </row>
    <row r="84" spans="1:11" x14ac:dyDescent="0.25">
      <c r="A84" s="253" t="s">
        <v>305</v>
      </c>
      <c r="B84" s="267"/>
      <c r="C84" s="97">
        <f t="shared" ref="C84:H84" si="21">SUM(C85:C91)</f>
        <v>40705513</v>
      </c>
      <c r="D84" s="97">
        <f t="shared" si="21"/>
        <v>0</v>
      </c>
      <c r="E84" s="97">
        <f t="shared" si="21"/>
        <v>40705513</v>
      </c>
      <c r="F84" s="97">
        <f t="shared" si="21"/>
        <v>8759697</v>
      </c>
      <c r="G84" s="97">
        <f t="shared" si="21"/>
        <v>8759697</v>
      </c>
      <c r="H84" s="97">
        <f t="shared" si="21"/>
        <v>31945816</v>
      </c>
    </row>
    <row r="85" spans="1:11" x14ac:dyDescent="0.25">
      <c r="A85" s="61"/>
      <c r="B85" s="62" t="s">
        <v>306</v>
      </c>
      <c r="C85" s="98">
        <v>14355155</v>
      </c>
      <c r="D85" s="82">
        <v>0</v>
      </c>
      <c r="E85" s="82">
        <f>+C85+D85</f>
        <v>14355155</v>
      </c>
      <c r="F85" s="82">
        <v>3709163</v>
      </c>
      <c r="G85" s="82">
        <v>3709163</v>
      </c>
      <c r="H85" s="82">
        <f t="shared" ref="H85:H88" si="22">+E85-F85</f>
        <v>10645992</v>
      </c>
    </row>
    <row r="86" spans="1:11" x14ac:dyDescent="0.25">
      <c r="A86" s="61"/>
      <c r="B86" s="163" t="s">
        <v>307</v>
      </c>
      <c r="C86" s="151">
        <v>9204286</v>
      </c>
      <c r="D86" s="84">
        <v>0</v>
      </c>
      <c r="E86" s="82">
        <f t="shared" ref="E86:E91" si="23">+C86+D86</f>
        <v>9204286</v>
      </c>
      <c r="F86" s="84">
        <v>2230293</v>
      </c>
      <c r="G86" s="84">
        <v>2230293</v>
      </c>
      <c r="H86" s="82">
        <f t="shared" si="22"/>
        <v>6973993</v>
      </c>
    </row>
    <row r="87" spans="1:11" x14ac:dyDescent="0.25">
      <c r="A87" s="61"/>
      <c r="B87" s="62" t="s">
        <v>308</v>
      </c>
      <c r="C87" s="98">
        <v>4816590</v>
      </c>
      <c r="D87" s="82">
        <v>0</v>
      </c>
      <c r="E87" s="82">
        <f t="shared" si="23"/>
        <v>4816590</v>
      </c>
      <c r="F87" s="82">
        <v>892451</v>
      </c>
      <c r="G87" s="82">
        <v>892451</v>
      </c>
      <c r="H87" s="82">
        <f t="shared" si="22"/>
        <v>3924139</v>
      </c>
    </row>
    <row r="88" spans="1:11" x14ac:dyDescent="0.25">
      <c r="A88" s="61"/>
      <c r="B88" s="62" t="s">
        <v>309</v>
      </c>
      <c r="C88" s="98">
        <v>4343812</v>
      </c>
      <c r="D88" s="82">
        <v>0</v>
      </c>
      <c r="E88" s="82">
        <f t="shared" si="23"/>
        <v>4343812</v>
      </c>
      <c r="F88" s="82">
        <v>885688</v>
      </c>
      <c r="G88" s="82">
        <v>885688</v>
      </c>
      <c r="H88" s="82">
        <f t="shared" si="22"/>
        <v>3458124</v>
      </c>
    </row>
    <row r="89" spans="1:11" x14ac:dyDescent="0.25">
      <c r="A89" s="132"/>
      <c r="B89" s="138" t="s">
        <v>310</v>
      </c>
      <c r="C89" s="98">
        <v>6477890</v>
      </c>
      <c r="D89" s="98">
        <v>0</v>
      </c>
      <c r="E89" s="82">
        <f t="shared" si="23"/>
        <v>6477890</v>
      </c>
      <c r="F89" s="98">
        <v>907902</v>
      </c>
      <c r="G89" s="98">
        <v>907902</v>
      </c>
      <c r="H89" s="82">
        <f>+E89-F89</f>
        <v>5569988</v>
      </c>
    </row>
    <row r="90" spans="1:11" x14ac:dyDescent="0.25">
      <c r="A90" s="61"/>
      <c r="B90" s="62" t="s">
        <v>311</v>
      </c>
      <c r="C90" s="98">
        <v>216000</v>
      </c>
      <c r="D90" s="82">
        <v>0</v>
      </c>
      <c r="E90" s="82">
        <f t="shared" si="23"/>
        <v>216000</v>
      </c>
      <c r="F90" s="82">
        <v>59400</v>
      </c>
      <c r="G90" s="82">
        <v>59400</v>
      </c>
      <c r="H90" s="82">
        <f t="shared" ref="H90:H91" si="24">+E90-F90</f>
        <v>156600</v>
      </c>
    </row>
    <row r="91" spans="1:11" x14ac:dyDescent="0.25">
      <c r="A91" s="61"/>
      <c r="B91" s="163" t="s">
        <v>312</v>
      </c>
      <c r="C91" s="151">
        <v>1291780</v>
      </c>
      <c r="D91" s="84">
        <v>0</v>
      </c>
      <c r="E91" s="82">
        <f t="shared" si="23"/>
        <v>1291780</v>
      </c>
      <c r="F91" s="84">
        <v>74800</v>
      </c>
      <c r="G91" s="84">
        <v>74800</v>
      </c>
      <c r="H91" s="82">
        <f t="shared" si="24"/>
        <v>1216980</v>
      </c>
    </row>
    <row r="92" spans="1:11" x14ac:dyDescent="0.25">
      <c r="A92" s="253" t="s">
        <v>313</v>
      </c>
      <c r="B92" s="267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8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8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8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8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</row>
    <row r="101" spans="1:8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</row>
    <row r="102" spans="1:8" x14ac:dyDescent="0.25">
      <c r="A102" s="268" t="s">
        <v>323</v>
      </c>
      <c r="B102" s="269"/>
      <c r="C102" s="152">
        <f>SUM(C103:C111)</f>
        <v>983620</v>
      </c>
      <c r="D102" s="152">
        <f t="shared" ref="D102:H102" si="28">SUM(D103:D111)</f>
        <v>0</v>
      </c>
      <c r="E102" s="152">
        <f t="shared" si="28"/>
        <v>983620</v>
      </c>
      <c r="F102" s="152">
        <f t="shared" si="28"/>
        <v>292130</v>
      </c>
      <c r="G102" s="152">
        <f t="shared" si="28"/>
        <v>292130</v>
      </c>
      <c r="H102" s="152">
        <f t="shared" si="28"/>
        <v>691490</v>
      </c>
    </row>
    <row r="103" spans="1:8" x14ac:dyDescent="0.25">
      <c r="A103" s="141"/>
      <c r="B103" s="150" t="s">
        <v>324</v>
      </c>
      <c r="C103" s="151">
        <v>25000</v>
      </c>
      <c r="D103" s="84">
        <v>0</v>
      </c>
      <c r="E103" s="84">
        <f t="shared" si="26"/>
        <v>25000</v>
      </c>
      <c r="F103" s="84">
        <v>0</v>
      </c>
      <c r="G103" s="84">
        <v>0</v>
      </c>
      <c r="H103" s="84">
        <f t="shared" si="27"/>
        <v>25000</v>
      </c>
    </row>
    <row r="104" spans="1:8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8" x14ac:dyDescent="0.25">
      <c r="A105" s="141"/>
      <c r="B105" s="150" t="s">
        <v>326</v>
      </c>
      <c r="C105" s="151">
        <v>504567</v>
      </c>
      <c r="D105" s="84">
        <v>0</v>
      </c>
      <c r="E105" s="84">
        <f t="shared" si="26"/>
        <v>504567</v>
      </c>
      <c r="F105" s="84">
        <v>147505</v>
      </c>
      <c r="G105" s="84">
        <v>147505</v>
      </c>
      <c r="H105" s="84">
        <f t="shared" si="27"/>
        <v>357062</v>
      </c>
    </row>
    <row r="106" spans="1:8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8" ht="25.5" x14ac:dyDescent="0.25">
      <c r="A107" s="141"/>
      <c r="B107" s="153" t="s">
        <v>328</v>
      </c>
      <c r="C107" s="151">
        <v>454053</v>
      </c>
      <c r="D107" s="84">
        <v>0</v>
      </c>
      <c r="E107" s="84">
        <f t="shared" si="29"/>
        <v>454053</v>
      </c>
      <c r="F107" s="84">
        <v>144625</v>
      </c>
      <c r="G107" s="84">
        <v>144625</v>
      </c>
      <c r="H107" s="84">
        <f t="shared" si="30"/>
        <v>309428</v>
      </c>
    </row>
    <row r="108" spans="1:8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8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8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8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8" ht="30.75" customHeight="1" x14ac:dyDescent="0.25">
      <c r="A112" s="205" t="s">
        <v>333</v>
      </c>
      <c r="B112" s="206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05" t="s">
        <v>343</v>
      </c>
      <c r="B122" s="206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3" t="s">
        <v>353</v>
      </c>
      <c r="B132" s="267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05" t="s">
        <v>357</v>
      </c>
      <c r="B136" s="206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3" t="s">
        <v>366</v>
      </c>
      <c r="B145" s="267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3" t="s">
        <v>370</v>
      </c>
      <c r="B149" s="267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1" t="s">
        <v>379</v>
      </c>
      <c r="B158" s="259"/>
      <c r="C158" s="97">
        <f>+C8+C83</f>
        <v>56594679</v>
      </c>
      <c r="D158" s="97">
        <f t="shared" ref="D158:H158" si="51">+D8+D83</f>
        <v>0</v>
      </c>
      <c r="E158" s="97">
        <f t="shared" si="51"/>
        <v>56594679</v>
      </c>
      <c r="F158" s="97">
        <f>+F8+F83</f>
        <v>11236879</v>
      </c>
      <c r="G158" s="97">
        <f>+G8+G83</f>
        <v>11236879</v>
      </c>
      <c r="H158" s="97">
        <f t="shared" si="51"/>
        <v>45357800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3" t="s">
        <v>450</v>
      </c>
      <c r="B162" s="213"/>
      <c r="C162" s="213"/>
      <c r="D162" s="275" t="s">
        <v>451</v>
      </c>
      <c r="E162" s="275"/>
      <c r="F162" s="275"/>
      <c r="G162" s="275"/>
      <c r="H162" s="275"/>
    </row>
    <row r="163" spans="1:9" x14ac:dyDescent="0.25">
      <c r="A163" s="213" t="s">
        <v>452</v>
      </c>
      <c r="B163" s="213"/>
      <c r="C163" s="213"/>
      <c r="D163" s="275" t="s">
        <v>453</v>
      </c>
      <c r="E163" s="275"/>
      <c r="F163" s="275"/>
      <c r="G163" s="275"/>
      <c r="H163" s="275"/>
    </row>
    <row r="167" spans="1:9" x14ac:dyDescent="0.25">
      <c r="B167" s="158" t="s">
        <v>463</v>
      </c>
      <c r="C167" s="156">
        <v>56594679</v>
      </c>
      <c r="D167" s="157">
        <v>0</v>
      </c>
      <c r="E167" s="157">
        <f>+C167+D167</f>
        <v>56594679</v>
      </c>
      <c r="F167" s="156">
        <v>11236879</v>
      </c>
      <c r="G167" s="156">
        <v>11236879</v>
      </c>
      <c r="I167" s="154"/>
    </row>
    <row r="168" spans="1:9" x14ac:dyDescent="0.25">
      <c r="C168" s="154">
        <f>+C167-C158</f>
        <v>0</v>
      </c>
      <c r="D168" s="154">
        <f>+D167-D158</f>
        <v>0</v>
      </c>
      <c r="E168" s="154">
        <f>+E167-E158</f>
        <v>0</v>
      </c>
      <c r="F168" s="154">
        <f>+F167-F158</f>
        <v>0</v>
      </c>
      <c r="G168" s="154">
        <f>+G167-G158</f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F13" sqref="F1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86" t="s">
        <v>119</v>
      </c>
      <c r="B2" s="277"/>
      <c r="C2" s="277"/>
      <c r="D2" s="277"/>
      <c r="E2" s="277"/>
      <c r="F2" s="277"/>
      <c r="G2" s="187"/>
    </row>
    <row r="3" spans="1:15" x14ac:dyDescent="0.25">
      <c r="A3" s="174" t="s">
        <v>298</v>
      </c>
      <c r="B3" s="175"/>
      <c r="C3" s="175"/>
      <c r="D3" s="175"/>
      <c r="E3" s="175"/>
      <c r="F3" s="175"/>
      <c r="G3" s="176"/>
    </row>
    <row r="4" spans="1:15" x14ac:dyDescent="0.25">
      <c r="A4" s="174" t="s">
        <v>460</v>
      </c>
      <c r="B4" s="175"/>
      <c r="C4" s="175"/>
      <c r="D4" s="175"/>
      <c r="E4" s="175"/>
      <c r="F4" s="175"/>
      <c r="G4" s="176"/>
    </row>
    <row r="5" spans="1:15" ht="15.75" thickBot="1" x14ac:dyDescent="0.3">
      <c r="A5" s="177" t="s">
        <v>1</v>
      </c>
      <c r="B5" s="178"/>
      <c r="C5" s="178"/>
      <c r="D5" s="178"/>
      <c r="E5" s="178"/>
      <c r="F5" s="178"/>
      <c r="G5" s="179"/>
    </row>
    <row r="6" spans="1:15" ht="15.75" thickBot="1" x14ac:dyDescent="0.3">
      <c r="A6" s="188" t="s">
        <v>180</v>
      </c>
      <c r="B6" s="183" t="s">
        <v>300</v>
      </c>
      <c r="C6" s="184"/>
      <c r="D6" s="184"/>
      <c r="E6" s="184"/>
      <c r="F6" s="185"/>
      <c r="G6" s="188" t="s">
        <v>301</v>
      </c>
    </row>
    <row r="7" spans="1:15" ht="26.25" thickBot="1" x14ac:dyDescent="0.3">
      <c r="A7" s="189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9"/>
    </row>
    <row r="8" spans="1:15" x14ac:dyDescent="0.25">
      <c r="A8" s="9" t="s">
        <v>381</v>
      </c>
      <c r="B8" s="110">
        <f t="shared" ref="B8:G8" si="0">+B10+B11+B12+B13</f>
        <v>14905546</v>
      </c>
      <c r="C8" s="110">
        <f t="shared" si="0"/>
        <v>0</v>
      </c>
      <c r="D8" s="110">
        <f t="shared" si="0"/>
        <v>14905546</v>
      </c>
      <c r="E8" s="110">
        <f t="shared" si="0"/>
        <v>2185052</v>
      </c>
      <c r="F8" s="110">
        <f t="shared" si="0"/>
        <v>2185052</v>
      </c>
      <c r="G8" s="110">
        <f t="shared" si="0"/>
        <v>12720494</v>
      </c>
      <c r="I8" s="154"/>
      <c r="J8" s="154">
        <f>+B8-'6a. EAEPED'!C8</f>
        <v>0</v>
      </c>
      <c r="K8" s="154">
        <f>+C8-'6a. EAEPED'!D8</f>
        <v>0</v>
      </c>
      <c r="L8" s="154">
        <f>+D8-'6a. EAEPED'!E8</f>
        <v>0</v>
      </c>
      <c r="M8" s="154">
        <f>+E8-'6a. EAEPED'!F8</f>
        <v>0</v>
      </c>
      <c r="N8" s="154">
        <f>+F8-'6a. EAEPED'!G8</f>
        <v>0</v>
      </c>
      <c r="O8" s="154">
        <f>+G8-'6a. EAEPED'!H8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3524598</v>
      </c>
      <c r="C10" s="87">
        <v>0</v>
      </c>
      <c r="D10" s="87">
        <f>+B10+C10</f>
        <v>3524598</v>
      </c>
      <c r="E10" s="87">
        <v>463281</v>
      </c>
      <c r="F10" s="87">
        <v>463281</v>
      </c>
      <c r="G10" s="87">
        <f>+D10-E10</f>
        <v>3061317</v>
      </c>
    </row>
    <row r="11" spans="1:15" x14ac:dyDescent="0.25">
      <c r="A11" s="14" t="s">
        <v>390</v>
      </c>
      <c r="B11" s="87">
        <v>3627406</v>
      </c>
      <c r="C11" s="87">
        <v>0</v>
      </c>
      <c r="D11" s="87">
        <f>+B11+C11</f>
        <v>3627406</v>
      </c>
      <c r="E11" s="87">
        <v>468928</v>
      </c>
      <c r="F11" s="87">
        <v>468928</v>
      </c>
      <c r="G11" s="87">
        <f t="shared" ref="G11:G13" si="1">+D11-E11</f>
        <v>3158478</v>
      </c>
    </row>
    <row r="12" spans="1:15" x14ac:dyDescent="0.25">
      <c r="A12" s="14" t="s">
        <v>391</v>
      </c>
      <c r="B12" s="87">
        <v>2087765</v>
      </c>
      <c r="C12" s="87">
        <v>0</v>
      </c>
      <c r="D12" s="87">
        <f t="shared" ref="D12:D13" si="2">+B12+C12</f>
        <v>2087765</v>
      </c>
      <c r="E12" s="87">
        <v>520206</v>
      </c>
      <c r="F12" s="87">
        <v>520206</v>
      </c>
      <c r="G12" s="87">
        <f t="shared" si="1"/>
        <v>1567559</v>
      </c>
    </row>
    <row r="13" spans="1:15" x14ac:dyDescent="0.25">
      <c r="A13" s="14" t="s">
        <v>392</v>
      </c>
      <c r="B13" s="87">
        <v>5665777</v>
      </c>
      <c r="C13" s="87">
        <v>0</v>
      </c>
      <c r="D13" s="87">
        <f t="shared" si="2"/>
        <v>5665777</v>
      </c>
      <c r="E13" s="87">
        <v>732637</v>
      </c>
      <c r="F13" s="87">
        <v>732637</v>
      </c>
      <c r="G13" s="87">
        <f t="shared" si="1"/>
        <v>4933140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41689133</v>
      </c>
      <c r="C19" s="111">
        <f t="shared" ref="C19:F19" si="3">+C21+C22+C23+C24</f>
        <v>0</v>
      </c>
      <c r="D19" s="111">
        <f t="shared" si="3"/>
        <v>41689133</v>
      </c>
      <c r="E19" s="111">
        <f t="shared" si="3"/>
        <v>9051827</v>
      </c>
      <c r="F19" s="111">
        <f t="shared" si="3"/>
        <v>9051827</v>
      </c>
      <c r="G19" s="111">
        <f>+G21+G22+G23+G24</f>
        <v>32637306</v>
      </c>
      <c r="J19" s="154">
        <f>+B19-'6a. EAEPED'!C83</f>
        <v>0</v>
      </c>
      <c r="K19" s="154">
        <f>+C19-'6a. EAEPED'!D83</f>
        <v>0</v>
      </c>
      <c r="L19" s="154">
        <f>+D19-'6a. EAEPED'!E83</f>
        <v>0</v>
      </c>
      <c r="M19" s="154">
        <f>+E19-'6a. EAEPED'!F83</f>
        <v>0</v>
      </c>
      <c r="N19" s="154">
        <f>+F19-'6a. EAEPED'!G83</f>
        <v>0</v>
      </c>
      <c r="O19" s="154">
        <f>+G19-'6a. EAEPED'!H83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13554591</v>
      </c>
      <c r="C21" s="87">
        <v>0</v>
      </c>
      <c r="D21" s="87">
        <f>+B21+C21</f>
        <v>13554591</v>
      </c>
      <c r="E21" s="87">
        <v>2827309</v>
      </c>
      <c r="F21" s="87">
        <v>2827309</v>
      </c>
      <c r="G21" s="87">
        <f>+D21-E21</f>
        <v>10727282</v>
      </c>
    </row>
    <row r="22" spans="1:15" x14ac:dyDescent="0.25">
      <c r="A22" s="14" t="s">
        <v>390</v>
      </c>
      <c r="B22" s="87">
        <v>12521570</v>
      </c>
      <c r="C22" s="87">
        <v>0</v>
      </c>
      <c r="D22" s="87">
        <f t="shared" ref="D22:D24" si="4">+B22+C22</f>
        <v>12521570</v>
      </c>
      <c r="E22" s="87">
        <v>2542330</v>
      </c>
      <c r="F22" s="87">
        <v>2542330</v>
      </c>
      <c r="G22" s="87">
        <f t="shared" ref="G22:G24" si="5">+D22-E22</f>
        <v>9979240</v>
      </c>
    </row>
    <row r="23" spans="1:15" x14ac:dyDescent="0.25">
      <c r="A23" s="14" t="s">
        <v>391</v>
      </c>
      <c r="B23" s="87">
        <v>9804368</v>
      </c>
      <c r="C23" s="87">
        <v>0</v>
      </c>
      <c r="D23" s="87">
        <f t="shared" si="4"/>
        <v>9804368</v>
      </c>
      <c r="E23" s="87">
        <v>2157424</v>
      </c>
      <c r="F23" s="87">
        <v>2157424</v>
      </c>
      <c r="G23" s="87">
        <f t="shared" si="5"/>
        <v>7646944</v>
      </c>
    </row>
    <row r="24" spans="1:15" x14ac:dyDescent="0.25">
      <c r="A24" s="14" t="s">
        <v>392</v>
      </c>
      <c r="B24" s="87">
        <v>5808604</v>
      </c>
      <c r="C24" s="87">
        <v>0</v>
      </c>
      <c r="D24" s="87">
        <f t="shared" si="4"/>
        <v>5808604</v>
      </c>
      <c r="E24" s="87">
        <v>1524764</v>
      </c>
      <c r="F24" s="87">
        <v>1524764</v>
      </c>
      <c r="G24" s="87">
        <f t="shared" si="5"/>
        <v>4283840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56594679</v>
      </c>
      <c r="C30" s="86">
        <f t="shared" ref="C30:F30" si="6">+C8+C19</f>
        <v>0</v>
      </c>
      <c r="D30" s="86">
        <f t="shared" si="6"/>
        <v>56594679</v>
      </c>
      <c r="E30" s="86">
        <f t="shared" si="6"/>
        <v>11236879</v>
      </c>
      <c r="F30" s="86">
        <f t="shared" si="6"/>
        <v>11236879</v>
      </c>
      <c r="G30" s="86">
        <f>+G8+G19</f>
        <v>45357800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3" t="s">
        <v>450</v>
      </c>
      <c r="B38" s="213"/>
      <c r="C38" s="213"/>
      <c r="D38" s="213" t="s">
        <v>451</v>
      </c>
      <c r="E38" s="213"/>
      <c r="F38" s="213"/>
      <c r="G38" s="213"/>
    </row>
    <row r="39" spans="1:7" x14ac:dyDescent="0.25">
      <c r="A39" s="213" t="s">
        <v>452</v>
      </c>
      <c r="B39" s="213"/>
      <c r="C39" s="213"/>
      <c r="D39" s="213" t="s">
        <v>453</v>
      </c>
      <c r="E39" s="213"/>
      <c r="F39" s="213"/>
      <c r="G39" s="213"/>
    </row>
    <row r="42" spans="1:7" ht="22.5" customHeight="1" x14ac:dyDescent="0.25">
      <c r="A42" s="276" t="s">
        <v>463</v>
      </c>
      <c r="B42" s="157">
        <f>+'6a. EAEPED'!C167</f>
        <v>56594679</v>
      </c>
      <c r="C42" s="157">
        <v>0</v>
      </c>
      <c r="D42" s="157">
        <f>+B42+C42</f>
        <v>56594679</v>
      </c>
      <c r="E42" s="157">
        <f>+'6a. EAEPED'!F167</f>
        <v>11236879</v>
      </c>
      <c r="F42" s="157">
        <f>+'6a. EAEPED'!G167</f>
        <v>11236879</v>
      </c>
      <c r="G42" s="72">
        <f>+D42-E42</f>
        <v>45357800</v>
      </c>
    </row>
    <row r="43" spans="1:7" x14ac:dyDescent="0.25">
      <c r="A43" s="276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34" zoomScale="90" zoomScaleNormal="100" zoomScaleSheetLayoutView="90" workbookViewId="0">
      <selection activeCell="F25" sqref="F2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1" t="s">
        <v>119</v>
      </c>
      <c r="B2" s="172"/>
      <c r="C2" s="172"/>
      <c r="D2" s="172"/>
      <c r="E2" s="172"/>
      <c r="F2" s="172"/>
      <c r="G2" s="172"/>
      <c r="H2" s="272"/>
    </row>
    <row r="3" spans="1:8" x14ac:dyDescent="0.25">
      <c r="A3" s="209" t="s">
        <v>298</v>
      </c>
      <c r="B3" s="228"/>
      <c r="C3" s="228"/>
      <c r="D3" s="228"/>
      <c r="E3" s="228"/>
      <c r="F3" s="228"/>
      <c r="G3" s="228"/>
      <c r="H3" s="273"/>
    </row>
    <row r="4" spans="1:8" x14ac:dyDescent="0.25">
      <c r="A4" s="209" t="s">
        <v>461</v>
      </c>
      <c r="B4" s="228"/>
      <c r="C4" s="228"/>
      <c r="D4" s="228"/>
      <c r="E4" s="228"/>
      <c r="F4" s="228"/>
      <c r="G4" s="228"/>
      <c r="H4" s="273"/>
    </row>
    <row r="5" spans="1:8" ht="15.75" thickBot="1" x14ac:dyDescent="0.3">
      <c r="A5" s="211" t="s">
        <v>1</v>
      </c>
      <c r="B5" s="229"/>
      <c r="C5" s="229"/>
      <c r="D5" s="229"/>
      <c r="E5" s="229"/>
      <c r="F5" s="229"/>
      <c r="G5" s="229"/>
      <c r="H5" s="274"/>
    </row>
    <row r="6" spans="1:8" ht="15.75" thickBot="1" x14ac:dyDescent="0.3">
      <c r="A6" s="171" t="s">
        <v>180</v>
      </c>
      <c r="B6" s="173"/>
      <c r="C6" s="279" t="s">
        <v>300</v>
      </c>
      <c r="D6" s="280"/>
      <c r="E6" s="280"/>
      <c r="F6" s="280"/>
      <c r="G6" s="281"/>
      <c r="H6" s="265" t="s">
        <v>301</v>
      </c>
    </row>
    <row r="7" spans="1:8" ht="26.25" thickBot="1" x14ac:dyDescent="0.3">
      <c r="A7" s="211"/>
      <c r="B7" s="212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66"/>
    </row>
    <row r="8" spans="1:8" x14ac:dyDescent="0.25">
      <c r="A8" s="192"/>
      <c r="B8" s="282"/>
      <c r="C8" s="87"/>
      <c r="D8" s="87"/>
      <c r="E8" s="87"/>
      <c r="F8" s="87"/>
      <c r="G8" s="87"/>
      <c r="H8" s="87"/>
    </row>
    <row r="9" spans="1:8" ht="16.5" customHeight="1" x14ac:dyDescent="0.25">
      <c r="A9" s="236" t="s">
        <v>393</v>
      </c>
      <c r="B9" s="238"/>
      <c r="C9" s="86">
        <f>+C10+C20+C29+C40</f>
        <v>14905546</v>
      </c>
      <c r="D9" s="86">
        <f t="shared" ref="D9:H9" si="0">+D10+D20+D29+D40</f>
        <v>0</v>
      </c>
      <c r="E9" s="86">
        <f t="shared" si="0"/>
        <v>14905546</v>
      </c>
      <c r="F9" s="86">
        <f t="shared" si="0"/>
        <v>2185052</v>
      </c>
      <c r="G9" s="86">
        <f t="shared" si="0"/>
        <v>2185052</v>
      </c>
      <c r="H9" s="86">
        <f t="shared" si="0"/>
        <v>12720494</v>
      </c>
    </row>
    <row r="10" spans="1:8" x14ac:dyDescent="0.25">
      <c r="A10" s="241" t="s">
        <v>442</v>
      </c>
      <c r="B10" s="259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41" t="s">
        <v>443</v>
      </c>
      <c r="B20" s="259"/>
      <c r="C20" s="81">
        <f>SUM(C21:C27)</f>
        <v>14905546</v>
      </c>
      <c r="D20" s="81">
        <f t="shared" ref="D20:H20" si="4">SUM(D21:D27)</f>
        <v>0</v>
      </c>
      <c r="E20" s="81">
        <f t="shared" si="4"/>
        <v>14905546</v>
      </c>
      <c r="F20" s="81">
        <f t="shared" si="4"/>
        <v>2185052</v>
      </c>
      <c r="G20" s="81">
        <f t="shared" si="4"/>
        <v>2185052</v>
      </c>
      <c r="H20" s="81">
        <f t="shared" si="4"/>
        <v>12720494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+'6a. EAEPED'!C8</f>
        <v>14905546</v>
      </c>
      <c r="D25" s="82">
        <f>+'6a. EAEPED'!D8</f>
        <v>0</v>
      </c>
      <c r="E25" s="82">
        <f t="shared" si="6"/>
        <v>14905546</v>
      </c>
      <c r="F25" s="82">
        <f>+'6b. EAEPED'!E8</f>
        <v>2185052</v>
      </c>
      <c r="G25" s="82">
        <f>+F25</f>
        <v>2185052</v>
      </c>
      <c r="H25" s="82">
        <f t="shared" si="5"/>
        <v>12720494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41" t="s">
        <v>444</v>
      </c>
      <c r="B29" s="259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36" t="s">
        <v>445</v>
      </c>
      <c r="B40" s="278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41" t="s">
        <v>422</v>
      </c>
      <c r="B46" s="259"/>
      <c r="C46" s="81">
        <f>+C47+C57+C66+C77</f>
        <v>41689133</v>
      </c>
      <c r="D46" s="81">
        <f t="shared" ref="D46:H46" si="13">+D47+D57+D66+D77</f>
        <v>0</v>
      </c>
      <c r="E46" s="81">
        <f t="shared" si="13"/>
        <v>41689133</v>
      </c>
      <c r="F46" s="81">
        <f t="shared" si="13"/>
        <v>9051827</v>
      </c>
      <c r="G46" s="81">
        <f t="shared" si="13"/>
        <v>9051827</v>
      </c>
      <c r="H46" s="81">
        <f t="shared" si="13"/>
        <v>32637306</v>
      </c>
    </row>
    <row r="47" spans="1:8" x14ac:dyDescent="0.25">
      <c r="A47" s="241" t="s">
        <v>442</v>
      </c>
      <c r="B47" s="259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41" t="s">
        <v>443</v>
      </c>
      <c r="B57" s="259"/>
      <c r="C57" s="81">
        <f>SUM(C58:C64)</f>
        <v>41689133</v>
      </c>
      <c r="D57" s="81">
        <f t="shared" ref="D57:H57" si="17">SUM(D58:D64)</f>
        <v>0</v>
      </c>
      <c r="E57" s="81">
        <f t="shared" si="17"/>
        <v>41689133</v>
      </c>
      <c r="F57" s="81">
        <f t="shared" si="17"/>
        <v>9051827</v>
      </c>
      <c r="G57" s="81">
        <f t="shared" si="17"/>
        <v>9051827</v>
      </c>
      <c r="H57" s="81">
        <f t="shared" si="17"/>
        <v>32637306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+'6a. EAEPED'!C83</f>
        <v>41689133</v>
      </c>
      <c r="D62" s="82">
        <f>+'6a. EAEPED'!D83</f>
        <v>0</v>
      </c>
      <c r="E62" s="82">
        <f>+C62+D62</f>
        <v>41689133</v>
      </c>
      <c r="F62" s="82">
        <f>+'6a. EAEPED'!F83</f>
        <v>9051827</v>
      </c>
      <c r="G62" s="82">
        <f>+F62</f>
        <v>9051827</v>
      </c>
      <c r="H62" s="82">
        <f>+E62-F62</f>
        <v>32637306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41" t="s">
        <v>444</v>
      </c>
      <c r="B66" s="259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36" t="s">
        <v>445</v>
      </c>
      <c r="B77" s="278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41" t="s">
        <v>379</v>
      </c>
      <c r="B83" s="259"/>
      <c r="C83" s="81">
        <f>+C9+C46</f>
        <v>56594679</v>
      </c>
      <c r="D83" s="81">
        <f t="shared" ref="D83:G83" si="28">+D9+D46</f>
        <v>0</v>
      </c>
      <c r="E83" s="81">
        <f t="shared" si="28"/>
        <v>56594679</v>
      </c>
      <c r="F83" s="81">
        <f t="shared" si="28"/>
        <v>11236879</v>
      </c>
      <c r="G83" s="81">
        <f t="shared" si="28"/>
        <v>11236879</v>
      </c>
      <c r="H83" s="81">
        <f>+H9+H46</f>
        <v>45357800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3" t="s">
        <v>450</v>
      </c>
      <c r="B90" s="213"/>
      <c r="C90" s="213"/>
      <c r="D90" s="275" t="s">
        <v>451</v>
      </c>
      <c r="E90" s="275"/>
      <c r="F90" s="275"/>
      <c r="G90" s="275"/>
      <c r="H90" s="275"/>
    </row>
    <row r="91" spans="1:8" x14ac:dyDescent="0.25">
      <c r="A91" s="213" t="s">
        <v>452</v>
      </c>
      <c r="B91" s="213"/>
      <c r="C91" s="213"/>
      <c r="D91" s="275" t="s">
        <v>453</v>
      </c>
      <c r="E91" s="275"/>
      <c r="F91" s="275"/>
      <c r="G91" s="275"/>
      <c r="H91" s="275"/>
    </row>
    <row r="96" spans="1:8" x14ac:dyDescent="0.25">
      <c r="B96" s="158" t="s">
        <v>463</v>
      </c>
      <c r="C96" s="157">
        <f>+'6b. EAEPED'!B42</f>
        <v>56594679</v>
      </c>
      <c r="D96" s="157">
        <f>+'6b. EAEPED'!C42</f>
        <v>0</v>
      </c>
      <c r="E96" s="157">
        <f>+'6b. EAEPED'!D42</f>
        <v>56594679</v>
      </c>
      <c r="F96" s="157">
        <f>+'6b. EAEPED'!E42</f>
        <v>11236879</v>
      </c>
      <c r="G96" s="157">
        <f>+'6b. EAEPED'!F42</f>
        <v>11236879</v>
      </c>
      <c r="H96" s="72">
        <f>+E96-F96</f>
        <v>45357800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22" zoomScale="85" zoomScaleNormal="85" workbookViewId="0">
      <selection activeCell="K18" sqref="K18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0" max="10" width="17.42578125" bestFit="1" customWidth="1"/>
  </cols>
  <sheetData>
    <row r="1" spans="1:11" ht="15.75" thickBot="1" x14ac:dyDescent="0.3"/>
    <row r="2" spans="1:11" x14ac:dyDescent="0.25">
      <c r="A2" s="283" t="s">
        <v>119</v>
      </c>
      <c r="B2" s="284"/>
      <c r="C2" s="284"/>
      <c r="D2" s="284"/>
      <c r="E2" s="284"/>
      <c r="F2" s="284"/>
      <c r="G2" s="285"/>
    </row>
    <row r="3" spans="1:11" x14ac:dyDescent="0.25">
      <c r="A3" s="286" t="s">
        <v>298</v>
      </c>
      <c r="B3" s="287"/>
      <c r="C3" s="287"/>
      <c r="D3" s="287"/>
      <c r="E3" s="287"/>
      <c r="F3" s="287"/>
      <c r="G3" s="288"/>
    </row>
    <row r="4" spans="1:11" x14ac:dyDescent="0.25">
      <c r="A4" s="286" t="s">
        <v>455</v>
      </c>
      <c r="B4" s="287"/>
      <c r="C4" s="287"/>
      <c r="D4" s="287"/>
      <c r="E4" s="287"/>
      <c r="F4" s="287"/>
      <c r="G4" s="288"/>
    </row>
    <row r="5" spans="1:11" x14ac:dyDescent="0.25">
      <c r="A5" s="286" t="s">
        <v>460</v>
      </c>
      <c r="B5" s="287"/>
      <c r="C5" s="287"/>
      <c r="D5" s="287"/>
      <c r="E5" s="287"/>
      <c r="F5" s="287"/>
      <c r="G5" s="288"/>
    </row>
    <row r="6" spans="1:11" ht="15.75" thickBot="1" x14ac:dyDescent="0.3">
      <c r="A6" s="289" t="s">
        <v>1</v>
      </c>
      <c r="B6" s="290"/>
      <c r="C6" s="290"/>
      <c r="D6" s="290"/>
      <c r="E6" s="290"/>
      <c r="F6" s="290"/>
      <c r="G6" s="291"/>
    </row>
    <row r="7" spans="1:11" ht="15.75" thickBot="1" x14ac:dyDescent="0.3">
      <c r="A7" s="292" t="s">
        <v>180</v>
      </c>
      <c r="B7" s="294" t="s">
        <v>300</v>
      </c>
      <c r="C7" s="295"/>
      <c r="D7" s="295"/>
      <c r="E7" s="295"/>
      <c r="F7" s="296"/>
      <c r="G7" s="297" t="s">
        <v>301</v>
      </c>
    </row>
    <row r="8" spans="1:11" ht="30.75" thickBot="1" x14ac:dyDescent="0.3">
      <c r="A8" s="293"/>
      <c r="B8" s="121" t="s">
        <v>182</v>
      </c>
      <c r="C8" s="121" t="s">
        <v>302</v>
      </c>
      <c r="D8" s="121" t="s">
        <v>303</v>
      </c>
      <c r="E8" s="121" t="s">
        <v>423</v>
      </c>
      <c r="F8" s="121" t="s">
        <v>200</v>
      </c>
      <c r="G8" s="298"/>
    </row>
    <row r="9" spans="1:11" ht="32.1" customHeight="1" x14ac:dyDescent="0.25">
      <c r="A9" s="117" t="s">
        <v>424</v>
      </c>
      <c r="B9" s="122">
        <f>+B10+B11+B12+B15+B16+B19</f>
        <v>7816000</v>
      </c>
      <c r="C9" s="122">
        <f t="shared" ref="C9:F9" si="0">+C10+C11+C12+C15+C16+C19</f>
        <v>0</v>
      </c>
      <c r="D9" s="122">
        <f t="shared" si="0"/>
        <v>7816000</v>
      </c>
      <c r="E9" s="122">
        <f>+E10+E11+E12+E15+E16+E19</f>
        <v>1056962</v>
      </c>
      <c r="F9" s="122">
        <f t="shared" si="0"/>
        <v>1056962</v>
      </c>
      <c r="G9" s="122">
        <f>+G10+G11+G12+G15+G16+G19</f>
        <v>6759038</v>
      </c>
      <c r="I9" s="169"/>
    </row>
    <row r="10" spans="1:11" ht="32.1" customHeight="1" x14ac:dyDescent="0.25">
      <c r="A10" s="134" t="s">
        <v>425</v>
      </c>
      <c r="B10" s="135">
        <v>7532224</v>
      </c>
      <c r="C10" s="136">
        <v>0</v>
      </c>
      <c r="D10" s="136">
        <f>+B10+C10</f>
        <v>7532224</v>
      </c>
      <c r="E10" s="136">
        <v>1056962</v>
      </c>
      <c r="F10" s="136">
        <v>1056962</v>
      </c>
      <c r="G10" s="136">
        <f>+D10-E10</f>
        <v>6475262</v>
      </c>
      <c r="H10" s="137"/>
      <c r="K10" s="154"/>
    </row>
    <row r="11" spans="1:11" ht="32.1" customHeight="1" x14ac:dyDescent="0.25">
      <c r="A11" s="134" t="s">
        <v>426</v>
      </c>
      <c r="B11" s="135">
        <v>283776</v>
      </c>
      <c r="C11" s="136">
        <v>0</v>
      </c>
      <c r="D11" s="136">
        <f>+B11+C11</f>
        <v>283776</v>
      </c>
      <c r="E11" s="136">
        <v>0</v>
      </c>
      <c r="F11" s="136">
        <v>0</v>
      </c>
      <c r="G11" s="136">
        <f>+D11-E11</f>
        <v>283776</v>
      </c>
      <c r="H11" s="137"/>
      <c r="J11" s="72"/>
    </row>
    <row r="12" spans="1:11" ht="32.1" customHeight="1" x14ac:dyDescent="0.25">
      <c r="A12" s="118" t="s">
        <v>427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</row>
    <row r="13" spans="1:11" ht="32.1" customHeight="1" x14ac:dyDescent="0.25">
      <c r="A13" s="118" t="s">
        <v>446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1" ht="32.1" customHeight="1" x14ac:dyDescent="0.25">
      <c r="A14" s="118" t="s">
        <v>447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428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429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0" ht="32.1" customHeight="1" x14ac:dyDescent="0.25">
      <c r="A17" s="119" t="s">
        <v>448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9" t="s">
        <v>449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0" ht="32.1" customHeight="1" x14ac:dyDescent="0.25">
      <c r="A19" s="118" t="s">
        <v>430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0" x14ac:dyDescent="0.25">
      <c r="A20" s="118"/>
      <c r="B20" s="122"/>
      <c r="C20" s="123"/>
      <c r="D20" s="123"/>
      <c r="E20" s="123"/>
      <c r="F20" s="123"/>
      <c r="G20" s="123"/>
    </row>
    <row r="21" spans="1:10" ht="32.1" customHeight="1" x14ac:dyDescent="0.25">
      <c r="A21" s="117" t="s">
        <v>431</v>
      </c>
      <c r="B21" s="164">
        <f>+B22+B23+B24+B27+B28+B31</f>
        <v>40705513</v>
      </c>
      <c r="C21" s="122">
        <f t="shared" ref="C21:F21" si="3">+C22+C23+C24+C27+C28+C31</f>
        <v>0</v>
      </c>
      <c r="D21" s="122">
        <f>+D22+D23+D24+D27+D28+D31</f>
        <v>40705513</v>
      </c>
      <c r="E21" s="122">
        <f t="shared" si="3"/>
        <v>8759697</v>
      </c>
      <c r="F21" s="122">
        <f t="shared" si="3"/>
        <v>8759697</v>
      </c>
      <c r="G21" s="122">
        <f>+G22+G23+G24+G27+G28+G31</f>
        <v>31945816</v>
      </c>
      <c r="J21" s="154"/>
    </row>
    <row r="22" spans="1:10" ht="32.1" customHeight="1" x14ac:dyDescent="0.25">
      <c r="A22" s="134" t="s">
        <v>425</v>
      </c>
      <c r="B22" s="135">
        <v>24825927</v>
      </c>
      <c r="C22" s="136">
        <v>0</v>
      </c>
      <c r="D22" s="136">
        <f>B22+C22</f>
        <v>24825927</v>
      </c>
      <c r="E22" s="136">
        <v>4919294</v>
      </c>
      <c r="F22" s="136">
        <v>4919294</v>
      </c>
      <c r="G22" s="136">
        <f>+D22-E22</f>
        <v>19906633</v>
      </c>
      <c r="J22" s="154"/>
    </row>
    <row r="23" spans="1:10" ht="32.1" customHeight="1" x14ac:dyDescent="0.25">
      <c r="A23" s="134" t="s">
        <v>426</v>
      </c>
      <c r="B23" s="135">
        <v>15879586</v>
      </c>
      <c r="C23" s="136">
        <v>0</v>
      </c>
      <c r="D23" s="136">
        <f>+B23+C23</f>
        <v>15879586</v>
      </c>
      <c r="E23" s="136">
        <v>3840403</v>
      </c>
      <c r="F23" s="136">
        <v>3840403</v>
      </c>
      <c r="G23" s="136">
        <f>+D23-E23</f>
        <v>12039183</v>
      </c>
      <c r="H23" s="137"/>
      <c r="J23" s="154"/>
    </row>
    <row r="24" spans="1:10" ht="32.1" customHeight="1" x14ac:dyDescent="0.25">
      <c r="A24" s="118" t="s">
        <v>427</v>
      </c>
      <c r="B24" s="122">
        <f>+B25+B26</f>
        <v>0</v>
      </c>
      <c r="C24" s="122">
        <f t="shared" ref="C24:G24" si="4">+C25+C26</f>
        <v>0</v>
      </c>
      <c r="D24" s="122">
        <f t="shared" si="4"/>
        <v>0</v>
      </c>
      <c r="E24" s="122">
        <f t="shared" si="4"/>
        <v>0</v>
      </c>
      <c r="F24" s="122">
        <f t="shared" si="4"/>
        <v>0</v>
      </c>
      <c r="G24" s="122">
        <f t="shared" si="4"/>
        <v>0</v>
      </c>
      <c r="I24" s="72"/>
      <c r="J24" s="154"/>
    </row>
    <row r="25" spans="1:10" ht="32.1" customHeight="1" x14ac:dyDescent="0.25">
      <c r="A25" s="118" t="s">
        <v>446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</row>
    <row r="26" spans="1:10" ht="32.1" customHeight="1" x14ac:dyDescent="0.25">
      <c r="A26" s="118" t="s">
        <v>447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</row>
    <row r="27" spans="1:10" ht="32.1" customHeight="1" x14ac:dyDescent="0.25">
      <c r="A27" s="118" t="s">
        <v>428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</row>
    <row r="28" spans="1:10" ht="49.5" customHeight="1" x14ac:dyDescent="0.25">
      <c r="A28" s="118" t="s">
        <v>429</v>
      </c>
      <c r="B28" s="122">
        <f>+B29+B30</f>
        <v>0</v>
      </c>
      <c r="C28" s="122">
        <f t="shared" ref="C28" si="5">+C29+C30</f>
        <v>0</v>
      </c>
      <c r="D28" s="122">
        <f t="shared" ref="D28" si="6">+D29+D30</f>
        <v>0</v>
      </c>
      <c r="E28" s="122">
        <f t="shared" ref="E28" si="7">+E29+E30</f>
        <v>0</v>
      </c>
      <c r="F28" s="122">
        <f t="shared" ref="F28" si="8">+F29+F30</f>
        <v>0</v>
      </c>
      <c r="G28" s="122">
        <f t="shared" ref="G28" si="9">+G29+G30</f>
        <v>0</v>
      </c>
    </row>
    <row r="29" spans="1:10" ht="32.1" customHeight="1" x14ac:dyDescent="0.25">
      <c r="A29" s="119" t="s">
        <v>448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9" t="s">
        <v>449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0" ht="32.1" customHeight="1" x14ac:dyDescent="0.25">
      <c r="A31" s="118" t="s">
        <v>430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0" s="147" customFormat="1" ht="36" customHeight="1" x14ac:dyDescent="0.25">
      <c r="A32" s="117" t="s">
        <v>432</v>
      </c>
      <c r="B32" s="122">
        <f>+B9+B21</f>
        <v>48521513</v>
      </c>
      <c r="C32" s="122">
        <f>+C9+C21</f>
        <v>0</v>
      </c>
      <c r="D32" s="122">
        <f>+D9+D21</f>
        <v>48521513</v>
      </c>
      <c r="E32" s="122">
        <f t="shared" ref="E32" si="10">+E9+E21</f>
        <v>9816659</v>
      </c>
      <c r="F32" s="122">
        <f>+F9+F21</f>
        <v>9816659</v>
      </c>
      <c r="G32" s="122">
        <f>+G9+G21</f>
        <v>38704854</v>
      </c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13" t="s">
        <v>450</v>
      </c>
      <c r="B39" s="213"/>
      <c r="C39" s="213"/>
      <c r="D39" s="275" t="s">
        <v>451</v>
      </c>
      <c r="E39" s="275"/>
      <c r="F39" s="275"/>
      <c r="G39" s="275"/>
    </row>
    <row r="40" spans="1:7" x14ac:dyDescent="0.25">
      <c r="A40" s="213" t="s">
        <v>452</v>
      </c>
      <c r="B40" s="213"/>
      <c r="C40" s="213"/>
      <c r="D40" s="275" t="s">
        <v>453</v>
      </c>
      <c r="E40" s="275"/>
      <c r="F40" s="275"/>
      <c r="G40" s="275"/>
    </row>
    <row r="46" spans="1:7" x14ac:dyDescent="0.25">
      <c r="B46" s="101">
        <f>+'6a. EAEPED'!C9</f>
        <v>7816000</v>
      </c>
      <c r="C46" s="101">
        <f>+'6a. EAEPED'!D9</f>
        <v>0</v>
      </c>
      <c r="D46" s="101">
        <f>+'6a. EAEPED'!E9</f>
        <v>7816000</v>
      </c>
      <c r="E46" s="101">
        <f>+'6a. EAEPED'!F9</f>
        <v>1056962</v>
      </c>
      <c r="F46" s="101">
        <f>+'6a. EAEPED'!G9</f>
        <v>1056962</v>
      </c>
      <c r="G46" s="101">
        <f>+D46-F46</f>
        <v>6759038</v>
      </c>
    </row>
    <row r="47" spans="1:7" x14ac:dyDescent="0.25">
      <c r="B47" s="101">
        <f>+'6a. EAEPED'!C84</f>
        <v>40705513</v>
      </c>
      <c r="C47" s="101">
        <f>+'6a. EAEPED'!D84</f>
        <v>0</v>
      </c>
      <c r="D47" s="101">
        <f>+'6a. EAEPED'!E84</f>
        <v>40705513</v>
      </c>
      <c r="E47" s="101">
        <f>+'6a. EAEPED'!F84</f>
        <v>8759697</v>
      </c>
      <c r="F47" s="101">
        <f>+'6a. EAEPED'!G84</f>
        <v>8759697</v>
      </c>
      <c r="G47" s="101">
        <f>+D47-F47</f>
        <v>31945816</v>
      </c>
    </row>
    <row r="48" spans="1:7" x14ac:dyDescent="0.25">
      <c r="B48" s="165">
        <f>+B46+B47</f>
        <v>48521513</v>
      </c>
      <c r="C48" s="165">
        <f t="shared" ref="C48:G48" si="11">+C46+C47</f>
        <v>0</v>
      </c>
      <c r="D48" s="165">
        <f t="shared" si="11"/>
        <v>48521513</v>
      </c>
      <c r="E48" s="165">
        <f t="shared" si="11"/>
        <v>9816659</v>
      </c>
      <c r="F48" s="165">
        <f t="shared" si="11"/>
        <v>9816659</v>
      </c>
      <c r="G48" s="165">
        <f t="shared" si="11"/>
        <v>38704854</v>
      </c>
    </row>
    <row r="50" spans="2:7" x14ac:dyDescent="0.25">
      <c r="B50" s="101">
        <f>+B48-B32</f>
        <v>0</v>
      </c>
      <c r="C50" s="101">
        <f t="shared" ref="C50:G50" si="12">+C48-C32</f>
        <v>0</v>
      </c>
      <c r="D50" s="101">
        <f t="shared" si="12"/>
        <v>0</v>
      </c>
      <c r="E50" s="101">
        <f t="shared" si="12"/>
        <v>0</v>
      </c>
      <c r="F50" s="101">
        <f t="shared" si="12"/>
        <v>0</v>
      </c>
      <c r="G50" s="101">
        <f t="shared" si="12"/>
        <v>0</v>
      </c>
    </row>
  </sheetData>
  <mergeCells count="12">
    <mergeCell ref="A39:C39"/>
    <mergeCell ref="A40:C40"/>
    <mergeCell ref="D39:G39"/>
    <mergeCell ref="D40:G40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2018-04-02T20:34:09Z</cp:lastPrinted>
  <dcterms:created xsi:type="dcterms:W3CDTF">2016-11-15T23:13:57Z</dcterms:created>
  <dcterms:modified xsi:type="dcterms:W3CDTF">2018-04-02T20:47:09Z</dcterms:modified>
</cp:coreProperties>
</file>