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 2TRIM18\INDUVIT\"/>
    </mc:Choice>
  </mc:AlternateContent>
  <bookViews>
    <workbookView xWindow="-270" yWindow="-360" windowWidth="16830" windowHeight="10680" activeTab="6"/>
  </bookViews>
  <sheets>
    <sheet name="LDF" sheetId="1" r:id="rId1"/>
    <sheet name="FI" sheetId="2" r:id="rId2"/>
    <sheet name="F2" sheetId="3" r:id="rId3"/>
    <sheet name="F3" sheetId="4" r:id="rId4"/>
    <sheet name="F4" sheetId="5" r:id="rId5"/>
    <sheet name="F5" sheetId="6" r:id="rId6"/>
    <sheet name="6 (a)" sheetId="7" r:id="rId7"/>
    <sheet name="6 (b)" sheetId="8" r:id="rId8"/>
    <sheet name="6 (c)" sheetId="9" r:id="rId9"/>
    <sheet name="6 (d)" sheetId="10" r:id="rId10"/>
  </sheets>
  <definedNames>
    <definedName name="_xlnm.Print_Area" localSheetId="6">'6 (a)'!$A$1:$H$160</definedName>
    <definedName name="_xlnm.Print_Area" localSheetId="2">'F2'!$A$1:$I$44</definedName>
    <definedName name="_xlnm.Print_Area" localSheetId="3">'F3'!$A$1:$K$28</definedName>
    <definedName name="_xlnm.Print_Area" localSheetId="4">'F4'!$A$1:$D$46</definedName>
    <definedName name="_xlnm.Print_Area" localSheetId="5">'F5'!$A$1:$J$78</definedName>
    <definedName name="_xlnm.Print_Area" localSheetId="1">FI!$A$1:$H$85</definedName>
    <definedName name="_xlnm.Print_Titles" localSheetId="6">'6 (a)'!$1:$6</definedName>
    <definedName name="_xlnm.Print_Titles" localSheetId="1">FI!$1:$5</definedName>
    <definedName name="Z_0CECD7E3_6BD5_4508_89FC_FACC54774AE0_.wvu.Cols" localSheetId="5" hidden="1">'F5'!$A:$C</definedName>
    <definedName name="Z_0CECD7E3_6BD5_4508_89FC_FACC54774AE0_.wvu.PrintArea" localSheetId="6" hidden="1">'6 (a)'!$A$1:$G$160</definedName>
    <definedName name="Z_0CECD7E3_6BD5_4508_89FC_FACC54774AE0_.wvu.PrintArea" localSheetId="2" hidden="1">'F2'!$A$1:$I$33</definedName>
    <definedName name="Z_0CECD7E3_6BD5_4508_89FC_FACC54774AE0_.wvu.PrintArea" localSheetId="3" hidden="1">'F3'!$A$1:$K$16</definedName>
    <definedName name="Z_0CECD7E3_6BD5_4508_89FC_FACC54774AE0_.wvu.PrintArea" localSheetId="5" hidden="1">'F5'!$A$1:$J$71</definedName>
    <definedName name="Z_0CECD7E3_6BD5_4508_89FC_FACC54774AE0_.wvu.PrintArea" localSheetId="1" hidden="1">FI!$A$1:$H$73</definedName>
    <definedName name="Z_0CECD7E3_6BD5_4508_89FC_FACC54774AE0_.wvu.PrintTitles" localSheetId="6" hidden="1">'6 (a)'!$1:$6</definedName>
    <definedName name="Z_0CECD7E3_6BD5_4508_89FC_FACC54774AE0_.wvu.Rows" localSheetId="5" hidden="1">'F5'!$7:$7</definedName>
    <definedName name="Z_97220410_4463_4265_9300_CDEB855AA93A_.wvu.Cols" localSheetId="2" hidden="1">'F2'!$A:$A</definedName>
    <definedName name="Z_97220410_4463_4265_9300_CDEB855AA93A_.wvu.Cols" localSheetId="4" hidden="1">'F4'!#REF!</definedName>
    <definedName name="Z_97220410_4463_4265_9300_CDEB855AA93A_.wvu.Cols" localSheetId="5" hidden="1">'F5'!$A:$C</definedName>
    <definedName name="Z_97220410_4463_4265_9300_CDEB855AA93A_.wvu.Cols" localSheetId="1" hidden="1">FI!$A:$A,FI!$E:$E</definedName>
    <definedName name="Z_97220410_4463_4265_9300_CDEB855AA93A_.wvu.PrintArea" localSheetId="6" hidden="1">'6 (a)'!$A$1:$G$160</definedName>
    <definedName name="Z_97220410_4463_4265_9300_CDEB855AA93A_.wvu.PrintArea" localSheetId="7" hidden="1">'6 (b)'!$A$1:$G$40</definedName>
    <definedName name="Z_97220410_4463_4265_9300_CDEB855AA93A_.wvu.PrintArea" localSheetId="8" hidden="1">'6 (c)'!$A$1:$G$81</definedName>
    <definedName name="Z_97220410_4463_4265_9300_CDEB855AA93A_.wvu.PrintArea" localSheetId="9" hidden="1">'6 (d)'!$A$1:$G$43</definedName>
    <definedName name="Z_97220410_4463_4265_9300_CDEB855AA93A_.wvu.PrintArea" localSheetId="2" hidden="1">'F2'!$A$1:$I$45</definedName>
    <definedName name="Z_97220410_4463_4265_9300_CDEB855AA93A_.wvu.PrintArea" localSheetId="3" hidden="1">'F3'!$A$1:$K$28</definedName>
    <definedName name="Z_97220410_4463_4265_9300_CDEB855AA93A_.wvu.PrintArea" localSheetId="4" hidden="1">'F4'!$A$1:$D$49</definedName>
    <definedName name="Z_97220410_4463_4265_9300_CDEB855AA93A_.wvu.PrintArea" localSheetId="5" hidden="1">'F5'!$B$1:$J$78</definedName>
    <definedName name="Z_97220410_4463_4265_9300_CDEB855AA93A_.wvu.PrintArea" localSheetId="1" hidden="1">FI!$A$1:$H$85</definedName>
    <definedName name="Z_97220410_4463_4265_9300_CDEB855AA93A_.wvu.PrintTitles" localSheetId="6" hidden="1">'6 (a)'!$1:$6</definedName>
    <definedName name="Z_97220410_4463_4265_9300_CDEB855AA93A_.wvu.PrintTitles" localSheetId="8" hidden="1">'6 (c)'!$1:$7</definedName>
    <definedName name="Z_97220410_4463_4265_9300_CDEB855AA93A_.wvu.PrintTitles" localSheetId="4" hidden="1">'F4'!$1:$6</definedName>
    <definedName name="Z_97220410_4463_4265_9300_CDEB855AA93A_.wvu.PrintTitles" localSheetId="5" hidden="1">'F5'!$1:$6</definedName>
    <definedName name="Z_97220410_4463_4265_9300_CDEB855AA93A_.wvu.PrintTitles" localSheetId="1" hidden="1">FI!$1:$5</definedName>
    <definedName name="Z_97220410_4463_4265_9300_CDEB855AA93A_.wvu.Rows" localSheetId="5" hidden="1">'F5'!$7:$7</definedName>
    <definedName name="Z_AAE141DE_AFB5_4986_BECA_C115ADB36844_.wvu.Cols" localSheetId="2" hidden="1">'F2'!$A:$A</definedName>
    <definedName name="Z_AAE141DE_AFB5_4986_BECA_C115ADB36844_.wvu.Cols" localSheetId="4" hidden="1">'F4'!#REF!,'F4'!#REF!</definedName>
    <definedName name="Z_AAE141DE_AFB5_4986_BECA_C115ADB36844_.wvu.Cols" localSheetId="5" hidden="1">'F5'!$A:$C</definedName>
    <definedName name="Z_AAE141DE_AFB5_4986_BECA_C115ADB36844_.wvu.Cols" localSheetId="1" hidden="1">FI!$A:$A</definedName>
    <definedName name="Z_AAE141DE_AFB5_4986_BECA_C115ADB36844_.wvu.PrintArea" localSheetId="6" hidden="1">'6 (a)'!$A$1:$G$153</definedName>
    <definedName name="Z_AAE141DE_AFB5_4986_BECA_C115ADB36844_.wvu.PrintArea" localSheetId="2" hidden="1">'F2'!$A$1:$I$33</definedName>
    <definedName name="Z_AAE141DE_AFB5_4986_BECA_C115ADB36844_.wvu.PrintArea" localSheetId="3" hidden="1">'F3'!$A$1:$K$16</definedName>
    <definedName name="Z_AAE141DE_AFB5_4986_BECA_C115ADB36844_.wvu.PrintArea" localSheetId="4" hidden="1">'F4'!$A$1:$D$41</definedName>
    <definedName name="Z_AAE141DE_AFB5_4986_BECA_C115ADB36844_.wvu.PrintArea" localSheetId="5" hidden="1">'F5'!$D$1:$J$69</definedName>
    <definedName name="Z_AAE141DE_AFB5_4986_BECA_C115ADB36844_.wvu.PrintArea" localSheetId="1" hidden="1">FI!$A$1:$H$73</definedName>
    <definedName name="Z_AAE141DE_AFB5_4986_BECA_C115ADB36844_.wvu.PrintTitles" localSheetId="6" hidden="1">'6 (a)'!$1:$6</definedName>
    <definedName name="Z_AAE141DE_AFB5_4986_BECA_C115ADB36844_.wvu.PrintTitles" localSheetId="5" hidden="1">'F5'!$1:$7</definedName>
    <definedName name="Z_AAE141DE_AFB5_4986_BECA_C115ADB36844_.wvu.PrintTitles" localSheetId="1" hidden="1">FI!$1:$5</definedName>
  </definedNames>
  <calcPr calcId="152511"/>
  <customWorkbookViews>
    <customWorkbookView name="CORTE - Vista personalizada" guid="{97220410-4463-4265-9300-CDEB855AA93A}" mergeInterval="0" personalView="1" maximized="1" windowWidth="1148" windowHeight="641" activeSheetId="5"/>
    <customWorkbookView name="User - Vista personalizada" guid="{AAE141DE-AFB5-4986-BECA-C115ADB36844}" mergeInterval="0" personalView="1" maximized="1" windowWidth="528" windowHeight="598" activeSheetId="2"/>
    <customWorkbookView name="Usuario - Vista personalizada" guid="{0CECD7E3-6BD5-4508-89FC-FACC54774AE0}" mergeInterval="0" personalView="1" maximized="1" windowWidth="1596" windowHeight="644" activeSheetId="5"/>
  </customWorkbookViews>
</workbook>
</file>

<file path=xl/calcChain.xml><?xml version="1.0" encoding="utf-8"?>
<calcChain xmlns="http://schemas.openxmlformats.org/spreadsheetml/2006/main">
  <c r="E26" i="7" l="1"/>
  <c r="F28" i="7"/>
  <c r="F31" i="7"/>
  <c r="S132" i="7"/>
  <c r="F69" i="6"/>
  <c r="T10" i="7"/>
  <c r="C36" i="7"/>
  <c r="U36" i="7"/>
  <c r="U37" i="7" s="1"/>
  <c r="V37" i="7"/>
  <c r="H16" i="6"/>
  <c r="C36" i="5"/>
  <c r="C40" i="5"/>
  <c r="C38" i="5"/>
  <c r="C32" i="5"/>
  <c r="C8" i="5"/>
  <c r="H8" i="5"/>
  <c r="H9" i="5" s="1"/>
  <c r="C9" i="5"/>
  <c r="E15" i="3"/>
  <c r="D15" i="3"/>
  <c r="J15" i="3" s="1"/>
  <c r="G8" i="2"/>
  <c r="W37" i="7" l="1"/>
  <c r="E9" i="10"/>
  <c r="F14" i="7"/>
  <c r="D14" i="7"/>
  <c r="D15" i="7"/>
  <c r="C26" i="7"/>
  <c r="C16" i="7"/>
  <c r="G17" i="6"/>
  <c r="G13" i="6"/>
  <c r="G15" i="3" l="1"/>
  <c r="H8" i="2"/>
  <c r="D8" i="2" l="1"/>
  <c r="L51" i="7" l="1"/>
  <c r="M51" i="7" s="1"/>
  <c r="J149" i="7"/>
  <c r="J151" i="7" s="1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29" i="7"/>
  <c r="K144" i="7"/>
  <c r="L144" i="7"/>
  <c r="M144" i="7"/>
  <c r="N144" i="7"/>
  <c r="O144" i="7"/>
  <c r="J144" i="7"/>
  <c r="M63" i="7"/>
  <c r="O54" i="7" l="1"/>
  <c r="F58" i="7"/>
  <c r="F56" i="7" s="1"/>
  <c r="M50" i="7"/>
  <c r="M52" i="7"/>
  <c r="M53" i="7"/>
  <c r="M49" i="7"/>
  <c r="N54" i="7"/>
  <c r="K54" i="7"/>
  <c r="L54" i="7"/>
  <c r="J54" i="7"/>
  <c r="K61" i="7"/>
  <c r="P144" i="7"/>
  <c r="P146" i="7" s="1"/>
  <c r="P148" i="7" s="1"/>
  <c r="M54" i="7" l="1"/>
  <c r="F16" i="6"/>
  <c r="P54" i="7" l="1"/>
  <c r="P56" i="7" s="1"/>
  <c r="G63" i="2" l="1"/>
  <c r="C30" i="5" l="1"/>
  <c r="C34" i="5" s="1"/>
  <c r="F130" i="7" l="1"/>
  <c r="F128" i="7" s="1"/>
  <c r="C144" i="7" l="1"/>
  <c r="C140" i="7"/>
  <c r="C132" i="7"/>
  <c r="C128" i="7"/>
  <c r="C108" i="7"/>
  <c r="K46" i="7"/>
  <c r="J46" i="7"/>
  <c r="L46" i="7" l="1"/>
  <c r="D8" i="5"/>
  <c r="C8" i="2" l="1"/>
  <c r="G69" i="6" l="1"/>
  <c r="H69" i="6"/>
  <c r="I69" i="6"/>
  <c r="J69" i="6"/>
  <c r="E69" i="6"/>
  <c r="F52" i="6"/>
  <c r="D13" i="5"/>
  <c r="D9" i="7" l="1"/>
  <c r="J55" i="6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H13" i="6"/>
  <c r="G16" i="6"/>
  <c r="J56" i="6" l="1"/>
  <c r="J52" i="6" s="1"/>
  <c r="I52" i="6"/>
  <c r="H63" i="2"/>
  <c r="C11" i="5" l="1"/>
  <c r="D12" i="5"/>
  <c r="D32" i="5" s="1"/>
  <c r="D11" i="5" l="1"/>
  <c r="B30" i="5"/>
  <c r="B32" i="5"/>
  <c r="E111" i="7" l="1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E121" i="7"/>
  <c r="D121" i="7"/>
  <c r="E120" i="7"/>
  <c r="D120" i="7"/>
  <c r="E119" i="7"/>
  <c r="D119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E100" i="7"/>
  <c r="D100" i="7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B56" i="7"/>
  <c r="E55" i="7"/>
  <c r="D55" i="7"/>
  <c r="E54" i="7"/>
  <c r="D54" i="7"/>
  <c r="E53" i="7"/>
  <c r="D53" i="7"/>
  <c r="D52" i="7"/>
  <c r="E51" i="7"/>
  <c r="D51" i="7"/>
  <c r="E50" i="7"/>
  <c r="D50" i="7"/>
  <c r="E49" i="7"/>
  <c r="D49" i="7"/>
  <c r="D48" i="7"/>
  <c r="D47" i="7"/>
  <c r="F46" i="7"/>
  <c r="C46" i="7"/>
  <c r="B46" i="7"/>
  <c r="E45" i="7"/>
  <c r="D45" i="7"/>
  <c r="E44" i="7"/>
  <c r="D44" i="7"/>
  <c r="E43" i="7"/>
  <c r="D43" i="7"/>
  <c r="E42" i="7"/>
  <c r="D42" i="7"/>
  <c r="E41" i="7"/>
  <c r="D41" i="7"/>
  <c r="E40" i="7"/>
  <c r="D40" i="7"/>
  <c r="B36" i="7"/>
  <c r="E38" i="7"/>
  <c r="D38" i="7"/>
  <c r="E37" i="7"/>
  <c r="E36" i="7" s="1"/>
  <c r="F36" i="7" s="1"/>
  <c r="D37" i="7"/>
  <c r="F35" i="7"/>
  <c r="D35" i="7"/>
  <c r="F34" i="7"/>
  <c r="D34" i="7"/>
  <c r="G34" i="7" s="1"/>
  <c r="F33" i="7"/>
  <c r="D33" i="7"/>
  <c r="G33" i="7" s="1"/>
  <c r="F32" i="7"/>
  <c r="D32" i="7"/>
  <c r="G32" i="7" s="1"/>
  <c r="D31" i="7"/>
  <c r="G31" i="7" s="1"/>
  <c r="F30" i="7"/>
  <c r="D29" i="7"/>
  <c r="G29" i="7" s="1"/>
  <c r="D28" i="7"/>
  <c r="G28" i="7" s="1"/>
  <c r="F27" i="7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D19" i="7"/>
  <c r="F18" i="7"/>
  <c r="D18" i="7"/>
  <c r="G18" i="7" s="1"/>
  <c r="F17" i="7"/>
  <c r="D17" i="7"/>
  <c r="G15" i="7"/>
  <c r="G14" i="7"/>
  <c r="F13" i="7"/>
  <c r="D13" i="7"/>
  <c r="G13" i="7" s="1"/>
  <c r="F12" i="7"/>
  <c r="F11" i="7"/>
  <c r="D11" i="7"/>
  <c r="G11" i="7" s="1"/>
  <c r="D10" i="7"/>
  <c r="F9" i="7"/>
  <c r="E128" i="7" l="1"/>
  <c r="E56" i="7"/>
  <c r="G101" i="7"/>
  <c r="G119" i="7"/>
  <c r="G121" i="7"/>
  <c r="F26" i="7"/>
  <c r="G35" i="7"/>
  <c r="G19" i="7"/>
  <c r="E81" i="7"/>
  <c r="G100" i="7"/>
  <c r="G44" i="7"/>
  <c r="D140" i="7"/>
  <c r="E132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9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D72" i="7"/>
  <c r="D118" i="7"/>
  <c r="G122" i="7"/>
  <c r="F8" i="7"/>
  <c r="F9" i="10" s="1"/>
  <c r="G37" i="7"/>
  <c r="G47" i="7"/>
  <c r="G52" i="7"/>
  <c r="G54" i="7"/>
  <c r="G57" i="7"/>
  <c r="G59" i="7"/>
  <c r="G62" i="7"/>
  <c r="G69" i="7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5" i="7"/>
  <c r="G137" i="7"/>
  <c r="G147" i="7"/>
  <c r="G151" i="7"/>
  <c r="B80" i="7"/>
  <c r="D39" i="7"/>
  <c r="F111" i="7"/>
  <c r="F108" i="7" s="1"/>
  <c r="F80" i="7" s="1"/>
  <c r="F18" i="8" s="1"/>
  <c r="E108" i="7"/>
  <c r="D16" i="7"/>
  <c r="G17" i="7"/>
  <c r="G58" i="7"/>
  <c r="D56" i="7"/>
  <c r="G111" i="7"/>
  <c r="G130" i="7"/>
  <c r="D12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60" i="7"/>
  <c r="D8" i="7" l="1"/>
  <c r="B9" i="10"/>
  <c r="G68" i="7"/>
  <c r="G140" i="7"/>
  <c r="G16" i="7"/>
  <c r="D26" i="7"/>
  <c r="G88" i="7"/>
  <c r="G108" i="7"/>
  <c r="G132" i="7"/>
  <c r="G60" i="7"/>
  <c r="G128" i="7"/>
  <c r="G81" i="7"/>
  <c r="G118" i="7"/>
  <c r="C18" i="8"/>
  <c r="G56" i="7"/>
  <c r="G144" i="7"/>
  <c r="G46" i="7"/>
  <c r="G98" i="7"/>
  <c r="G72" i="7"/>
  <c r="E80" i="7"/>
  <c r="E18" i="8" s="1"/>
  <c r="G26" i="7"/>
  <c r="C7" i="7"/>
  <c r="C152" i="7" s="1"/>
  <c r="C9" i="10"/>
  <c r="D36" i="7"/>
  <c r="F39" i="7"/>
  <c r="F7" i="7" s="1"/>
  <c r="E7" i="7"/>
  <c r="G39" i="7"/>
  <c r="G36" i="7" s="1"/>
  <c r="B7" i="7"/>
  <c r="D80" i="7"/>
  <c r="G8" i="7" l="1"/>
  <c r="D9" i="10"/>
  <c r="G9" i="10" s="1"/>
  <c r="E9" i="8"/>
  <c r="E152" i="7"/>
  <c r="C9" i="8"/>
  <c r="G80" i="7"/>
  <c r="D18" i="8"/>
  <c r="B152" i="7"/>
  <c r="B9" i="8"/>
  <c r="F152" i="7"/>
  <c r="F9" i="8"/>
  <c r="G7" i="7"/>
  <c r="D7" i="7"/>
  <c r="G152" i="7" l="1"/>
  <c r="D152" i="7"/>
  <c r="D9" i="8"/>
  <c r="D38" i="5" l="1"/>
  <c r="B38" i="5"/>
  <c r="D9" i="5"/>
  <c r="D36" i="5" s="1"/>
  <c r="D40" i="5" s="1"/>
  <c r="D41" i="5" s="1"/>
  <c r="G12" i="6"/>
  <c r="H12" i="6" s="1"/>
  <c r="I12" i="6" s="1"/>
  <c r="J12" i="6" s="1"/>
  <c r="I13" i="6"/>
  <c r="J13" i="6" s="1"/>
  <c r="I15" i="6"/>
  <c r="J15" i="6" s="1"/>
  <c r="C24" i="2" l="1"/>
  <c r="D7" i="5" l="1"/>
  <c r="D30" i="5"/>
  <c r="D34" i="5" s="1"/>
  <c r="D35" i="5" s="1"/>
  <c r="B34" i="5"/>
  <c r="C41" i="5" l="1"/>
  <c r="B40" i="5"/>
  <c r="B41" i="5" s="1"/>
  <c r="C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E8" i="10"/>
  <c r="C8" i="10"/>
  <c r="D14" i="5"/>
  <c r="D17" i="5" s="1"/>
  <c r="C14" i="5"/>
  <c r="B14" i="5"/>
  <c r="G39" i="9" l="1"/>
  <c r="E30" i="10"/>
  <c r="C30" i="10"/>
  <c r="G62" i="6"/>
  <c r="C17" i="5"/>
  <c r="C18" i="5" s="1"/>
  <c r="C19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J63" i="6"/>
  <c r="E62" i="6"/>
  <c r="E40" i="6"/>
  <c r="F8" i="10"/>
  <c r="F30" i="10" s="1"/>
  <c r="G65" i="6" l="1"/>
  <c r="J62" i="6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24" i="2"/>
  <c r="H69" i="2"/>
  <c r="G69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C5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C7" i="3"/>
  <c r="C11" i="3"/>
  <c r="C45" i="2" l="1"/>
  <c r="C59" i="2" s="1"/>
  <c r="D6" i="3"/>
  <c r="D16" i="3" s="1"/>
  <c r="E6" i="3"/>
  <c r="E16" i="3" s="1"/>
  <c r="C6" i="3"/>
  <c r="C16" i="3" s="1"/>
  <c r="D45" i="2"/>
  <c r="D59" i="2" s="1"/>
  <c r="I6" i="3"/>
  <c r="I16" i="3" s="1"/>
  <c r="H6" i="3"/>
  <c r="H16" i="3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<sst xmlns="http://schemas.openxmlformats.org/spreadsheetml/2006/main" count="729" uniqueCount="542">
  <si>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</si>
  <si>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</si>
  <si>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</si>
  <si>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</si>
  <si>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</si>
  <si>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</si>
  <si>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</si>
  <si>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</si>
  <si>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</si>
  <si>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</si>
  <si>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</si>
  <si>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</si>
  <si>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</si>
  <si>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</si>
  <si>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</si>
  <si>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</si>
  <si>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</si>
  <si>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</si>
  <si>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</si>
  <si>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</si>
  <si>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</si>
  <si>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</si>
  <si>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</si>
  <si>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</si>
  <si>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</si>
  <si>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</si>
  <si>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</si>
  <si>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</si>
  <si>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</si>
  <si>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</si>
  <si>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</si>
  <si>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</si>
  <si>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</si>
  <si>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</si>
  <si>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</si>
  <si>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</si>
  <si>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</si>
  <si>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</si>
  <si>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</si>
  <si>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</si>
  <si>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</si>
  <si>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</si>
  <si>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</si>
  <si>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</si>
  <si>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</si>
  <si>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</si>
  <si>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</si>
  <si>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</si>
  <si>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</si>
  <si>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</si>
  <si>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</si>
  <si>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</si>
  <si>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</si>
  <si>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</si>
  <si>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</si>
  <si>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</si>
  <si>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</si>
  <si>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</si>
  <si>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</si>
  <si>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</si>
  <si>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</si>
  <si>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</si>
  <si>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</si>
  <si>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</si>
  <si>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</si>
  <si>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</si>
  <si>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</si>
  <si>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</si>
  <si>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</si>
  <si>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</si>
  <si>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</si>
  <si>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</si>
  <si>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</si>
  <si>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</si>
  <si>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</si>
  <si>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</si>
  <si>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</si>
  <si>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</si>
  <si>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</si>
  <si>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</si>
  <si>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</si>
  <si>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</si>
  <si>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</si>
  <si>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</si>
  <si>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</si>
  <si>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</si>
  <si>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</si>
  <si>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</si>
  <si>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</si>
  <si>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</si>
  <si>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</si>
  <si>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</si>
  <si>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</si>
  <si>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</si>
  <si>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</si>
  <si>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</si>
  <si>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</si>
  <si>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</si>
  <si>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</si>
  <si>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</si>
  <si>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</si>
  <si>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</si>
  <si>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</si>
  <si>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</si>
  <si>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</si>
  <si>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</si>
  <si>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</si>
  <si>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</si>
  <si>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</si>
  <si>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</si>
  <si>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</si>
  <si>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</si>
  <si>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</si>
  <si>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</si>
  <si>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</si>
  <si>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</si>
  <si>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</si>
  <si>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</si>
  <si>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</si>
  <si>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</si>
  <si>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</si>
  <si>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</si>
  <si>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</si>
  <si>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</si>
  <si>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</si>
  <si>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</si>
  <si>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</si>
  <si>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</si>
  <si>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</si>
  <si>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</si>
  <si>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</si>
  <si>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</si>
  <si>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</si>
  <si>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</si>
  <si>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</si>
  <si>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</si>
  <si>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</si>
  <si>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</si>
  <si>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</si>
  <si>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</si>
  <si>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</si>
  <si>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</si>
  <si>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</si>
  <si>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</si>
  <si>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</si>
  <si>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</si>
  <si>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</si>
  <si>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</si>
  <si>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</si>
  <si>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</si>
  <si>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</si>
  <si>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</si>
  <si>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</si>
  <si>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</si>
  <si>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</si>
  <si>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</si>
  <si>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</si>
  <si>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</si>
  <si>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</si>
  <si>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</si>
  <si>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</si>
  <si>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</si>
  <si>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</si>
  <si>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</si>
  <si>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</si>
  <si>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</si>
  <si>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</si>
  <si>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</si>
  <si>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</si>
  <si>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</si>
  <si>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</si>
  <si>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</si>
  <si>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</si>
  <si>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</si>
  <si>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</si>
  <si>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</si>
  <si>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</si>
  <si>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</si>
  <si>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</si>
  <si>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</si>
  <si>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</si>
  <si>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</si>
  <si>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</si>
  <si>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</si>
  <si>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</si>
  <si>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</si>
  <si>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</si>
  <si>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</si>
  <si>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</si>
  <si>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</si>
  <si>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</si>
  <si>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</si>
  <si>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</si>
  <si>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</si>
  <si>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</si>
  <si>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</si>
  <si>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</si>
  <si>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</si>
  <si>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</si>
  <si>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</si>
  <si>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</si>
  <si>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</si>
  <si>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</si>
  <si>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</si>
  <si>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</si>
  <si>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</si>
  <si>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</si>
  <si>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</si>
  <si>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</si>
  <si>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</si>
  <si>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</si>
  <si>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</si>
  <si>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</si>
  <si>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</si>
  <si>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</si>
  <si>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</si>
  <si>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</si>
  <si>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</si>
  <si>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</si>
  <si>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</si>
  <si>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</si>
  <si>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</si>
  <si>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</si>
  <si>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</si>
  <si>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</si>
  <si>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</si>
  <si>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</si>
  <si>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</si>
  <si>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</si>
  <si>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</si>
  <si>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</si>
  <si>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</si>
  <si>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</si>
  <si>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</si>
  <si>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</si>
  <si>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</si>
  <si>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</si>
  <si>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</si>
  <si>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</si>
  <si>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</si>
  <si>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</si>
  <si>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</si>
  <si>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</si>
  <si>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</si>
  <si>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</si>
  <si>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</si>
  <si>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</si>
  <si>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</si>
  <si>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</si>
  <si>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</si>
  <si>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</si>
  <si>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</si>
  <si>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</si>
  <si>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</si>
  <si>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</si>
  <si>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</si>
  <si>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</si>
  <si>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</si>
  <si>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</si>
  <si>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</si>
  <si>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</si>
  <si>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</si>
  <si>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</si>
  <si>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</si>
  <si>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</si>
  <si>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</si>
  <si>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</si>
  <si>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</si>
  <si>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</si>
  <si>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</si>
  <si>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</si>
  <si>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</si>
  <si>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</si>
  <si>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</si>
  <si>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</si>
  <si>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</si>
  <si>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</si>
  <si>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</si>
  <si>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</si>
  <si>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</si>
  <si>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</si>
  <si>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</si>
  <si>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</si>
  <si>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</si>
  <si>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</si>
  <si>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</si>
  <si>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 xml:space="preserve">Estado Analítico de Ingresos Detallado </t>
  </si>
  <si>
    <t>Proyecciones y Resultados de Ingresos y Egresos - Proyecciones de Ingresos -</t>
  </si>
  <si>
    <t xml:space="preserve">Proyecciones de Egresos </t>
  </si>
  <si>
    <t xml:space="preserve">Resultados de Ingresos </t>
  </si>
  <si>
    <t>Resultados de Egresos</t>
  </si>
  <si>
    <t xml:space="preserve">Informe sobre Estudios Actuariales </t>
  </si>
  <si>
    <t xml:space="preserve">Estado de Situación Financiera Detallado </t>
  </si>
  <si>
    <t xml:space="preserve">Informe Analítico de la Deuda Pública y Otros Pasivos </t>
  </si>
  <si>
    <t xml:space="preserve">Informe Analítico de Obligaciones Diferentes de Financiamientos </t>
  </si>
  <si>
    <t xml:space="preserve">Balance Presupuestario </t>
  </si>
  <si>
    <t xml:space="preserve">Estado Analítico del Ejercicio del Presupuesto de Egresos  Detallado por: </t>
  </si>
  <si>
    <t>* (Clasificación por Objeto del Gasto)</t>
  </si>
  <si>
    <t>* (Clasificación Administrativa)</t>
  </si>
  <si>
    <t>* (Clasificación Funcional)</t>
  </si>
  <si>
    <t>* (Clasificación de Servicios Personales por Categoría)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</si>
  <si>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</si>
  <si>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</si>
  <si>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</si>
  <si>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</si>
  <si>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</si>
  <si>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</si>
  <si>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</si>
  <si>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</si>
  <si>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</si>
  <si>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</si>
  <si>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</si>
  <si>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</si>
  <si>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</si>
  <si>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</si>
  <si>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</si>
  <si>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</si>
  <si>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</si>
  <si>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</si>
  <si>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</si>
  <si>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</si>
  <si>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</si>
  <si>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</si>
  <si>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</si>
  <si>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</si>
  <si>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</si>
  <si>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</si>
  <si>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</si>
  <si>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</si>
  <si>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</si>
  <si>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</si>
  <si>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</si>
  <si>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</si>
  <si>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</si>
  <si>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</si>
  <si>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</si>
  <si>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</si>
  <si>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</si>
  <si>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</si>
  <si>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</si>
  <si>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</si>
  <si>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</si>
  <si>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</si>
  <si>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</si>
  <si>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</si>
  <si>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Guia de cumplimiento de Ley de Disciplina Financiera</t>
  </si>
  <si>
    <t>a3) Fondo de Aportaciones para la Infraestructura Social</t>
  </si>
  <si>
    <t>I. Total de Ingresos de Libre Disposición (I=A+B+C+D+E+F+G+H+I+J+K+L)</t>
  </si>
  <si>
    <t>intereses</t>
  </si>
  <si>
    <t>bases licitac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</si>
  <si>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</si>
  <si>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</si>
  <si>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</si>
  <si>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</si>
  <si>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</si>
  <si>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</si>
  <si>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</si>
  <si>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talina esti 2</t>
  </si>
  <si>
    <t>miguel benitez</t>
  </si>
  <si>
    <t>sampedro</t>
  </si>
  <si>
    <t>ING. GREGORIO FLORES RUGERIO</t>
  </si>
  <si>
    <t xml:space="preserve"> TELOXA Y ASOCIADOS S.A DE C.V.</t>
  </si>
  <si>
    <t>GPO. 17 TETHRA S.A DE C.V</t>
  </si>
  <si>
    <t>ING. ISRAEL TEXIS TZOMPANTZI</t>
  </si>
  <si>
    <t>RAYIL CONSTRUCCIONES S.A DE C.V.</t>
  </si>
  <si>
    <t>SAN DAVID DE MEXICO S.A DE C.V.</t>
  </si>
  <si>
    <t>EVELIA HERNANDEZ PEREZ</t>
  </si>
  <si>
    <t>RETO S.A. DE C.V.</t>
  </si>
  <si>
    <t>MAC CORPARATIVO CONSTRUCTOR S.A DE C.V.</t>
  </si>
  <si>
    <t>ASTORGA</t>
  </si>
  <si>
    <t>MIGUEL  MEDEL MONTIEL</t>
  </si>
  <si>
    <t>RA CONSTRUCTORA CORPORATIVA S.A DE C.V.</t>
  </si>
  <si>
    <t>oct-dic</t>
  </si>
  <si>
    <t>apertura cta</t>
  </si>
  <si>
    <t>inetereses</t>
  </si>
  <si>
    <t>traspasos a obra</t>
  </si>
  <si>
    <t>obra</t>
  </si>
  <si>
    <t>gto cte</t>
  </si>
  <si>
    <t>total</t>
  </si>
  <si>
    <t>provision</t>
  </si>
  <si>
    <t>a. Cuentas por Pagar a Corto Plazo (a=a1+a2+a3+a4+a5+a6+a7+a8+a9)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</si>
  <si>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</si>
  <si>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</si>
  <si>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</si>
  <si>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</si>
  <si>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</si>
  <si>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</si>
  <si>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</si>
  <si>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</si>
  <si>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</si>
  <si>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</si>
  <si>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</si>
  <si>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</si>
  <si>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</si>
  <si>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</si>
  <si>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</si>
  <si>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</si>
  <si>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</si>
  <si>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</si>
  <si>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</si>
  <si>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</si>
  <si>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</si>
  <si>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</si>
  <si>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</si>
  <si>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</si>
  <si>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</si>
  <si>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</si>
  <si>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</si>
  <si>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</si>
  <si>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</si>
  <si>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</si>
  <si>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</si>
  <si>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</si>
  <si>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</si>
  <si>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</si>
  <si>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</si>
  <si>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</si>
  <si>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</si>
  <si>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</si>
  <si>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</si>
  <si>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</si>
  <si>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</si>
  <si>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</si>
  <si>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</si>
  <si>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</si>
  <si>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</si>
  <si>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</si>
  <si>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</si>
  <si>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</si>
  <si>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</si>
  <si>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</si>
  <si>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</si>
  <si>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</si>
  <si>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</si>
  <si>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</si>
  <si>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</si>
  <si>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</si>
  <si>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</si>
  <si>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</si>
  <si>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</si>
  <si>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</si>
  <si>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</si>
  <si>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</si>
  <si>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</si>
  <si>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</si>
  <si>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</si>
  <si>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</si>
  <si>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</si>
  <si>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</si>
  <si>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</si>
  <si>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</si>
  <si>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</si>
  <si>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</si>
  <si>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</si>
  <si>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</si>
  <si>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</si>
  <si>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   Fondos    y    Bienes    de    Terceros    en    Garantía    y/o    Administración    a    Corto   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</si>
  <si>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</si>
  <si>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</si>
  <si>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</si>
  <si>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</si>
  <si>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</si>
  <si>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</si>
  <si>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</si>
  <si>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</si>
  <si>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</si>
  <si>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</si>
  <si>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</si>
  <si>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</si>
  <si>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</si>
  <si>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</si>
  <si>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</si>
  <si>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</si>
  <si>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</si>
  <si>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</si>
  <si>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</si>
  <si>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</si>
  <si>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</si>
  <si>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</si>
  <si>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</si>
  <si>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</si>
  <si>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</si>
  <si>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</si>
  <si>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</si>
  <si>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</si>
  <si>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</si>
  <si>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</si>
  <si>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</si>
  <si>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</si>
  <si>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</si>
  <si>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</si>
  <si>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</si>
  <si>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</si>
  <si>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</si>
  <si>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</si>
  <si>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</si>
  <si>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</si>
  <si>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</si>
  <si>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</si>
  <si>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</si>
  <si>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</si>
  <si>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</si>
  <si>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</si>
  <si>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</si>
  <si>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</si>
  <si>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</si>
  <si>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</si>
  <si>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</si>
  <si>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</si>
  <si>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</si>
  <si>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</si>
  <si>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</si>
  <si>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</si>
  <si>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</si>
  <si>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</si>
  <si>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</si>
  <si>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</si>
  <si>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</si>
  <si>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</si>
  <si>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</si>
  <si>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</si>
  <si>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</si>
  <si>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</si>
  <si>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</si>
  <si>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Informe Analítico de la Deuda Pública y Otros Pasivos - LDF</t>
  </si>
  <si>
    <t>Obligaciones a Corto Plazo (k)</t>
  </si>
  <si>
    <t>6. Obligaciones a Corto Plazo (Informativo)</t>
  </si>
  <si>
    <t>A. Crédito 1</t>
  </si>
  <si>
    <t>B. Crédito 2</t>
  </si>
  <si>
    <t>C. Crédito XX</t>
  </si>
  <si>
    <t>31 de diciembre de 2017 (e)</t>
  </si>
  <si>
    <t>2018 (d)</t>
  </si>
  <si>
    <t>Saldo al 31 de
diciembre de 2017</t>
  </si>
  <si>
    <t>Del 1 de enero al 31 de diciembre de 2017 y al 30 de junio de 2018</t>
  </si>
  <si>
    <t>Del 1 de enero al 30 de junio de 2018</t>
  </si>
  <si>
    <t xml:space="preserve">Del 1 de enero al 30 de junio de 2018 </t>
  </si>
  <si>
    <t>benef</t>
  </si>
  <si>
    <t>productos</t>
  </si>
  <si>
    <t>entradas</t>
  </si>
  <si>
    <t>salidas</t>
  </si>
  <si>
    <t>subsidios</t>
  </si>
  <si>
    <t>obra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</si>
</sst>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"/>
  </numFmts>
  <fonts count="32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sz val="12"/>
      <color rgb="FF000000"/>
      <name val="Times New Roman"/>
      <family val="1"/>
    </font>
    <font>
      <b/>
      <sz val="6"/>
      <color rgb="FF000000"/>
      <name val="Times New Roman"/>
      <family val="1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3"/>
    </xf>
    <xf numFmtId="0" fontId="8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2"/>
    </xf>
    <xf numFmtId="0" fontId="1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0" fontId="1" fillId="0" borderId="2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righ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1"/>
    </xf>
    <xf numFmtId="0" fontId="1" fillId="0" borderId="17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3" fillId="0" borderId="17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indent="3"/>
    </xf>
    <xf numFmtId="0" fontId="6" fillId="0" borderId="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center" wrapText="1"/>
    </xf>
    <xf numFmtId="16" fontId="3" fillId="0" borderId="1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vertical="top" wrapText="1"/>
    </xf>
    <xf numFmtId="3" fontId="7" fillId="0" borderId="11" xfId="0" applyNumberFormat="1" applyFont="1" applyFill="1" applyBorder="1" applyAlignment="1">
      <alignment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3" fontId="11" fillId="0" borderId="22" xfId="0" applyNumberFormat="1" applyFont="1" applyFill="1" applyBorder="1" applyAlignment="1">
      <alignment vertical="top" wrapText="1"/>
    </xf>
    <xf numFmtId="0" fontId="12" fillId="0" borderId="19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3" fontId="11" fillId="0" borderId="4" xfId="0" applyNumberFormat="1" applyFont="1" applyFill="1" applyBorder="1" applyAlignment="1">
      <alignment vertical="top" wrapText="1"/>
    </xf>
    <xf numFmtId="3" fontId="11" fillId="0" borderId="7" xfId="0" applyNumberFormat="1" applyFont="1" applyFill="1" applyBorder="1" applyAlignment="1">
      <alignment vertical="top" wrapText="1"/>
    </xf>
    <xf numFmtId="164" fontId="15" fillId="0" borderId="1" xfId="1" applyNumberFormat="1" applyFont="1" applyFill="1" applyBorder="1" applyAlignment="1">
      <alignment vertical="top" wrapText="1"/>
    </xf>
    <xf numFmtId="164" fontId="16" fillId="0" borderId="5" xfId="1" applyNumberFormat="1" applyFont="1" applyFill="1" applyBorder="1" applyAlignment="1">
      <alignment vertical="top" wrapText="1"/>
    </xf>
    <xf numFmtId="164" fontId="15" fillId="0" borderId="5" xfId="1" applyNumberFormat="1" applyFont="1" applyFill="1" applyBorder="1" applyAlignment="1">
      <alignment vertical="top" wrapText="1"/>
    </xf>
    <xf numFmtId="164" fontId="15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16" fillId="0" borderId="22" xfId="0" applyNumberFormat="1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left" vertical="top"/>
    </xf>
    <xf numFmtId="0" fontId="16" fillId="0" borderId="22" xfId="0" applyFont="1" applyFill="1" applyBorder="1" applyAlignment="1">
      <alignment horizontal="left" vertical="top"/>
    </xf>
    <xf numFmtId="0" fontId="16" fillId="0" borderId="17" xfId="0" applyFont="1" applyFill="1" applyBorder="1" applyAlignment="1">
      <alignment horizontal="left" vertical="top"/>
    </xf>
    <xf numFmtId="3" fontId="16" fillId="0" borderId="17" xfId="0" applyNumberFormat="1" applyFont="1" applyFill="1" applyBorder="1" applyAlignment="1">
      <alignment horizontal="right" vertical="top"/>
    </xf>
    <xf numFmtId="3" fontId="16" fillId="0" borderId="22" xfId="0" applyNumberFormat="1" applyFont="1" applyFill="1" applyBorder="1" applyAlignment="1">
      <alignment horizontal="right" vertical="top"/>
    </xf>
    <xf numFmtId="3" fontId="16" fillId="0" borderId="18" xfId="0" applyNumberFormat="1" applyFont="1" applyFill="1" applyBorder="1" applyAlignment="1">
      <alignment horizontal="right" vertical="top"/>
    </xf>
    <xf numFmtId="3" fontId="16" fillId="0" borderId="36" xfId="0" applyNumberFormat="1" applyFont="1" applyFill="1" applyBorder="1" applyAlignment="1">
      <alignment horizontal="right" vertical="top"/>
    </xf>
    <xf numFmtId="0" fontId="16" fillId="0" borderId="36" xfId="0" applyFont="1" applyFill="1" applyBorder="1" applyAlignment="1">
      <alignment horizontal="left" vertical="top"/>
    </xf>
    <xf numFmtId="0" fontId="17" fillId="0" borderId="22" xfId="0" applyFont="1" applyFill="1" applyBorder="1" applyAlignment="1">
      <alignment horizontal="left" vertical="top" wrapText="1" indent="1"/>
    </xf>
    <xf numFmtId="0" fontId="17" fillId="0" borderId="22" xfId="0" applyFont="1" applyFill="1" applyBorder="1" applyAlignment="1">
      <alignment horizontal="right" vertical="top" wrapText="1" indent="1"/>
    </xf>
    <xf numFmtId="3" fontId="15" fillId="0" borderId="25" xfId="0" applyNumberFormat="1" applyFont="1" applyFill="1" applyBorder="1" applyAlignment="1">
      <alignment horizontal="right" vertical="top" wrapText="1"/>
    </xf>
    <xf numFmtId="3" fontId="15" fillId="0" borderId="35" xfId="0" applyNumberFormat="1" applyFont="1" applyFill="1" applyBorder="1" applyAlignment="1">
      <alignment horizontal="right" vertical="top" wrapText="1"/>
    </xf>
    <xf numFmtId="3" fontId="16" fillId="0" borderId="17" xfId="0" applyNumberFormat="1" applyFont="1" applyFill="1" applyBorder="1" applyAlignment="1">
      <alignment vertical="top" wrapText="1"/>
    </xf>
    <xf numFmtId="3" fontId="16" fillId="0" borderId="17" xfId="0" applyNumberFormat="1" applyFont="1" applyFill="1" applyBorder="1" applyAlignment="1">
      <alignment horizontal="right" vertical="top" wrapText="1"/>
    </xf>
    <xf numFmtId="3" fontId="16" fillId="0" borderId="22" xfId="0" applyNumberFormat="1" applyFont="1" applyFill="1" applyBorder="1" applyAlignment="1">
      <alignment horizontal="right" vertical="top" wrapText="1"/>
    </xf>
    <xf numFmtId="3" fontId="15" fillId="0" borderId="17" xfId="0" applyNumberFormat="1" applyFont="1" applyFill="1" applyBorder="1" applyAlignment="1">
      <alignment horizontal="right" vertical="top" wrapText="1"/>
    </xf>
    <xf numFmtId="3" fontId="15" fillId="0" borderId="22" xfId="0" applyNumberFormat="1" applyFont="1" applyFill="1" applyBorder="1" applyAlignment="1">
      <alignment horizontal="right" vertical="top" wrapText="1"/>
    </xf>
    <xf numFmtId="3" fontId="15" fillId="0" borderId="17" xfId="0" applyNumberFormat="1" applyFont="1" applyFill="1" applyBorder="1" applyAlignment="1">
      <alignment horizontal="right" vertical="top"/>
    </xf>
    <xf numFmtId="3" fontId="15" fillId="0" borderId="20" xfId="0" applyNumberFormat="1" applyFont="1" applyFill="1" applyBorder="1" applyAlignment="1">
      <alignment horizontal="right" vertical="top"/>
    </xf>
    <xf numFmtId="3" fontId="15" fillId="0" borderId="23" xfId="0" applyNumberFormat="1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 indent="1"/>
    </xf>
    <xf numFmtId="3" fontId="15" fillId="0" borderId="21" xfId="0" applyNumberFormat="1" applyFont="1" applyFill="1" applyBorder="1" applyAlignment="1">
      <alignment horizontal="right" vertical="top" wrapText="1"/>
    </xf>
    <xf numFmtId="3" fontId="15" fillId="0" borderId="33" xfId="0" applyNumberFormat="1" applyFont="1" applyFill="1" applyBorder="1" applyAlignment="1">
      <alignment horizontal="right" vertical="top" wrapText="1"/>
    </xf>
    <xf numFmtId="3" fontId="16" fillId="0" borderId="21" xfId="0" applyNumberFormat="1" applyFont="1" applyFill="1" applyBorder="1" applyAlignment="1">
      <alignment vertical="top" wrapText="1"/>
    </xf>
    <xf numFmtId="3" fontId="16" fillId="0" borderId="19" xfId="0" applyNumberFormat="1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2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3" fontId="16" fillId="0" borderId="22" xfId="0" applyNumberFormat="1" applyFont="1" applyFill="1" applyBorder="1" applyAlignment="1">
      <alignment vertical="top"/>
    </xf>
    <xf numFmtId="3" fontId="16" fillId="0" borderId="17" xfId="0" applyNumberFormat="1" applyFont="1" applyFill="1" applyBorder="1" applyAlignment="1">
      <alignment vertical="top"/>
    </xf>
    <xf numFmtId="4" fontId="16" fillId="0" borderId="0" xfId="0" applyNumberFormat="1" applyFont="1" applyFill="1" applyBorder="1" applyAlignment="1">
      <alignment horizontal="right" vertical="top"/>
    </xf>
    <xf numFmtId="3" fontId="15" fillId="0" borderId="22" xfId="0" applyNumberFormat="1" applyFont="1" applyFill="1" applyBorder="1" applyAlignment="1">
      <alignment vertical="top"/>
    </xf>
    <xf numFmtId="3" fontId="15" fillId="0" borderId="22" xfId="0" applyNumberFormat="1" applyFont="1" applyFill="1" applyBorder="1" applyAlignment="1">
      <alignment horizontal="right" vertical="top"/>
    </xf>
    <xf numFmtId="3" fontId="15" fillId="0" borderId="22" xfId="0" applyNumberFormat="1" applyFont="1" applyFill="1" applyBorder="1" applyAlignment="1">
      <alignment vertical="top" wrapText="1"/>
    </xf>
    <xf numFmtId="3" fontId="15" fillId="0" borderId="23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1" fillId="0" borderId="6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3" fontId="15" fillId="0" borderId="23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vertical="top" wrapText="1"/>
    </xf>
    <xf numFmtId="3" fontId="11" fillId="0" borderId="1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3" fontId="11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vertical="top" wrapText="1"/>
    </xf>
    <xf numFmtId="3" fontId="11" fillId="0" borderId="8" xfId="0" applyNumberFormat="1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/>
    </xf>
    <xf numFmtId="0" fontId="0" fillId="0" borderId="39" xfId="0" applyFill="1" applyBorder="1" applyAlignment="1">
      <alignment horizontal="left" vertical="top"/>
    </xf>
    <xf numFmtId="3" fontId="0" fillId="0" borderId="39" xfId="0" applyNumberFormat="1" applyFill="1" applyBorder="1" applyAlignment="1">
      <alignment horizontal="left" vertical="top"/>
    </xf>
    <xf numFmtId="0" fontId="14" fillId="0" borderId="39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3" fontId="21" fillId="0" borderId="17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top" wrapText="1" inden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3" fontId="7" fillId="0" borderId="39" xfId="0" applyNumberFormat="1" applyFont="1" applyFill="1" applyBorder="1" applyAlignment="1">
      <alignment vertical="top" wrapText="1"/>
    </xf>
    <xf numFmtId="0" fontId="1" fillId="2" borderId="44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horizontal="left" vertical="top"/>
    </xf>
    <xf numFmtId="0" fontId="8" fillId="0" borderId="39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left" vertical="top"/>
    </xf>
    <xf numFmtId="3" fontId="22" fillId="0" borderId="0" xfId="0" applyNumberFormat="1" applyFont="1" applyFill="1" applyBorder="1" applyAlignment="1">
      <alignment horizontal="left" vertical="top"/>
    </xf>
    <xf numFmtId="3" fontId="11" fillId="3" borderId="0" xfId="0" applyNumberFormat="1" applyFont="1" applyFill="1" applyBorder="1" applyAlignment="1">
      <alignment vertical="top" wrapText="1"/>
    </xf>
    <xf numFmtId="3" fontId="7" fillId="3" borderId="0" xfId="0" applyNumberFormat="1" applyFont="1" applyFill="1" applyBorder="1" applyAlignment="1">
      <alignment vertical="top" wrapText="1"/>
    </xf>
    <xf numFmtId="3" fontId="11" fillId="3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top" wrapText="1"/>
    </xf>
    <xf numFmtId="3" fontId="7" fillId="3" borderId="17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/>
    </xf>
    <xf numFmtId="3" fontId="23" fillId="0" borderId="0" xfId="0" applyNumberFormat="1" applyFont="1" applyFill="1" applyBorder="1" applyAlignment="1">
      <alignment horizontal="right" vertical="top"/>
    </xf>
    <xf numFmtId="3" fontId="8" fillId="0" borderId="39" xfId="0" applyNumberFormat="1" applyFont="1" applyFill="1" applyBorder="1" applyAlignment="1">
      <alignment horizontal="right" vertical="top"/>
    </xf>
    <xf numFmtId="165" fontId="23" fillId="0" borderId="0" xfId="0" applyNumberFormat="1" applyFont="1" applyFill="1" applyBorder="1" applyAlignment="1">
      <alignment horizontal="right" vertical="top"/>
    </xf>
    <xf numFmtId="3" fontId="24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right" vertical="top"/>
    </xf>
    <xf numFmtId="3" fontId="21" fillId="0" borderId="39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 applyBorder="1" applyAlignment="1">
      <alignment vertical="top"/>
    </xf>
    <xf numFmtId="3" fontId="6" fillId="0" borderId="39" xfId="0" applyNumberFormat="1" applyFont="1" applyFill="1" applyBorder="1" applyAlignment="1">
      <alignment vertical="top"/>
    </xf>
    <xf numFmtId="3" fontId="0" fillId="0" borderId="39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3" fontId="22" fillId="0" borderId="39" xfId="0" applyNumberFormat="1" applyFont="1" applyFill="1" applyBorder="1" applyAlignment="1">
      <alignment horizontal="left" vertical="top"/>
    </xf>
    <xf numFmtId="3" fontId="8" fillId="0" borderId="39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3" fontId="23" fillId="0" borderId="25" xfId="0" applyNumberFormat="1" applyFont="1" applyFill="1" applyBorder="1" applyAlignment="1">
      <alignment vertical="top" wrapText="1"/>
    </xf>
    <xf numFmtId="3" fontId="23" fillId="3" borderId="25" xfId="0" applyNumberFormat="1" applyFont="1" applyFill="1" applyBorder="1" applyAlignment="1">
      <alignment vertical="top" wrapText="1"/>
    </xf>
    <xf numFmtId="3" fontId="25" fillId="3" borderId="22" xfId="0" applyNumberFormat="1" applyFont="1" applyFill="1" applyBorder="1" applyAlignment="1">
      <alignment horizontal="right" vertical="center" wrapText="1"/>
    </xf>
    <xf numFmtId="3" fontId="8" fillId="3" borderId="22" xfId="0" applyNumberFormat="1" applyFont="1" applyFill="1" applyBorder="1" applyAlignment="1">
      <alignment vertical="top" wrapText="1"/>
    </xf>
    <xf numFmtId="3" fontId="25" fillId="3" borderId="23" xfId="0" applyNumberFormat="1" applyFont="1" applyFill="1" applyBorder="1" applyAlignment="1">
      <alignment horizontal="right" vertical="center" wrapText="1"/>
    </xf>
    <xf numFmtId="3" fontId="8" fillId="3" borderId="20" xfId="0" applyNumberFormat="1" applyFont="1" applyFill="1" applyBorder="1" applyAlignment="1">
      <alignment vertical="top" wrapText="1"/>
    </xf>
    <xf numFmtId="3" fontId="26" fillId="3" borderId="22" xfId="0" applyNumberFormat="1" applyFont="1" applyFill="1" applyBorder="1" applyAlignment="1">
      <alignment horizontal="right" vertical="center" wrapText="1"/>
    </xf>
    <xf numFmtId="3" fontId="23" fillId="3" borderId="22" xfId="0" applyNumberFormat="1" applyFont="1" applyFill="1" applyBorder="1" applyAlignment="1">
      <alignment vertical="top" wrapText="1"/>
    </xf>
    <xf numFmtId="3" fontId="26" fillId="3" borderId="23" xfId="0" applyNumberFormat="1" applyFont="1" applyFill="1" applyBorder="1" applyAlignment="1">
      <alignment horizontal="right" vertical="center" wrapText="1"/>
    </xf>
    <xf numFmtId="3" fontId="23" fillId="3" borderId="23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top" wrapText="1"/>
    </xf>
    <xf numFmtId="3" fontId="8" fillId="0" borderId="21" xfId="0" applyNumberFormat="1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right" vertical="top" wrapText="1"/>
    </xf>
    <xf numFmtId="3" fontId="23" fillId="0" borderId="23" xfId="0" applyNumberFormat="1" applyFont="1" applyFill="1" applyBorder="1" applyAlignment="1">
      <alignment horizontal="right" vertical="top" wrapText="1"/>
    </xf>
    <xf numFmtId="3" fontId="23" fillId="0" borderId="42" xfId="0" applyNumberFormat="1" applyFont="1" applyFill="1" applyBorder="1" applyAlignment="1">
      <alignment horizontal="right" vertical="top" wrapText="1"/>
    </xf>
    <xf numFmtId="3" fontId="8" fillId="0" borderId="39" xfId="0" applyNumberFormat="1" applyFont="1" applyFill="1" applyBorder="1" applyAlignment="1">
      <alignment horizontal="right" vertical="top" wrapText="1"/>
    </xf>
    <xf numFmtId="3" fontId="8" fillId="0" borderId="22" xfId="0" applyNumberFormat="1" applyFont="1" applyFill="1" applyBorder="1" applyAlignment="1">
      <alignment horizontal="right" vertical="top"/>
    </xf>
    <xf numFmtId="3" fontId="23" fillId="0" borderId="22" xfId="0" applyNumberFormat="1" applyFont="1" applyFill="1" applyBorder="1" applyAlignment="1">
      <alignment horizontal="right" vertical="top"/>
    </xf>
    <xf numFmtId="3" fontId="23" fillId="0" borderId="23" xfId="0" applyNumberFormat="1" applyFont="1" applyFill="1" applyBorder="1" applyAlignment="1">
      <alignment horizontal="right" vertical="top"/>
    </xf>
    <xf numFmtId="3" fontId="8" fillId="0" borderId="17" xfId="0" applyNumberFormat="1" applyFont="1" applyFill="1" applyBorder="1" applyAlignment="1">
      <alignment vertical="top" wrapText="1"/>
    </xf>
    <xf numFmtId="3" fontId="23" fillId="0" borderId="23" xfId="0" applyNumberFormat="1" applyFont="1" applyFill="1" applyBorder="1" applyAlignment="1">
      <alignment vertical="top" wrapText="1"/>
    </xf>
    <xf numFmtId="3" fontId="23" fillId="0" borderId="42" xfId="0" applyNumberFormat="1" applyFont="1" applyFill="1" applyBorder="1" applyAlignment="1">
      <alignment vertical="top" wrapText="1"/>
    </xf>
    <xf numFmtId="3" fontId="8" fillId="0" borderId="39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right" vertical="top"/>
    </xf>
    <xf numFmtId="3" fontId="8" fillId="0" borderId="23" xfId="0" applyNumberFormat="1" applyFont="1" applyFill="1" applyBorder="1" applyAlignment="1">
      <alignment horizontal="left" vertical="top"/>
    </xf>
    <xf numFmtId="3" fontId="8" fillId="0" borderId="20" xfId="0" applyNumberFormat="1" applyFont="1" applyFill="1" applyBorder="1" applyAlignment="1">
      <alignment horizontal="left" vertical="top"/>
    </xf>
    <xf numFmtId="0" fontId="27" fillId="0" borderId="3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 indent="1"/>
    </xf>
    <xf numFmtId="0" fontId="1" fillId="0" borderId="23" xfId="0" applyFont="1" applyFill="1" applyBorder="1" applyAlignment="1">
      <alignment horizontal="left" vertical="top" wrapText="1" indent="1"/>
    </xf>
    <xf numFmtId="0" fontId="1" fillId="0" borderId="42" xfId="0" applyFont="1" applyFill="1" applyBorder="1" applyAlignment="1">
      <alignment horizontal="left" vertical="top" wrapText="1" indent="1"/>
    </xf>
    <xf numFmtId="0" fontId="1" fillId="0" borderId="39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27" fillId="0" borderId="16" xfId="0" applyFont="1" applyFill="1" applyBorder="1" applyAlignment="1">
      <alignment horizontal="left" vertical="top" wrapText="1" indent="1"/>
    </xf>
    <xf numFmtId="0" fontId="28" fillId="0" borderId="16" xfId="0" applyFont="1" applyFill="1" applyBorder="1" applyAlignment="1">
      <alignment horizontal="center" vertical="top" wrapText="1"/>
    </xf>
    <xf numFmtId="0" fontId="27" fillId="0" borderId="40" xfId="0" applyFont="1" applyFill="1" applyBorder="1" applyAlignment="1">
      <alignment horizontal="left" vertical="top" wrapText="1" indent="1"/>
    </xf>
    <xf numFmtId="0" fontId="27" fillId="0" borderId="1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 indent="1"/>
    </xf>
    <xf numFmtId="3" fontId="15" fillId="0" borderId="4" xfId="0" applyNumberFormat="1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vertical="top" wrapText="1"/>
    </xf>
    <xf numFmtId="3" fontId="16" fillId="0" borderId="7" xfId="0" applyNumberFormat="1" applyFont="1" applyFill="1" applyBorder="1" applyAlignment="1">
      <alignment vertical="top" wrapText="1"/>
    </xf>
    <xf numFmtId="3" fontId="15" fillId="0" borderId="7" xfId="0" applyNumberFormat="1" applyFont="1" applyBorder="1" applyAlignment="1">
      <alignment vertical="top" wrapText="1"/>
    </xf>
    <xf numFmtId="3" fontId="15" fillId="0" borderId="7" xfId="0" applyNumberFormat="1" applyFont="1" applyFill="1" applyBorder="1" applyAlignment="1">
      <alignment vertical="center" wrapText="1"/>
    </xf>
    <xf numFmtId="3" fontId="16" fillId="0" borderId="11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31" xfId="0" applyFont="1" applyFill="1" applyBorder="1" applyAlignment="1">
      <alignment vertical="top" wrapText="1"/>
    </xf>
    <xf numFmtId="0" fontId="16" fillId="0" borderId="3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31" fillId="0" borderId="0" xfId="0" applyFont="1" applyFill="1" applyBorder="1" applyAlignment="1">
      <alignment horizontal="left" vertical="top"/>
    </xf>
    <xf numFmtId="0" fontId="29" fillId="2" borderId="2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top" wrapText="1"/>
    </xf>
    <xf numFmtId="0" fontId="29" fillId="2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 indent="14"/>
    </xf>
    <xf numFmtId="0" fontId="1" fillId="2" borderId="0" xfId="0" applyFont="1" applyFill="1" applyBorder="1" applyAlignment="1">
      <alignment horizontal="left" vertical="top" wrapText="1" indent="14"/>
    </xf>
    <xf numFmtId="0" fontId="1" fillId="2" borderId="7" xfId="0" applyFont="1" applyFill="1" applyBorder="1" applyAlignment="1">
      <alignment horizontal="left" vertical="top" wrapText="1" indent="14"/>
    </xf>
    <xf numFmtId="0" fontId="1" fillId="2" borderId="2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 indent="15"/>
    </xf>
    <xf numFmtId="0" fontId="1" fillId="2" borderId="0" xfId="0" applyFont="1" applyFill="1" applyBorder="1" applyAlignment="1">
      <alignment horizontal="left" vertical="top" wrapText="1" indent="15"/>
    </xf>
    <xf numFmtId="0" fontId="1" fillId="2" borderId="7" xfId="0" applyFont="1" applyFill="1" applyBorder="1" applyAlignment="1">
      <alignment horizontal="left" vertical="top" wrapText="1" indent="15"/>
    </xf>
    <xf numFmtId="0" fontId="1" fillId="2" borderId="6" xfId="0" applyFont="1" applyFill="1" applyBorder="1" applyAlignment="1">
      <alignment horizontal="left" vertical="top" wrapText="1" indent="19"/>
    </xf>
    <xf numFmtId="0" fontId="1" fillId="2" borderId="0" xfId="0" applyFont="1" applyFill="1" applyBorder="1" applyAlignment="1">
      <alignment horizontal="left" vertical="top" wrapText="1" indent="19"/>
    </xf>
    <xf numFmtId="0" fontId="1" fillId="2" borderId="7" xfId="0" applyFont="1" applyFill="1" applyBorder="1" applyAlignment="1">
      <alignment horizontal="left" vertical="top" wrapText="1" indent="19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B18" sqref="B18"/>
    </sheetView>
  </sheetViews>
  <sheetFormatPr baseColWidth="10" defaultRowHeight="12.75" x14ac:dyDescent="0.2"/>
  <cols>
    <col min="1" max="1" width="3.5" style="34" customWidth="1"/>
    <col min="2" max="2" width="74.83203125" bestFit="1" customWidth="1"/>
    <col min="3" max="3" width="31.33203125" customWidth="1"/>
  </cols>
  <sheetData>
    <row r="1" spans="2:2" x14ac:dyDescent="0.2">
      <c r="B1" s="51" t="s">
        <v>345</v>
      </c>
    </row>
    <row r="3" spans="2:2" ht="15.75" x14ac:dyDescent="0.2">
      <c r="B3" s="49" t="s">
        <v>292</v>
      </c>
    </row>
    <row r="4" spans="2:2" ht="15.75" x14ac:dyDescent="0.2">
      <c r="B4" s="49" t="s">
        <v>293</v>
      </c>
    </row>
    <row r="5" spans="2:2" ht="15.75" x14ac:dyDescent="0.2">
      <c r="B5" s="49" t="s">
        <v>294</v>
      </c>
    </row>
    <row r="6" spans="2:2" ht="15.75" x14ac:dyDescent="0.2">
      <c r="B6" s="49" t="s">
        <v>295</v>
      </c>
    </row>
    <row r="7" spans="2:2" ht="15.75" x14ac:dyDescent="0.2">
      <c r="B7" s="49" t="s">
        <v>286</v>
      </c>
    </row>
    <row r="8" spans="2:2" ht="15.75" x14ac:dyDescent="0.2">
      <c r="B8" s="49"/>
    </row>
    <row r="9" spans="2:2" ht="15.75" x14ac:dyDescent="0.2">
      <c r="B9" s="49" t="s">
        <v>296</v>
      </c>
    </row>
    <row r="10" spans="2:2" ht="15.75" x14ac:dyDescent="0.2">
      <c r="B10" s="50" t="s">
        <v>297</v>
      </c>
    </row>
    <row r="11" spans="2:2" ht="15.75" x14ac:dyDescent="0.2">
      <c r="B11" s="50" t="s">
        <v>298</v>
      </c>
    </row>
    <row r="12" spans="2:2" ht="15.75" x14ac:dyDescent="0.2">
      <c r="B12" s="50" t="s">
        <v>299</v>
      </c>
    </row>
    <row r="13" spans="2:2" ht="15.75" x14ac:dyDescent="0.2">
      <c r="B13" s="50" t="s">
        <v>300</v>
      </c>
    </row>
    <row r="14" spans="2:2" ht="15.75" x14ac:dyDescent="0.2">
      <c r="B14" s="50"/>
    </row>
    <row r="15" spans="2:2" ht="15.75" x14ac:dyDescent="0.2">
      <c r="B15" s="162" t="s">
        <v>287</v>
      </c>
    </row>
    <row r="16" spans="2:2" ht="15.75" x14ac:dyDescent="0.2">
      <c r="B16" s="162" t="s">
        <v>288</v>
      </c>
    </row>
    <row r="17" spans="2:2" ht="15.75" x14ac:dyDescent="0.2">
      <c r="B17" s="162" t="s">
        <v>289</v>
      </c>
    </row>
    <row r="18" spans="2:2" ht="15.75" x14ac:dyDescent="0.2">
      <c r="B18" s="162" t="s">
        <v>290</v>
      </c>
    </row>
    <row r="19" spans="2:2" ht="15.75" x14ac:dyDescent="0.2">
      <c r="B19" s="162" t="s">
        <v>291</v>
      </c>
    </row>
    <row r="20" spans="2:2" x14ac:dyDescent="0.2">
      <c r="B20" s="163"/>
    </row>
    <row r="21" spans="2:2" x14ac:dyDescent="0.2">
      <c r="B21" s="163"/>
    </row>
    <row r="22" spans="2:2" x14ac:dyDescent="0.2">
      <c r="B22" s="163"/>
    </row>
    <row r="23" spans="2:2" x14ac:dyDescent="0.2">
      <c r="B23" s="163"/>
    </row>
    <row r="24" spans="2:2" x14ac:dyDescent="0.2">
      <c r="B24" s="163"/>
    </row>
  </sheetData>
  <customSheetViews>
    <customSheetView guid="{97220410-4463-4265-9300-CDEB855AA93A}" scale="140">
      <selection activeCell="B1" sqref="B1"/>
      <pageMargins left="0.7" right="0.7" top="0.75" bottom="0.75" header="0.3" footer="0.3"/>
      <pageSetup orientation="portrait" r:id="rId1"/>
    </customSheetView>
    <customSheetView guid="{AAE141DE-AFB5-4986-BECA-C115ADB36844}" scale="140">
      <selection activeCell="C19" sqref="C19"/>
      <pageMargins left="0.7" right="0.7" top="0.75" bottom="0.75" header="0.3" footer="0.3"/>
      <pageSetup orientation="portrait" r:id="rId2"/>
    </customSheetView>
    <customSheetView guid="{0CECD7E3-6BD5-4508-89FC-FACC54774AE0}" scale="140">
      <selection activeCell="C19" sqref="C1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view="pageBreakPreview" topLeftCell="B1" zoomScale="120" zoomScaleNormal="80" zoomScaleSheetLayoutView="120" workbookViewId="0">
      <selection activeCell="F13" sqref="F13"/>
    </sheetView>
  </sheetViews>
  <sheetFormatPr baseColWidth="10" defaultColWidth="8.83203125" defaultRowHeight="12.75" x14ac:dyDescent="0.2"/>
  <cols>
    <col min="1" max="1" width="2.1640625" style="74" hidden="1" customWidth="1"/>
    <col min="2" max="2" width="41.83203125" customWidth="1"/>
    <col min="3" max="3" width="13.5" customWidth="1"/>
    <col min="4" max="4" width="17.33203125" customWidth="1"/>
    <col min="5" max="5" width="6.6640625" style="16" hidden="1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84" t="s">
        <v>320</v>
      </c>
      <c r="C1" s="285"/>
      <c r="D1" s="285"/>
      <c r="E1" s="285"/>
      <c r="F1" s="285"/>
      <c r="G1" s="285"/>
      <c r="H1" s="286"/>
    </row>
    <row r="2" spans="1:8" x14ac:dyDescent="0.2">
      <c r="B2" s="287" t="s">
        <v>497</v>
      </c>
      <c r="C2" s="288"/>
      <c r="D2" s="288"/>
      <c r="E2" s="288"/>
      <c r="F2" s="288"/>
      <c r="G2" s="288"/>
      <c r="H2" s="289"/>
    </row>
    <row r="3" spans="1:8" x14ac:dyDescent="0.2">
      <c r="B3" s="287" t="s">
        <v>533</v>
      </c>
      <c r="C3" s="288"/>
      <c r="D3" s="288"/>
      <c r="E3" s="288"/>
      <c r="F3" s="288"/>
      <c r="G3" s="288"/>
      <c r="H3" s="289"/>
    </row>
    <row r="4" spans="1:8" x14ac:dyDescent="0.2">
      <c r="B4" s="287" t="s">
        <v>331</v>
      </c>
      <c r="C4" s="288"/>
      <c r="D4" s="288"/>
      <c r="E4" s="288"/>
      <c r="F4" s="288"/>
      <c r="G4" s="288"/>
      <c r="H4" s="289"/>
    </row>
    <row r="5" spans="1:8" ht="24.75" customHeight="1" x14ac:dyDescent="0.2">
      <c r="B5" s="247" t="s">
        <v>206</v>
      </c>
      <c r="C5" s="256" t="s">
        <v>531</v>
      </c>
      <c r="D5" s="256" t="s">
        <v>530</v>
      </c>
      <c r="E5" s="257"/>
      <c r="F5" s="258" t="s">
        <v>206</v>
      </c>
      <c r="G5" s="256" t="s">
        <v>531</v>
      </c>
      <c r="H5" s="259" t="s">
        <v>530</v>
      </c>
    </row>
    <row r="6" spans="1:8" x14ac:dyDescent="0.2">
      <c r="A6" s="74">
        <v>1</v>
      </c>
      <c r="B6" s="248" t="s">
        <v>381</v>
      </c>
      <c r="C6" s="230"/>
      <c r="D6" s="230"/>
      <c r="E6" s="70">
        <v>2</v>
      </c>
      <c r="F6" s="248" t="s">
        <v>433</v>
      </c>
      <c r="G6" s="227"/>
      <c r="H6" s="228"/>
    </row>
    <row r="7" spans="1:8" ht="13.15" customHeight="1" x14ac:dyDescent="0.2">
      <c r="A7" s="74">
        <v>11</v>
      </c>
      <c r="B7" s="29" t="s">
        <v>382</v>
      </c>
      <c r="C7" s="230"/>
      <c r="D7" s="238"/>
      <c r="E7" s="71">
        <v>21</v>
      </c>
      <c r="F7" s="29" t="s">
        <v>434</v>
      </c>
      <c r="G7" s="229"/>
      <c r="H7" s="230"/>
    </row>
    <row r="8" spans="1:8" ht="20.25" customHeight="1" x14ac:dyDescent="0.2">
      <c r="A8" s="74">
        <v>111</v>
      </c>
      <c r="B8" s="17" t="s">
        <v>383</v>
      </c>
      <c r="C8" s="238">
        <f>SUM(C9:C15)</f>
        <v>26352559</v>
      </c>
      <c r="D8" s="238">
        <f>SUM(D9:D15)</f>
        <v>8284453</v>
      </c>
      <c r="E8" s="71">
        <v>211</v>
      </c>
      <c r="F8" s="17" t="s">
        <v>380</v>
      </c>
      <c r="G8" s="231">
        <f>SUM(G9:G17)</f>
        <v>543023</v>
      </c>
      <c r="H8" s="231">
        <f>SUM(H9:H17)</f>
        <v>7699904</v>
      </c>
    </row>
    <row r="9" spans="1:8" ht="13.15" customHeight="1" x14ac:dyDescent="0.2">
      <c r="A9" s="74">
        <v>1111</v>
      </c>
      <c r="B9" s="18" t="s">
        <v>384</v>
      </c>
      <c r="C9" s="230">
        <v>5000</v>
      </c>
      <c r="D9" s="238">
        <v>0</v>
      </c>
      <c r="E9" s="71">
        <v>2111</v>
      </c>
      <c r="F9" s="18" t="s">
        <v>435</v>
      </c>
      <c r="G9" s="231">
        <v>0</v>
      </c>
      <c r="H9" s="231">
        <v>0</v>
      </c>
    </row>
    <row r="10" spans="1:8" ht="13.15" customHeight="1" x14ac:dyDescent="0.2">
      <c r="A10" s="74">
        <v>1112</v>
      </c>
      <c r="B10" s="18" t="s">
        <v>385</v>
      </c>
      <c r="C10" s="230">
        <v>26347559</v>
      </c>
      <c r="D10" s="238">
        <v>8284453</v>
      </c>
      <c r="E10" s="71">
        <v>2112</v>
      </c>
      <c r="F10" s="18" t="s">
        <v>436</v>
      </c>
      <c r="G10" s="231">
        <v>0</v>
      </c>
      <c r="H10" s="231">
        <v>0</v>
      </c>
    </row>
    <row r="11" spans="1:8" ht="13.15" customHeight="1" x14ac:dyDescent="0.2">
      <c r="A11" s="74">
        <v>1113</v>
      </c>
      <c r="B11" s="18" t="s">
        <v>386</v>
      </c>
      <c r="C11" s="230">
        <v>0</v>
      </c>
      <c r="D11" s="238">
        <v>0</v>
      </c>
      <c r="E11" s="71">
        <v>2113</v>
      </c>
      <c r="F11" s="18" t="s">
        <v>437</v>
      </c>
      <c r="G11" s="231">
        <v>543021</v>
      </c>
      <c r="H11" s="231">
        <v>7631769</v>
      </c>
    </row>
    <row r="12" spans="1:8" ht="13.15" customHeight="1" x14ac:dyDescent="0.2">
      <c r="A12" s="74">
        <v>1114</v>
      </c>
      <c r="B12" s="18" t="s">
        <v>387</v>
      </c>
      <c r="C12" s="230">
        <v>0</v>
      </c>
      <c r="D12" s="238">
        <v>0</v>
      </c>
      <c r="E12" s="71">
        <v>2114</v>
      </c>
      <c r="F12" s="18" t="s">
        <v>438</v>
      </c>
      <c r="G12" s="231">
        <v>0</v>
      </c>
      <c r="H12" s="231">
        <v>0</v>
      </c>
    </row>
    <row r="13" spans="1:8" ht="13.15" customHeight="1" x14ac:dyDescent="0.2">
      <c r="A13" s="74">
        <v>1115</v>
      </c>
      <c r="B13" s="18" t="s">
        <v>388</v>
      </c>
      <c r="C13" s="230">
        <v>0</v>
      </c>
      <c r="D13" s="238">
        <v>0</v>
      </c>
      <c r="E13" s="71">
        <v>2115</v>
      </c>
      <c r="F13" s="18" t="s">
        <v>439</v>
      </c>
      <c r="G13" s="231">
        <v>0</v>
      </c>
      <c r="H13" s="231">
        <v>0</v>
      </c>
    </row>
    <row r="14" spans="1:8" ht="16.5" customHeight="1" x14ac:dyDescent="0.2">
      <c r="A14" s="74">
        <v>1116</v>
      </c>
      <c r="B14" s="18" t="s">
        <v>389</v>
      </c>
      <c r="C14" s="230">
        <v>0</v>
      </c>
      <c r="D14" s="238">
        <v>0</v>
      </c>
      <c r="E14" s="71">
        <v>2116</v>
      </c>
      <c r="F14" s="18" t="s">
        <v>440</v>
      </c>
      <c r="G14" s="231">
        <v>0</v>
      </c>
      <c r="H14" s="231">
        <v>0</v>
      </c>
    </row>
    <row r="15" spans="1:8" ht="14.25" customHeight="1" x14ac:dyDescent="0.2">
      <c r="A15" s="74">
        <v>1119</v>
      </c>
      <c r="B15" s="18" t="s">
        <v>390</v>
      </c>
      <c r="C15" s="230">
        <v>0</v>
      </c>
      <c r="D15" s="238">
        <v>0</v>
      </c>
      <c r="E15" s="71">
        <v>2117</v>
      </c>
      <c r="F15" s="18" t="s">
        <v>441</v>
      </c>
      <c r="G15" s="231">
        <v>2</v>
      </c>
      <c r="H15" s="231">
        <v>68135</v>
      </c>
    </row>
    <row r="16" spans="1:8" ht="19.5" customHeight="1" x14ac:dyDescent="0.2">
      <c r="A16" s="74">
        <v>112</v>
      </c>
      <c r="B16" s="17" t="s">
        <v>391</v>
      </c>
      <c r="C16" s="230">
        <v>0</v>
      </c>
      <c r="D16" s="238">
        <v>0</v>
      </c>
      <c r="E16" s="71">
        <v>2118</v>
      </c>
      <c r="F16" s="18" t="s">
        <v>442</v>
      </c>
      <c r="G16" s="231">
        <v>0</v>
      </c>
      <c r="H16" s="231">
        <v>0</v>
      </c>
    </row>
    <row r="17" spans="1:8" ht="13.15" customHeight="1" x14ac:dyDescent="0.2">
      <c r="A17" s="74">
        <v>1121</v>
      </c>
      <c r="B17" s="18" t="s">
        <v>392</v>
      </c>
      <c r="C17" s="230">
        <v>0</v>
      </c>
      <c r="D17" s="238">
        <v>0</v>
      </c>
      <c r="E17" s="71">
        <v>2119</v>
      </c>
      <c r="F17" s="18" t="s">
        <v>443</v>
      </c>
      <c r="G17" s="231">
        <v>0</v>
      </c>
      <c r="H17" s="231">
        <v>0</v>
      </c>
    </row>
    <row r="18" spans="1:8" ht="13.15" customHeight="1" x14ac:dyDescent="0.2">
      <c r="A18" s="74">
        <v>1122</v>
      </c>
      <c r="B18" s="18" t="s">
        <v>393</v>
      </c>
      <c r="C18" s="230">
        <v>0</v>
      </c>
      <c r="D18" s="238">
        <v>0</v>
      </c>
      <c r="E18" s="71">
        <v>212</v>
      </c>
      <c r="F18" s="17" t="s">
        <v>444</v>
      </c>
      <c r="G18" s="231">
        <f>SUM(G19:G21)</f>
        <v>0</v>
      </c>
      <c r="H18" s="231">
        <f>SUM(H19:H21)</f>
        <v>0</v>
      </c>
    </row>
    <row r="19" spans="1:8" ht="13.15" customHeight="1" x14ac:dyDescent="0.2">
      <c r="A19" s="74">
        <v>1123</v>
      </c>
      <c r="B19" s="18" t="s">
        <v>394</v>
      </c>
      <c r="C19" s="230">
        <v>0</v>
      </c>
      <c r="D19" s="238">
        <v>0</v>
      </c>
      <c r="E19" s="71">
        <v>2121</v>
      </c>
      <c r="F19" s="18" t="s">
        <v>445</v>
      </c>
      <c r="G19" s="231">
        <v>0</v>
      </c>
      <c r="H19" s="231">
        <v>0</v>
      </c>
    </row>
    <row r="20" spans="1:8" ht="16.5" customHeight="1" x14ac:dyDescent="0.2">
      <c r="A20" s="74">
        <v>1124</v>
      </c>
      <c r="B20" s="18" t="s">
        <v>395</v>
      </c>
      <c r="C20" s="230">
        <v>0</v>
      </c>
      <c r="D20" s="238">
        <v>0</v>
      </c>
      <c r="E20" s="71">
        <v>2122</v>
      </c>
      <c r="F20" s="18" t="s">
        <v>446</v>
      </c>
      <c r="G20" s="231">
        <v>0</v>
      </c>
      <c r="H20" s="231">
        <v>0</v>
      </c>
    </row>
    <row r="21" spans="1:8" ht="13.15" customHeight="1" x14ac:dyDescent="0.2">
      <c r="A21" s="74">
        <v>1125</v>
      </c>
      <c r="B21" s="18" t="s">
        <v>396</v>
      </c>
      <c r="C21" s="230">
        <v>0</v>
      </c>
      <c r="D21" s="238">
        <v>0</v>
      </c>
      <c r="E21" s="71">
        <v>2129</v>
      </c>
      <c r="F21" s="18" t="s">
        <v>447</v>
      </c>
      <c r="G21" s="231">
        <v>0</v>
      </c>
      <c r="H21" s="231">
        <v>0</v>
      </c>
    </row>
    <row r="22" spans="1:8" ht="22.5" customHeight="1" x14ac:dyDescent="0.2">
      <c r="A22" s="74">
        <v>1126</v>
      </c>
      <c r="B22" s="18" t="s">
        <v>397</v>
      </c>
      <c r="C22" s="230">
        <v>0</v>
      </c>
      <c r="D22" s="238">
        <v>0</v>
      </c>
      <c r="E22" s="71">
        <v>213</v>
      </c>
      <c r="F22" s="17" t="s">
        <v>448</v>
      </c>
      <c r="G22" s="231">
        <f>SUM(G23:G24)</f>
        <v>0</v>
      </c>
      <c r="H22" s="231">
        <f>SUM(H23:H24)</f>
        <v>0</v>
      </c>
    </row>
    <row r="23" spans="1:8" ht="21.75" customHeight="1" x14ac:dyDescent="0.2">
      <c r="A23" s="74">
        <v>1129</v>
      </c>
      <c r="B23" s="18" t="s">
        <v>398</v>
      </c>
      <c r="C23" s="230">
        <v>0</v>
      </c>
      <c r="D23" s="238">
        <v>0</v>
      </c>
      <c r="E23" s="71">
        <v>2131</v>
      </c>
      <c r="F23" s="18" t="s">
        <v>449</v>
      </c>
      <c r="G23" s="231">
        <v>0</v>
      </c>
      <c r="H23" s="231"/>
    </row>
    <row r="24" spans="1:8" ht="13.15" customHeight="1" x14ac:dyDescent="0.2">
      <c r="A24" s="74">
        <v>113</v>
      </c>
      <c r="B24" s="17" t="s">
        <v>399</v>
      </c>
      <c r="C24" s="230">
        <f>SUM(C25:C29)</f>
        <v>2235185</v>
      </c>
      <c r="D24" s="230">
        <f>SUM(D25:D29)</f>
        <v>3412503</v>
      </c>
      <c r="E24" s="71">
        <v>2132</v>
      </c>
      <c r="F24" s="18" t="s">
        <v>450</v>
      </c>
      <c r="G24" s="231">
        <v>0</v>
      </c>
      <c r="H24" s="231">
        <v>0</v>
      </c>
    </row>
    <row r="25" spans="1:8" ht="15.75" customHeight="1" x14ac:dyDescent="0.2">
      <c r="A25" s="74">
        <v>1131</v>
      </c>
      <c r="B25" s="18" t="s">
        <v>400</v>
      </c>
      <c r="C25" s="230">
        <v>0</v>
      </c>
      <c r="D25" s="238"/>
      <c r="E25" s="71">
        <v>214</v>
      </c>
      <c r="F25" s="17" t="s">
        <v>451</v>
      </c>
      <c r="G25" s="231">
        <v>0</v>
      </c>
      <c r="H25" s="231">
        <v>0</v>
      </c>
    </row>
    <row r="26" spans="1:8" ht="17.25" customHeight="1" x14ac:dyDescent="0.2">
      <c r="A26" s="74">
        <v>1132</v>
      </c>
      <c r="B26" s="18" t="s">
        <v>401</v>
      </c>
      <c r="C26" s="230">
        <v>0</v>
      </c>
      <c r="D26" s="238">
        <v>0</v>
      </c>
      <c r="E26" s="71">
        <v>215</v>
      </c>
      <c r="F26" s="17" t="s">
        <v>452</v>
      </c>
      <c r="G26" s="231">
        <f>SUM(G27:G29)</f>
        <v>0</v>
      </c>
      <c r="H26" s="231">
        <f>SUM(H27:H29)</f>
        <v>0</v>
      </c>
    </row>
    <row r="27" spans="1:8" ht="17.25" customHeight="1" x14ac:dyDescent="0.2">
      <c r="A27" s="74">
        <v>1133</v>
      </c>
      <c r="B27" s="18" t="s">
        <v>402</v>
      </c>
      <c r="C27" s="230">
        <v>0</v>
      </c>
      <c r="D27" s="238">
        <v>0</v>
      </c>
      <c r="E27" s="71">
        <v>2151</v>
      </c>
      <c r="F27" s="18" t="s">
        <v>453</v>
      </c>
      <c r="G27" s="231">
        <v>0</v>
      </c>
      <c r="H27" s="231">
        <v>0</v>
      </c>
    </row>
    <row r="28" spans="1:8" ht="21" customHeight="1" x14ac:dyDescent="0.2">
      <c r="A28" s="74">
        <v>1134</v>
      </c>
      <c r="B28" s="18" t="s">
        <v>403</v>
      </c>
      <c r="C28" s="230">
        <v>2235185</v>
      </c>
      <c r="D28" s="238">
        <v>3412503</v>
      </c>
      <c r="E28" s="71">
        <v>2152</v>
      </c>
      <c r="F28" s="18" t="s">
        <v>454</v>
      </c>
      <c r="G28" s="231">
        <v>0</v>
      </c>
      <c r="H28" s="231">
        <v>0</v>
      </c>
    </row>
    <row r="29" spans="1:8" ht="18" customHeight="1" x14ac:dyDescent="0.2">
      <c r="A29" s="74">
        <v>1139</v>
      </c>
      <c r="B29" s="18" t="s">
        <v>404</v>
      </c>
      <c r="C29" s="230">
        <v>0</v>
      </c>
      <c r="D29" s="238">
        <v>0</v>
      </c>
      <c r="E29" s="71">
        <v>2159</v>
      </c>
      <c r="F29" s="18" t="s">
        <v>455</v>
      </c>
      <c r="G29" s="231">
        <v>0</v>
      </c>
      <c r="H29" s="231">
        <v>0</v>
      </c>
    </row>
    <row r="30" spans="1:8" ht="18" customHeight="1" x14ac:dyDescent="0.2">
      <c r="A30" s="74">
        <v>114</v>
      </c>
      <c r="B30" s="17" t="s">
        <v>405</v>
      </c>
      <c r="C30" s="230">
        <f>SUM(C31:C35)</f>
        <v>0</v>
      </c>
      <c r="D30" s="230">
        <f>SUM(D31:D35)</f>
        <v>0</v>
      </c>
      <c r="E30" s="71">
        <v>216</v>
      </c>
      <c r="F30" s="17" t="s">
        <v>456</v>
      </c>
      <c r="G30" s="231">
        <f>SUM(G31:G36)</f>
        <v>0</v>
      </c>
      <c r="H30" s="231">
        <f>SUM(H31:H36)</f>
        <v>0</v>
      </c>
    </row>
    <row r="31" spans="1:8" ht="13.15" customHeight="1" x14ac:dyDescent="0.2">
      <c r="A31" s="74">
        <v>1141</v>
      </c>
      <c r="B31" s="18" t="s">
        <v>406</v>
      </c>
      <c r="C31" s="230">
        <v>0</v>
      </c>
      <c r="D31" s="238">
        <v>0</v>
      </c>
      <c r="E31" s="71">
        <v>2161</v>
      </c>
      <c r="F31" s="18" t="s">
        <v>457</v>
      </c>
      <c r="G31" s="231">
        <v>0</v>
      </c>
      <c r="H31" s="231">
        <v>0</v>
      </c>
    </row>
    <row r="32" spans="1:8" ht="13.15" customHeight="1" x14ac:dyDescent="0.2">
      <c r="A32" s="74">
        <v>1142</v>
      </c>
      <c r="B32" s="18" t="s">
        <v>407</v>
      </c>
      <c r="C32" s="230">
        <v>0</v>
      </c>
      <c r="D32" s="238">
        <v>0</v>
      </c>
      <c r="E32" s="71">
        <v>2162</v>
      </c>
      <c r="F32" s="18" t="s">
        <v>458</v>
      </c>
      <c r="G32" s="231">
        <v>0</v>
      </c>
      <c r="H32" s="231">
        <v>0</v>
      </c>
    </row>
    <row r="33" spans="1:8" ht="13.15" customHeight="1" x14ac:dyDescent="0.2">
      <c r="A33" s="74">
        <v>1143</v>
      </c>
      <c r="B33" s="18" t="s">
        <v>408</v>
      </c>
      <c r="C33" s="230">
        <v>0</v>
      </c>
      <c r="D33" s="238">
        <v>0</v>
      </c>
      <c r="E33" s="71">
        <v>2163</v>
      </c>
      <c r="F33" s="18" t="s">
        <v>459</v>
      </c>
      <c r="G33" s="231">
        <v>0</v>
      </c>
      <c r="H33" s="231">
        <v>0</v>
      </c>
    </row>
    <row r="34" spans="1:8" ht="17.25" customHeight="1" x14ac:dyDescent="0.2">
      <c r="A34" s="74">
        <v>1144</v>
      </c>
      <c r="B34" s="18" t="s">
        <v>409</v>
      </c>
      <c r="C34" s="230">
        <v>0</v>
      </c>
      <c r="D34" s="238">
        <v>0</v>
      </c>
      <c r="E34" s="71">
        <v>2164</v>
      </c>
      <c r="F34" s="18" t="s">
        <v>460</v>
      </c>
      <c r="G34" s="231">
        <v>0</v>
      </c>
      <c r="H34" s="231">
        <v>0</v>
      </c>
    </row>
    <row r="35" spans="1:8" ht="18.75" customHeight="1" x14ac:dyDescent="0.2">
      <c r="A35" s="74">
        <v>1145</v>
      </c>
      <c r="B35" s="18" t="s">
        <v>410</v>
      </c>
      <c r="C35" s="230">
        <v>0</v>
      </c>
      <c r="D35" s="238">
        <v>0</v>
      </c>
      <c r="E35" s="71">
        <v>2165</v>
      </c>
      <c r="F35" s="18" t="s">
        <v>461</v>
      </c>
      <c r="G35" s="231">
        <v>0</v>
      </c>
      <c r="H35" s="231">
        <v>0</v>
      </c>
    </row>
    <row r="36" spans="1:8" x14ac:dyDescent="0.2">
      <c r="A36" s="74">
        <v>115</v>
      </c>
      <c r="B36" s="17" t="s">
        <v>411</v>
      </c>
      <c r="C36" s="230">
        <v>7000</v>
      </c>
      <c r="D36" s="238">
        <v>0</v>
      </c>
      <c r="E36" s="71">
        <v>2166</v>
      </c>
      <c r="F36" s="18" t="s">
        <v>462</v>
      </c>
      <c r="G36" s="231">
        <v>0</v>
      </c>
      <c r="H36" s="231">
        <v>0</v>
      </c>
    </row>
    <row r="37" spans="1:8" ht="19.5" customHeight="1" x14ac:dyDescent="0.2">
      <c r="A37" s="74">
        <v>116</v>
      </c>
      <c r="B37" s="17" t="s">
        <v>412</v>
      </c>
      <c r="C37" s="230">
        <f>SUM(C38:C39)</f>
        <v>0</v>
      </c>
      <c r="D37" s="230">
        <f>SUM(D38:D39)</f>
        <v>0</v>
      </c>
      <c r="E37" s="71">
        <v>217</v>
      </c>
      <c r="F37" s="17" t="s">
        <v>463</v>
      </c>
      <c r="G37" s="231">
        <v>0</v>
      </c>
      <c r="H37" s="231">
        <v>0</v>
      </c>
    </row>
    <row r="38" spans="1:8" ht="24" customHeight="1" x14ac:dyDescent="0.2">
      <c r="A38" s="74">
        <v>1161</v>
      </c>
      <c r="B38" s="18" t="s">
        <v>413</v>
      </c>
      <c r="C38" s="230">
        <v>0</v>
      </c>
      <c r="D38" s="238">
        <v>0</v>
      </c>
      <c r="E38" s="71">
        <v>2171</v>
      </c>
      <c r="F38" s="18" t="s">
        <v>464</v>
      </c>
      <c r="G38" s="231">
        <v>0</v>
      </c>
      <c r="H38" s="231">
        <v>0</v>
      </c>
    </row>
    <row r="39" spans="1:8" ht="13.15" customHeight="1" x14ac:dyDescent="0.2">
      <c r="A39" s="74">
        <v>1162</v>
      </c>
      <c r="B39" s="18" t="s">
        <v>414</v>
      </c>
      <c r="C39" s="230">
        <v>0</v>
      </c>
      <c r="D39" s="238">
        <v>0</v>
      </c>
      <c r="E39" s="71">
        <v>2172</v>
      </c>
      <c r="F39" s="18" t="s">
        <v>465</v>
      </c>
      <c r="G39" s="231">
        <v>0</v>
      </c>
      <c r="H39" s="231">
        <v>0</v>
      </c>
    </row>
    <row r="40" spans="1:8" ht="13.15" customHeight="1" x14ac:dyDescent="0.2">
      <c r="A40" s="74">
        <v>119</v>
      </c>
      <c r="B40" s="17" t="s">
        <v>415</v>
      </c>
      <c r="C40" s="230">
        <f>SUM(C41:C44)</f>
        <v>0</v>
      </c>
      <c r="D40" s="230">
        <f>SUM(D41:D44)</f>
        <v>0</v>
      </c>
      <c r="E40" s="71">
        <v>2179</v>
      </c>
      <c r="F40" s="18" t="s">
        <v>466</v>
      </c>
      <c r="G40" s="231">
        <v>0</v>
      </c>
      <c r="H40" s="231">
        <v>0</v>
      </c>
    </row>
    <row r="41" spans="1:8" ht="13.15" customHeight="1" x14ac:dyDescent="0.2">
      <c r="A41" s="74">
        <v>1191</v>
      </c>
      <c r="B41" s="18" t="s">
        <v>416</v>
      </c>
      <c r="C41" s="230">
        <v>0</v>
      </c>
      <c r="D41" s="238">
        <v>0</v>
      </c>
      <c r="E41" s="71">
        <v>219</v>
      </c>
      <c r="F41" s="17" t="s">
        <v>467</v>
      </c>
      <c r="G41" s="231">
        <f>SUM(G42:G44)</f>
        <v>0</v>
      </c>
      <c r="H41" s="231">
        <f>SUM(H42:H44)</f>
        <v>0</v>
      </c>
    </row>
    <row r="42" spans="1:8" ht="13.15" customHeight="1" x14ac:dyDescent="0.2">
      <c r="A42" s="74">
        <v>1192</v>
      </c>
      <c r="B42" s="18" t="s">
        <v>417</v>
      </c>
      <c r="C42" s="230">
        <v>0</v>
      </c>
      <c r="D42" s="238">
        <v>0</v>
      </c>
      <c r="E42" s="71">
        <v>2191</v>
      </c>
      <c r="F42" s="18" t="s">
        <v>468</v>
      </c>
      <c r="G42" s="231">
        <v>0</v>
      </c>
      <c r="H42" s="231">
        <v>0</v>
      </c>
    </row>
    <row r="43" spans="1:8" ht="21" customHeight="1" x14ac:dyDescent="0.2">
      <c r="A43" s="74">
        <v>1193</v>
      </c>
      <c r="B43" s="18" t="s">
        <v>418</v>
      </c>
      <c r="C43" s="230">
        <v>0</v>
      </c>
      <c r="D43" s="238">
        <v>0</v>
      </c>
      <c r="E43" s="71">
        <v>2192</v>
      </c>
      <c r="F43" s="18" t="s">
        <v>469</v>
      </c>
      <c r="G43" s="231">
        <v>0</v>
      </c>
      <c r="H43" s="231">
        <v>0</v>
      </c>
    </row>
    <row r="44" spans="1:8" ht="13.15" customHeight="1" x14ac:dyDescent="0.2">
      <c r="A44" s="74">
        <v>1194</v>
      </c>
      <c r="B44" s="18" t="s">
        <v>419</v>
      </c>
      <c r="C44" s="230">
        <v>0</v>
      </c>
      <c r="D44" s="238">
        <v>0</v>
      </c>
      <c r="E44" s="71">
        <v>2199</v>
      </c>
      <c r="F44" s="18" t="s">
        <v>470</v>
      </c>
      <c r="G44" s="231">
        <v>0</v>
      </c>
      <c r="H44" s="231">
        <v>0</v>
      </c>
    </row>
    <row r="45" spans="1:8" s="166" customFormat="1" ht="17.25" customHeight="1" x14ac:dyDescent="0.2">
      <c r="A45" s="168"/>
      <c r="B45" s="249" t="s">
        <v>420</v>
      </c>
      <c r="C45" s="239">
        <f>+C40+C37+C36+C30+C24+C16+C8</f>
        <v>28594744</v>
      </c>
      <c r="D45" s="239">
        <f>SUM(D40,D37,D30,D24,D16,D8)</f>
        <v>11696956</v>
      </c>
      <c r="E45" s="178"/>
      <c r="F45" s="249" t="s">
        <v>471</v>
      </c>
      <c r="G45" s="232">
        <f>+G41+G37+G30+G26+G25+G22+G18+G8</f>
        <v>543023</v>
      </c>
      <c r="H45" s="232">
        <f>+H41+H37+H30+H26+H25+H22+H18+H8</f>
        <v>7699904</v>
      </c>
    </row>
    <row r="46" spans="1:8" ht="2.25" customHeight="1" x14ac:dyDescent="0.2">
      <c r="B46" s="250"/>
      <c r="C46" s="240"/>
      <c r="D46" s="240"/>
      <c r="E46" s="180"/>
      <c r="F46" s="250"/>
      <c r="G46" s="233"/>
      <c r="H46" s="233"/>
    </row>
    <row r="47" spans="1:8" ht="2.25" customHeight="1" x14ac:dyDescent="0.2">
      <c r="B47" s="251"/>
      <c r="C47" s="241"/>
      <c r="D47" s="241"/>
      <c r="E47" s="179"/>
      <c r="F47" s="251"/>
      <c r="G47" s="234"/>
      <c r="H47" s="234"/>
    </row>
    <row r="48" spans="1:8" x14ac:dyDescent="0.2">
      <c r="A48" s="74">
        <v>12</v>
      </c>
      <c r="B48" s="29" t="s">
        <v>421</v>
      </c>
      <c r="C48" s="242"/>
      <c r="D48" s="243"/>
      <c r="E48" s="72">
        <v>22</v>
      </c>
      <c r="F48" s="29" t="s">
        <v>472</v>
      </c>
      <c r="G48" s="235"/>
      <c r="H48" s="235"/>
    </row>
    <row r="49" spans="1:8" x14ac:dyDescent="0.2">
      <c r="A49" s="74">
        <v>121</v>
      </c>
      <c r="B49" s="17" t="s">
        <v>422</v>
      </c>
      <c r="C49" s="235">
        <v>0</v>
      </c>
      <c r="D49" s="244"/>
      <c r="E49" s="72">
        <v>221</v>
      </c>
      <c r="F49" s="17" t="s">
        <v>473</v>
      </c>
      <c r="G49" s="235">
        <v>0</v>
      </c>
      <c r="H49" s="235">
        <v>0</v>
      </c>
    </row>
    <row r="50" spans="1:8" x14ac:dyDescent="0.2">
      <c r="A50" s="74">
        <v>122</v>
      </c>
      <c r="B50" s="17" t="s">
        <v>423</v>
      </c>
      <c r="C50" s="235">
        <v>10000</v>
      </c>
      <c r="D50" s="235">
        <v>10000</v>
      </c>
      <c r="E50" s="72">
        <v>222</v>
      </c>
      <c r="F50" s="17" t="s">
        <v>474</v>
      </c>
      <c r="G50" s="235">
        <v>0</v>
      </c>
      <c r="H50" s="235">
        <v>0</v>
      </c>
    </row>
    <row r="51" spans="1:8" x14ac:dyDescent="0.2">
      <c r="A51" s="74">
        <v>123</v>
      </c>
      <c r="B51" s="17" t="s">
        <v>424</v>
      </c>
      <c r="C51" s="235">
        <v>44914262</v>
      </c>
      <c r="D51" s="244">
        <v>62435849</v>
      </c>
      <c r="E51" s="72">
        <v>223</v>
      </c>
      <c r="F51" s="17" t="s">
        <v>475</v>
      </c>
      <c r="G51" s="235">
        <v>0</v>
      </c>
      <c r="H51" s="235">
        <v>0</v>
      </c>
    </row>
    <row r="52" spans="1:8" x14ac:dyDescent="0.2">
      <c r="A52" s="74">
        <v>124</v>
      </c>
      <c r="B52" s="17" t="s">
        <v>425</v>
      </c>
      <c r="C52" s="235">
        <v>1792653</v>
      </c>
      <c r="D52" s="235">
        <v>1911919</v>
      </c>
      <c r="E52" s="72">
        <v>224</v>
      </c>
      <c r="F52" s="17" t="s">
        <v>476</v>
      </c>
      <c r="G52" s="235">
        <v>0</v>
      </c>
      <c r="H52" s="235">
        <v>0</v>
      </c>
    </row>
    <row r="53" spans="1:8" ht="16.5" x14ac:dyDescent="0.2">
      <c r="A53" s="74">
        <v>125</v>
      </c>
      <c r="B53" s="17" t="s">
        <v>426</v>
      </c>
      <c r="C53" s="235">
        <v>0</v>
      </c>
      <c r="D53" s="244">
        <v>0</v>
      </c>
      <c r="E53" s="72">
        <v>225</v>
      </c>
      <c r="F53" s="17" t="s">
        <v>477</v>
      </c>
      <c r="G53" s="235">
        <v>0</v>
      </c>
      <c r="H53" s="235">
        <v>0</v>
      </c>
    </row>
    <row r="54" spans="1:8" x14ac:dyDescent="0.2">
      <c r="A54" s="74">
        <v>126</v>
      </c>
      <c r="B54" s="17" t="s">
        <v>427</v>
      </c>
      <c r="C54" s="235">
        <v>0</v>
      </c>
      <c r="D54" s="244">
        <v>0</v>
      </c>
      <c r="E54" s="72">
        <v>226</v>
      </c>
      <c r="F54" s="17" t="s">
        <v>478</v>
      </c>
      <c r="G54" s="235">
        <v>0</v>
      </c>
      <c r="H54" s="235">
        <v>0</v>
      </c>
    </row>
    <row r="55" spans="1:8" x14ac:dyDescent="0.2">
      <c r="A55" s="74">
        <v>127</v>
      </c>
      <c r="B55" s="17" t="s">
        <v>428</v>
      </c>
      <c r="C55" s="235">
        <v>0</v>
      </c>
      <c r="D55" s="244">
        <v>0</v>
      </c>
      <c r="E55" s="72"/>
      <c r="F55" s="252"/>
      <c r="G55" s="235"/>
      <c r="H55" s="235"/>
    </row>
    <row r="56" spans="1:8" ht="16.5" x14ac:dyDescent="0.2">
      <c r="A56" s="74">
        <v>128</v>
      </c>
      <c r="B56" s="17" t="s">
        <v>429</v>
      </c>
      <c r="C56" s="235">
        <v>0</v>
      </c>
      <c r="D56" s="244">
        <v>0</v>
      </c>
      <c r="E56" s="72"/>
      <c r="F56" s="29" t="s">
        <v>479</v>
      </c>
      <c r="G56" s="236">
        <f>SUM(G49:G54)</f>
        <v>0</v>
      </c>
      <c r="H56" s="236">
        <f>SUM(H49:H54)</f>
        <v>0</v>
      </c>
    </row>
    <row r="57" spans="1:8" x14ac:dyDescent="0.2">
      <c r="A57" s="74">
        <v>129</v>
      </c>
      <c r="B57" s="17" t="s">
        <v>430</v>
      </c>
      <c r="C57" s="235">
        <v>0</v>
      </c>
      <c r="D57" s="244">
        <v>0</v>
      </c>
      <c r="E57" s="72"/>
      <c r="F57" s="30" t="s">
        <v>480</v>
      </c>
      <c r="G57" s="236">
        <f>+G56+G45</f>
        <v>543023</v>
      </c>
      <c r="H57" s="236">
        <f>+H56+H45</f>
        <v>7699904</v>
      </c>
    </row>
    <row r="58" spans="1:8" ht="16.5" x14ac:dyDescent="0.2">
      <c r="B58" s="29" t="s">
        <v>431</v>
      </c>
      <c r="C58" s="236">
        <f>SUM(C49:C57)</f>
        <v>46716915</v>
      </c>
      <c r="D58" s="236">
        <f>SUM(D49:D57)</f>
        <v>64357768</v>
      </c>
      <c r="E58" s="72">
        <v>3</v>
      </c>
      <c r="F58" s="30" t="s">
        <v>481</v>
      </c>
      <c r="G58" s="235"/>
      <c r="H58" s="235"/>
    </row>
    <row r="59" spans="1:8" ht="16.5" x14ac:dyDescent="0.2">
      <c r="B59" s="29" t="s">
        <v>432</v>
      </c>
      <c r="C59" s="236">
        <f>+C45+C58</f>
        <v>75311659</v>
      </c>
      <c r="D59" s="236">
        <f>+D45+D58</f>
        <v>76054724</v>
      </c>
      <c r="E59" s="72">
        <v>31</v>
      </c>
      <c r="F59" s="30" t="s">
        <v>482</v>
      </c>
      <c r="G59" s="236">
        <f>+G60+G61+G62</f>
        <v>0</v>
      </c>
      <c r="H59" s="236">
        <f>+H60+H61+H62</f>
        <v>0</v>
      </c>
    </row>
    <row r="60" spans="1:8" x14ac:dyDescent="0.2">
      <c r="B60" s="254"/>
      <c r="C60" s="242"/>
      <c r="D60" s="243"/>
      <c r="E60" s="72">
        <v>311</v>
      </c>
      <c r="F60" s="17" t="s">
        <v>483</v>
      </c>
      <c r="G60" s="235">
        <v>0</v>
      </c>
      <c r="H60" s="235">
        <v>0</v>
      </c>
    </row>
    <row r="61" spans="1:8" x14ac:dyDescent="0.2">
      <c r="B61" s="254"/>
      <c r="C61" s="242"/>
      <c r="D61" s="243"/>
      <c r="E61" s="72">
        <v>312</v>
      </c>
      <c r="F61" s="17" t="s">
        <v>484</v>
      </c>
      <c r="G61" s="235">
        <v>0</v>
      </c>
      <c r="H61" s="235">
        <v>0</v>
      </c>
    </row>
    <row r="62" spans="1:8" x14ac:dyDescent="0.2">
      <c r="B62" s="254"/>
      <c r="C62" s="242"/>
      <c r="D62" s="243"/>
      <c r="E62" s="72">
        <v>313</v>
      </c>
      <c r="F62" s="17" t="s">
        <v>485</v>
      </c>
      <c r="G62" s="235">
        <v>0</v>
      </c>
      <c r="H62" s="235">
        <v>0</v>
      </c>
    </row>
    <row r="63" spans="1:8" ht="16.5" x14ac:dyDescent="0.2">
      <c r="B63" s="254"/>
      <c r="C63" s="242"/>
      <c r="D63" s="243"/>
      <c r="E63" s="72">
        <v>32</v>
      </c>
      <c r="F63" s="30" t="s">
        <v>486</v>
      </c>
      <c r="G63" s="236">
        <f>+G64+G65+G66+G67+G68</f>
        <v>74768636</v>
      </c>
      <c r="H63" s="236">
        <f>+H64+H65+H66+H67+H68</f>
        <v>68354820</v>
      </c>
    </row>
    <row r="64" spans="1:8" x14ac:dyDescent="0.2">
      <c r="B64" s="254"/>
      <c r="C64" s="242"/>
      <c r="D64" s="243"/>
      <c r="E64" s="72">
        <v>321</v>
      </c>
      <c r="F64" s="17" t="s">
        <v>487</v>
      </c>
      <c r="G64" s="235">
        <v>23876312</v>
      </c>
      <c r="H64" s="235">
        <v>25213251</v>
      </c>
    </row>
    <row r="65" spans="2:8" x14ac:dyDescent="0.2">
      <c r="B65" s="254"/>
      <c r="C65" s="242"/>
      <c r="D65" s="243"/>
      <c r="E65" s="72">
        <v>322</v>
      </c>
      <c r="F65" s="17" t="s">
        <v>488</v>
      </c>
      <c r="G65" s="235">
        <v>14645707</v>
      </c>
      <c r="H65" s="235">
        <v>6775686</v>
      </c>
    </row>
    <row r="66" spans="2:8" x14ac:dyDescent="0.2">
      <c r="B66" s="254"/>
      <c r="C66" s="242"/>
      <c r="D66" s="243"/>
      <c r="E66" s="72">
        <v>323</v>
      </c>
      <c r="F66" s="17" t="s">
        <v>489</v>
      </c>
      <c r="G66" s="235">
        <v>0</v>
      </c>
      <c r="H66" s="235">
        <v>0</v>
      </c>
    </row>
    <row r="67" spans="2:8" x14ac:dyDescent="0.2">
      <c r="B67" s="254"/>
      <c r="C67" s="242"/>
      <c r="D67" s="243"/>
      <c r="E67" s="72">
        <v>324</v>
      </c>
      <c r="F67" s="17" t="s">
        <v>490</v>
      </c>
      <c r="G67" s="235">
        <v>0</v>
      </c>
      <c r="H67" s="235">
        <v>0</v>
      </c>
    </row>
    <row r="68" spans="2:8" x14ac:dyDescent="0.2">
      <c r="B68" s="254"/>
      <c r="C68" s="242"/>
      <c r="D68" s="243"/>
      <c r="E68" s="72">
        <v>325</v>
      </c>
      <c r="F68" s="17" t="s">
        <v>491</v>
      </c>
      <c r="G68" s="235">
        <v>36246617</v>
      </c>
      <c r="H68" s="235">
        <v>36365883</v>
      </c>
    </row>
    <row r="69" spans="2:8" ht="24.75" x14ac:dyDescent="0.2">
      <c r="B69" s="254"/>
      <c r="C69" s="242"/>
      <c r="D69" s="243"/>
      <c r="E69" s="72">
        <v>33</v>
      </c>
      <c r="F69" s="29" t="s">
        <v>492</v>
      </c>
      <c r="G69" s="236">
        <f>+G70+G71</f>
        <v>0</v>
      </c>
      <c r="H69" s="236">
        <f>+H70+H71</f>
        <v>0</v>
      </c>
    </row>
    <row r="70" spans="2:8" x14ac:dyDescent="0.2">
      <c r="B70" s="254"/>
      <c r="C70" s="242"/>
      <c r="D70" s="243"/>
      <c r="E70" s="72">
        <v>331</v>
      </c>
      <c r="F70" s="17" t="s">
        <v>493</v>
      </c>
      <c r="G70" s="235">
        <v>0</v>
      </c>
      <c r="H70" s="235">
        <v>0</v>
      </c>
    </row>
    <row r="71" spans="2:8" x14ac:dyDescent="0.2">
      <c r="B71" s="254"/>
      <c r="C71" s="242"/>
      <c r="D71" s="243"/>
      <c r="E71" s="72">
        <v>332</v>
      </c>
      <c r="F71" s="17" t="s">
        <v>494</v>
      </c>
      <c r="G71" s="235">
        <v>0</v>
      </c>
      <c r="H71" s="235">
        <v>0</v>
      </c>
    </row>
    <row r="72" spans="2:8" ht="16.5" x14ac:dyDescent="0.2">
      <c r="B72" s="254"/>
      <c r="C72" s="242"/>
      <c r="D72" s="243"/>
      <c r="E72" s="72"/>
      <c r="F72" s="29" t="s">
        <v>495</v>
      </c>
      <c r="G72" s="236">
        <f>+G59+G63+G69</f>
        <v>74768636</v>
      </c>
      <c r="H72" s="236">
        <f>+H59+H63+H69</f>
        <v>68354820</v>
      </c>
    </row>
    <row r="73" spans="2:8" ht="16.5" x14ac:dyDescent="0.2">
      <c r="B73" s="255"/>
      <c r="C73" s="245"/>
      <c r="D73" s="246"/>
      <c r="E73" s="73"/>
      <c r="F73" s="253" t="s">
        <v>496</v>
      </c>
      <c r="G73" s="237">
        <f>+G57+G72</f>
        <v>75311659</v>
      </c>
      <c r="H73" s="237">
        <f>+H57+H72</f>
        <v>76054724</v>
      </c>
    </row>
  </sheetData>
  <customSheetViews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1" orientation="landscape" r:id="rId4"/>
  <rowBreaks count="1" manualBreakCount="1">
    <brk id="46" max="7" man="1"/>
  </rowBreaks>
  <ignoredErrors>
    <ignoredError sqref="C8:F8 C12:H14 D9:H9 E10:H10 C53:H58 D50:H50 E51:H52 C26:H27 E25:H25 C47:H49 E28:H28 C11:F11 C16:H16 C15:F15 C66:H67 C69:H72 C68:F68 C60:H62 D59:H59 C18:H24 C17:G17 C64:F65 C63:F63 C73:G73 C29:H35 D45:H45 C37:H44 D36:H36" formulaRange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topLeftCell="B1" zoomScale="140" zoomScaleNormal="140" zoomScaleSheetLayoutView="110" workbookViewId="0">
      <selection activeCell="J17" sqref="J17"/>
    </sheetView>
  </sheetViews>
  <sheetFormatPr baseColWidth="10" defaultColWidth="8.83203125" defaultRowHeight="12.75" x14ac:dyDescent="0.2"/>
  <cols>
    <col min="1" max="1" width="12" style="16" hidden="1" customWidth="1"/>
    <col min="2" max="2" width="22.83203125" customWidth="1"/>
    <col min="3" max="8" width="11.83203125" customWidth="1"/>
    <col min="9" max="9" width="15.33203125" customWidth="1"/>
    <col min="10" max="10" width="10.1640625" bestFit="1" customWidth="1"/>
    <col min="12" max="12" width="9.6640625" bestFit="1" customWidth="1"/>
    <col min="13" max="13" width="10.83203125" bestFit="1" customWidth="1"/>
    <col min="14" max="14" width="11.83203125" customWidth="1"/>
    <col min="15" max="15" width="9.6640625" bestFit="1" customWidth="1"/>
    <col min="16" max="16" width="13.1640625" customWidth="1"/>
  </cols>
  <sheetData>
    <row r="1" spans="1:15" ht="13.9" customHeight="1" x14ac:dyDescent="0.2">
      <c r="B1" s="291" t="s">
        <v>321</v>
      </c>
      <c r="C1" s="292"/>
      <c r="D1" s="292"/>
      <c r="E1" s="292"/>
      <c r="F1" s="292"/>
      <c r="G1" s="292"/>
      <c r="H1" s="292"/>
      <c r="I1" s="293"/>
    </row>
    <row r="2" spans="1:15" ht="13.9" customHeight="1" x14ac:dyDescent="0.2">
      <c r="B2" s="291" t="s">
        <v>524</v>
      </c>
      <c r="C2" s="292"/>
      <c r="D2" s="292"/>
      <c r="E2" s="292"/>
      <c r="F2" s="292"/>
      <c r="G2" s="292"/>
      <c r="H2" s="292"/>
      <c r="I2" s="293"/>
    </row>
    <row r="3" spans="1:15" ht="13.9" customHeight="1" x14ac:dyDescent="0.2">
      <c r="B3" s="291" t="s">
        <v>534</v>
      </c>
      <c r="C3" s="292"/>
      <c r="D3" s="292"/>
      <c r="E3" s="292"/>
      <c r="F3" s="292"/>
      <c r="G3" s="292"/>
      <c r="H3" s="292"/>
      <c r="I3" s="293"/>
    </row>
    <row r="4" spans="1:15" ht="13.9" customHeight="1" x14ac:dyDescent="0.2">
      <c r="B4" s="291" t="s">
        <v>331</v>
      </c>
      <c r="C4" s="292"/>
      <c r="D4" s="292"/>
      <c r="E4" s="292"/>
      <c r="F4" s="292"/>
      <c r="G4" s="292"/>
      <c r="H4" s="292"/>
      <c r="I4" s="293"/>
    </row>
    <row r="5" spans="1:15" ht="36.75" customHeight="1" x14ac:dyDescent="0.2">
      <c r="A5" s="54" t="s">
        <v>305</v>
      </c>
      <c r="B5" s="271" t="s">
        <v>517</v>
      </c>
      <c r="C5" s="215" t="s">
        <v>532</v>
      </c>
      <c r="D5" s="215" t="s">
        <v>518</v>
      </c>
      <c r="E5" s="215" t="s">
        <v>519</v>
      </c>
      <c r="F5" s="215" t="s">
        <v>520</v>
      </c>
      <c r="G5" s="272" t="s">
        <v>521</v>
      </c>
      <c r="H5" s="215" t="s">
        <v>522</v>
      </c>
      <c r="I5" s="273" t="s">
        <v>523</v>
      </c>
    </row>
    <row r="6" spans="1:15" ht="28.9" customHeight="1" x14ac:dyDescent="0.2">
      <c r="B6" s="260" t="s">
        <v>498</v>
      </c>
      <c r="C6" s="265">
        <f t="shared" ref="C6:I6" si="0">+C7+C11</f>
        <v>0</v>
      </c>
      <c r="D6" s="265">
        <f t="shared" si="0"/>
        <v>0</v>
      </c>
      <c r="E6" s="265">
        <f t="shared" si="0"/>
        <v>0</v>
      </c>
      <c r="F6" s="265">
        <f t="shared" si="0"/>
        <v>0</v>
      </c>
      <c r="G6" s="265">
        <f t="shared" si="0"/>
        <v>0</v>
      </c>
      <c r="H6" s="265">
        <f t="shared" si="0"/>
        <v>0</v>
      </c>
      <c r="I6" s="265">
        <f t="shared" si="0"/>
        <v>0</v>
      </c>
    </row>
    <row r="7" spans="1:15" ht="13.15" customHeight="1" x14ac:dyDescent="0.2">
      <c r="B7" s="9" t="s">
        <v>499</v>
      </c>
      <c r="C7" s="266">
        <f t="shared" ref="C7:I7" si="1">+C8+C9+C10</f>
        <v>0</v>
      </c>
      <c r="D7" s="266">
        <f t="shared" si="1"/>
        <v>0</v>
      </c>
      <c r="E7" s="266">
        <f t="shared" si="1"/>
        <v>0</v>
      </c>
      <c r="F7" s="266">
        <f t="shared" si="1"/>
        <v>0</v>
      </c>
      <c r="G7" s="266">
        <f t="shared" si="1"/>
        <v>0</v>
      </c>
      <c r="H7" s="266">
        <f t="shared" si="1"/>
        <v>0</v>
      </c>
      <c r="I7" s="266">
        <f t="shared" si="1"/>
        <v>0</v>
      </c>
    </row>
    <row r="8" spans="1:15" ht="13.15" customHeight="1" x14ac:dyDescent="0.2">
      <c r="A8" s="16">
        <v>21312</v>
      </c>
      <c r="B8" s="7" t="s">
        <v>500</v>
      </c>
      <c r="C8" s="267">
        <v>0</v>
      </c>
      <c r="D8" s="267"/>
      <c r="E8" s="267"/>
      <c r="F8" s="267"/>
      <c r="G8" s="267"/>
      <c r="H8" s="267"/>
      <c r="I8" s="267"/>
    </row>
    <row r="9" spans="1:15" ht="13.9" customHeight="1" x14ac:dyDescent="0.2">
      <c r="A9" s="16">
        <v>21311</v>
      </c>
      <c r="B9" s="7" t="s">
        <v>501</v>
      </c>
      <c r="C9" s="267">
        <v>0</v>
      </c>
      <c r="D9" s="267"/>
      <c r="E9" s="267"/>
      <c r="F9" s="267"/>
      <c r="G9" s="267"/>
      <c r="H9" s="267"/>
      <c r="I9" s="267"/>
      <c r="M9" s="81"/>
    </row>
    <row r="10" spans="1:15" ht="13.15" customHeight="1" x14ac:dyDescent="0.2">
      <c r="A10" s="16">
        <v>21331</v>
      </c>
      <c r="B10" s="7" t="s">
        <v>502</v>
      </c>
      <c r="C10" s="267">
        <v>0</v>
      </c>
      <c r="D10" s="267"/>
      <c r="E10" s="267"/>
      <c r="F10" s="267"/>
      <c r="G10" s="267"/>
      <c r="H10" s="267"/>
      <c r="I10" s="267"/>
    </row>
    <row r="11" spans="1:15" ht="13.15" customHeight="1" x14ac:dyDescent="0.2">
      <c r="B11" s="261" t="s">
        <v>503</v>
      </c>
      <c r="C11" s="266">
        <f t="shared" ref="C11:I11" si="2">+C12+C13+C14</f>
        <v>0</v>
      </c>
      <c r="D11" s="266">
        <f t="shared" si="2"/>
        <v>0</v>
      </c>
      <c r="E11" s="266">
        <f t="shared" si="2"/>
        <v>0</v>
      </c>
      <c r="F11" s="266">
        <f t="shared" si="2"/>
        <v>0</v>
      </c>
      <c r="G11" s="266">
        <f t="shared" si="2"/>
        <v>0</v>
      </c>
      <c r="H11" s="266">
        <f t="shared" si="2"/>
        <v>0</v>
      </c>
      <c r="I11" s="266">
        <f t="shared" si="2"/>
        <v>0</v>
      </c>
    </row>
    <row r="12" spans="1:15" ht="13.15" customHeight="1" x14ac:dyDescent="0.2">
      <c r="A12" s="16">
        <v>21321</v>
      </c>
      <c r="B12" s="7" t="s">
        <v>504</v>
      </c>
      <c r="C12" s="267">
        <v>0</v>
      </c>
      <c r="D12" s="267"/>
      <c r="E12" s="267"/>
      <c r="F12" s="267"/>
      <c r="G12" s="267"/>
      <c r="H12" s="267"/>
      <c r="I12" s="267"/>
    </row>
    <row r="13" spans="1:15" ht="13.15" customHeight="1" x14ac:dyDescent="0.2">
      <c r="A13" s="16">
        <v>21321</v>
      </c>
      <c r="B13" s="7" t="s">
        <v>505</v>
      </c>
      <c r="C13" s="267">
        <v>0</v>
      </c>
      <c r="D13" s="267"/>
      <c r="E13" s="267"/>
      <c r="F13" s="267"/>
      <c r="G13" s="267"/>
      <c r="H13" s="267"/>
      <c r="I13" s="267"/>
      <c r="M13" s="81"/>
      <c r="O13" s="81"/>
    </row>
    <row r="14" spans="1:15" ht="10.9" customHeight="1" x14ac:dyDescent="0.2">
      <c r="A14" s="16">
        <v>21332</v>
      </c>
      <c r="B14" s="7" t="s">
        <v>506</v>
      </c>
      <c r="C14" s="267">
        <v>0</v>
      </c>
      <c r="D14" s="267"/>
      <c r="E14" s="267"/>
      <c r="F14" s="267"/>
      <c r="G14" s="267"/>
      <c r="H14" s="267"/>
      <c r="I14" s="267"/>
    </row>
    <row r="15" spans="1:15" ht="12" customHeight="1" x14ac:dyDescent="0.2">
      <c r="A15" s="16" t="s">
        <v>283</v>
      </c>
      <c r="B15" s="261" t="s">
        <v>507</v>
      </c>
      <c r="C15" s="266">
        <v>7699904</v>
      </c>
      <c r="D15" s="268">
        <f>7281925+2762275</f>
        <v>10044200</v>
      </c>
      <c r="E15" s="268">
        <f>169184+2718135</f>
        <v>2887319</v>
      </c>
      <c r="F15" s="266">
        <v>0</v>
      </c>
      <c r="G15" s="266">
        <f>C15-D15+E15</f>
        <v>543023</v>
      </c>
      <c r="H15" s="266">
        <v>0</v>
      </c>
      <c r="I15" s="266">
        <v>0</v>
      </c>
      <c r="J15" s="171">
        <f>+C15+D15-E15</f>
        <v>14856785</v>
      </c>
    </row>
    <row r="16" spans="1:15" ht="40.9" customHeight="1" x14ac:dyDescent="0.2">
      <c r="B16" s="3" t="s">
        <v>508</v>
      </c>
      <c r="C16" s="269">
        <f>+C15+C6</f>
        <v>7699904</v>
      </c>
      <c r="D16" s="269">
        <f>+D15+D6</f>
        <v>10044200</v>
      </c>
      <c r="E16" s="269">
        <f>+E15+E6</f>
        <v>2887319</v>
      </c>
      <c r="F16" s="269">
        <f>+F6+F15</f>
        <v>0</v>
      </c>
      <c r="G16" s="269">
        <f>+G15+G6</f>
        <v>543023</v>
      </c>
      <c r="H16" s="269">
        <f>+H6+H15</f>
        <v>0</v>
      </c>
      <c r="I16" s="269">
        <f>+I6+I15</f>
        <v>0</v>
      </c>
      <c r="O16" s="81"/>
    </row>
    <row r="17" spans="2:9" ht="19.899999999999999" customHeight="1" x14ac:dyDescent="0.2">
      <c r="B17" s="262" t="s">
        <v>509</v>
      </c>
      <c r="C17" s="267">
        <f t="shared" ref="C17:I17" si="3">+C18+C19+C20</f>
        <v>0</v>
      </c>
      <c r="D17" s="267">
        <f t="shared" si="3"/>
        <v>0</v>
      </c>
      <c r="E17" s="267">
        <f t="shared" si="3"/>
        <v>0</v>
      </c>
      <c r="F17" s="267">
        <f t="shared" si="3"/>
        <v>0</v>
      </c>
      <c r="G17" s="267">
        <f t="shared" si="3"/>
        <v>0</v>
      </c>
      <c r="H17" s="267">
        <f t="shared" si="3"/>
        <v>0</v>
      </c>
      <c r="I17" s="267">
        <f t="shared" si="3"/>
        <v>0</v>
      </c>
    </row>
    <row r="18" spans="2:9" ht="13.15" customHeight="1" x14ac:dyDescent="0.2">
      <c r="B18" s="2" t="s">
        <v>510</v>
      </c>
      <c r="C18" s="267">
        <v>0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</row>
    <row r="19" spans="2:9" ht="12" customHeight="1" x14ac:dyDescent="0.2">
      <c r="B19" s="2" t="s">
        <v>511</v>
      </c>
      <c r="C19" s="267">
        <v>0</v>
      </c>
      <c r="D19" s="267">
        <v>0</v>
      </c>
      <c r="E19" s="267">
        <v>0</v>
      </c>
      <c r="F19" s="267">
        <v>0</v>
      </c>
      <c r="G19" s="267">
        <v>0</v>
      </c>
      <c r="H19" s="267">
        <v>0</v>
      </c>
      <c r="I19" s="267">
        <v>0</v>
      </c>
    </row>
    <row r="20" spans="2:9" ht="19.899999999999999" customHeight="1" x14ac:dyDescent="0.2">
      <c r="B20" s="2" t="s">
        <v>512</v>
      </c>
      <c r="C20" s="267">
        <v>0</v>
      </c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</row>
    <row r="21" spans="2:9" ht="30" customHeight="1" x14ac:dyDescent="0.2">
      <c r="B21" s="263" t="s">
        <v>513</v>
      </c>
      <c r="C21" s="267">
        <f t="shared" ref="C21:I21" si="4">+C22+C23+C24</f>
        <v>0</v>
      </c>
      <c r="D21" s="267">
        <f t="shared" si="4"/>
        <v>0</v>
      </c>
      <c r="E21" s="267">
        <f t="shared" si="4"/>
        <v>0</v>
      </c>
      <c r="F21" s="267">
        <f t="shared" si="4"/>
        <v>0</v>
      </c>
      <c r="G21" s="267">
        <f t="shared" si="4"/>
        <v>0</v>
      </c>
      <c r="H21" s="267">
        <f t="shared" si="4"/>
        <v>0</v>
      </c>
      <c r="I21" s="267">
        <f t="shared" si="4"/>
        <v>0</v>
      </c>
    </row>
    <row r="22" spans="2:9" ht="13.15" customHeight="1" x14ac:dyDescent="0.2">
      <c r="B22" s="2" t="s">
        <v>514</v>
      </c>
      <c r="C22" s="267">
        <v>0</v>
      </c>
      <c r="D22" s="267"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</row>
    <row r="23" spans="2:9" ht="13.9" customHeight="1" x14ac:dyDescent="0.2">
      <c r="B23" s="2" t="s">
        <v>515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</row>
    <row r="24" spans="2:9" ht="25.9" customHeight="1" x14ac:dyDescent="0.2">
      <c r="B24" s="264" t="s">
        <v>516</v>
      </c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</row>
    <row r="28" spans="2:9" ht="37.9" customHeight="1" x14ac:dyDescent="0.2">
      <c r="B28" s="280" t="s">
        <v>525</v>
      </c>
      <c r="C28" s="121" t="s">
        <v>2</v>
      </c>
      <c r="D28" s="121" t="s">
        <v>3</v>
      </c>
      <c r="E28" s="120" t="s">
        <v>4</v>
      </c>
      <c r="F28" s="121" t="s">
        <v>5</v>
      </c>
      <c r="G28" s="154" t="s">
        <v>6</v>
      </c>
    </row>
    <row r="29" spans="2:9" ht="25.15" customHeight="1" x14ac:dyDescent="0.2">
      <c r="B29" s="216" t="s">
        <v>526</v>
      </c>
      <c r="C29" s="274"/>
      <c r="D29" s="274"/>
      <c r="E29" s="274"/>
      <c r="F29" s="274"/>
      <c r="G29" s="275"/>
    </row>
    <row r="30" spans="2:9" ht="13.15" customHeight="1" x14ac:dyDescent="0.2">
      <c r="B30" s="281" t="s">
        <v>527</v>
      </c>
      <c r="C30" s="276">
        <v>0</v>
      </c>
      <c r="D30" s="276">
        <v>0</v>
      </c>
      <c r="E30" s="276">
        <v>0</v>
      </c>
      <c r="F30" s="276">
        <v>0</v>
      </c>
      <c r="G30" s="277">
        <v>0</v>
      </c>
    </row>
    <row r="31" spans="2:9" ht="13.15" customHeight="1" x14ac:dyDescent="0.2">
      <c r="B31" s="281" t="s">
        <v>528</v>
      </c>
      <c r="C31" s="276">
        <v>0</v>
      </c>
      <c r="D31" s="276">
        <v>0</v>
      </c>
      <c r="E31" s="276">
        <v>0</v>
      </c>
      <c r="F31" s="276">
        <v>0</v>
      </c>
      <c r="G31" s="277">
        <v>0</v>
      </c>
    </row>
    <row r="32" spans="2:9" ht="13.15" customHeight="1" x14ac:dyDescent="0.2">
      <c r="B32" s="282" t="s">
        <v>529</v>
      </c>
      <c r="C32" s="278">
        <v>0</v>
      </c>
      <c r="D32" s="278">
        <v>0</v>
      </c>
      <c r="E32" s="278">
        <v>0</v>
      </c>
      <c r="F32" s="278">
        <v>0</v>
      </c>
      <c r="G32" s="279">
        <v>0</v>
      </c>
    </row>
    <row r="34" spans="1:7" s="11" customFormat="1" ht="33.75" customHeight="1" x14ac:dyDescent="0.2">
      <c r="A34" s="16"/>
      <c r="B34" s="290" t="s">
        <v>330</v>
      </c>
      <c r="C34" s="290"/>
      <c r="D34" s="290"/>
      <c r="E34" s="290"/>
      <c r="F34" s="290"/>
      <c r="G34" s="290"/>
    </row>
    <row r="35" spans="1:7" s="11" customFormat="1" ht="5.25" customHeight="1" x14ac:dyDescent="0.2">
      <c r="A35" s="16"/>
      <c r="B35" s="12"/>
    </row>
    <row r="36" spans="1:7" s="11" customFormat="1" ht="12" customHeight="1" x14ac:dyDescent="0.2">
      <c r="A36" s="16"/>
      <c r="B36" s="11" t="s">
        <v>205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A4" sqref="A4:K4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94" t="s">
        <v>320</v>
      </c>
      <c r="B1" s="295"/>
      <c r="C1" s="295"/>
      <c r="D1" s="295"/>
      <c r="E1" s="295"/>
      <c r="F1" s="295"/>
      <c r="G1" s="295"/>
      <c r="H1" s="295"/>
      <c r="I1" s="295"/>
      <c r="J1" s="295"/>
      <c r="K1" s="296"/>
    </row>
    <row r="2" spans="1:11" x14ac:dyDescent="0.2">
      <c r="A2" s="294" t="s">
        <v>7</v>
      </c>
      <c r="B2" s="295"/>
      <c r="C2" s="295"/>
      <c r="D2" s="295"/>
      <c r="E2" s="295"/>
      <c r="F2" s="295"/>
      <c r="G2" s="295"/>
      <c r="H2" s="295"/>
      <c r="I2" s="295"/>
      <c r="J2" s="295"/>
      <c r="K2" s="296"/>
    </row>
    <row r="3" spans="1:11" x14ac:dyDescent="0.2">
      <c r="A3" s="294" t="s">
        <v>535</v>
      </c>
      <c r="B3" s="295"/>
      <c r="C3" s="295"/>
      <c r="D3" s="295"/>
      <c r="E3" s="295"/>
      <c r="F3" s="295"/>
      <c r="G3" s="295"/>
      <c r="H3" s="295"/>
      <c r="I3" s="295"/>
      <c r="J3" s="295"/>
      <c r="K3" s="296"/>
    </row>
    <row r="4" spans="1:11" x14ac:dyDescent="0.2">
      <c r="A4" s="294" t="s">
        <v>0</v>
      </c>
      <c r="B4" s="295"/>
      <c r="C4" s="295"/>
      <c r="D4" s="295"/>
      <c r="E4" s="295"/>
      <c r="F4" s="295"/>
      <c r="G4" s="295"/>
      <c r="H4" s="295"/>
      <c r="I4" s="295"/>
      <c r="J4" s="295"/>
      <c r="K4" s="296"/>
    </row>
    <row r="5" spans="1:11" ht="57.75" x14ac:dyDescent="0.2">
      <c r="A5" s="156" t="s">
        <v>8</v>
      </c>
      <c r="B5" s="155" t="s">
        <v>9</v>
      </c>
      <c r="C5" s="155" t="s">
        <v>10</v>
      </c>
      <c r="D5" s="155" t="s">
        <v>11</v>
      </c>
      <c r="E5" s="155" t="s">
        <v>12</v>
      </c>
      <c r="F5" s="155" t="s">
        <v>13</v>
      </c>
      <c r="G5" s="155" t="s">
        <v>14</v>
      </c>
      <c r="H5" s="155" t="s">
        <v>15</v>
      </c>
      <c r="I5" s="155" t="s">
        <v>306</v>
      </c>
      <c r="J5" s="155" t="s">
        <v>307</v>
      </c>
      <c r="K5" s="155" t="s">
        <v>308</v>
      </c>
    </row>
    <row r="6" spans="1:11" ht="19.5" customHeight="1" x14ac:dyDescent="0.2">
      <c r="A6" s="1" t="s">
        <v>16</v>
      </c>
      <c r="B6" s="77"/>
      <c r="C6" s="77"/>
      <c r="D6" s="77"/>
      <c r="E6" s="77">
        <f t="shared" ref="E6:K6" si="0">+SUM(E7:E10)</f>
        <v>0</v>
      </c>
      <c r="F6" s="77">
        <f t="shared" si="0"/>
        <v>0</v>
      </c>
      <c r="G6" s="77">
        <f t="shared" si="0"/>
        <v>0</v>
      </c>
      <c r="H6" s="77">
        <f t="shared" si="0"/>
        <v>0</v>
      </c>
      <c r="I6" s="77">
        <f t="shared" si="0"/>
        <v>0</v>
      </c>
      <c r="J6" s="77">
        <f t="shared" si="0"/>
        <v>0</v>
      </c>
      <c r="K6" s="77">
        <f t="shared" si="0"/>
        <v>0</v>
      </c>
    </row>
    <row r="7" spans="1:11" x14ac:dyDescent="0.2">
      <c r="A7" s="2" t="s">
        <v>17</v>
      </c>
      <c r="B7" s="78"/>
      <c r="C7" s="78"/>
      <c r="D7" s="78"/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</row>
    <row r="8" spans="1:11" x14ac:dyDescent="0.2">
      <c r="A8" s="2" t="s">
        <v>18</v>
      </c>
      <c r="B8" s="78"/>
      <c r="C8" s="78"/>
      <c r="D8" s="78"/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</row>
    <row r="9" spans="1:11" x14ac:dyDescent="0.2">
      <c r="A9" s="2" t="s">
        <v>19</v>
      </c>
      <c r="B9" s="78"/>
      <c r="C9" s="78"/>
      <c r="D9" s="78"/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</row>
    <row r="10" spans="1:11" x14ac:dyDescent="0.2">
      <c r="A10" s="2" t="s">
        <v>20</v>
      </c>
      <c r="B10" s="78"/>
      <c r="C10" s="78"/>
      <c r="D10" s="78"/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</row>
    <row r="11" spans="1:11" x14ac:dyDescent="0.2">
      <c r="A11" s="3" t="s">
        <v>21</v>
      </c>
      <c r="B11" s="79"/>
      <c r="C11" s="79"/>
      <c r="D11" s="79"/>
      <c r="E11" s="79">
        <f t="shared" ref="E11:K11" si="1">+SUM(E12:E15)</f>
        <v>0</v>
      </c>
      <c r="F11" s="79">
        <f t="shared" si="1"/>
        <v>0</v>
      </c>
      <c r="G11" s="79">
        <f t="shared" si="1"/>
        <v>0</v>
      </c>
      <c r="H11" s="79">
        <f t="shared" si="1"/>
        <v>0</v>
      </c>
      <c r="I11" s="79">
        <f t="shared" si="1"/>
        <v>0</v>
      </c>
      <c r="J11" s="79">
        <f t="shared" si="1"/>
        <v>0</v>
      </c>
      <c r="K11" s="79">
        <f t="shared" si="1"/>
        <v>0</v>
      </c>
    </row>
    <row r="12" spans="1:11" x14ac:dyDescent="0.2">
      <c r="A12" s="2" t="s">
        <v>22</v>
      </c>
      <c r="B12" s="78"/>
      <c r="C12" s="78"/>
      <c r="D12" s="78"/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</row>
    <row r="13" spans="1:11" x14ac:dyDescent="0.2">
      <c r="A13" s="2" t="s">
        <v>23</v>
      </c>
      <c r="B13" s="78"/>
      <c r="C13" s="78"/>
      <c r="D13" s="78"/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</row>
    <row r="14" spans="1:11" x14ac:dyDescent="0.2">
      <c r="A14" s="2" t="s">
        <v>24</v>
      </c>
      <c r="B14" s="78"/>
      <c r="C14" s="78"/>
      <c r="D14" s="78"/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1:11" x14ac:dyDescent="0.2">
      <c r="A15" s="2" t="s">
        <v>25</v>
      </c>
      <c r="B15" s="78"/>
      <c r="C15" s="78"/>
      <c r="D15" s="78"/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</row>
    <row r="16" spans="1:11" ht="16.5" x14ac:dyDescent="0.2">
      <c r="A16" s="4" t="s">
        <v>26</v>
      </c>
      <c r="B16" s="80"/>
      <c r="C16" s="80"/>
      <c r="D16" s="80"/>
      <c r="E16" s="80">
        <f t="shared" ref="E16:K16" si="2">+E6+E11</f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  <c r="J16" s="80">
        <f t="shared" si="2"/>
        <v>0</v>
      </c>
      <c r="K16" s="80">
        <f t="shared" si="2"/>
        <v>0</v>
      </c>
    </row>
  </sheetData>
  <customSheetViews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zoomScale="120" zoomScaleNormal="120" zoomScaleSheetLayoutView="150" workbookViewId="0">
      <selection activeCell="E22" sqref="E22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21.33203125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</cols>
  <sheetData>
    <row r="1" spans="1:11" ht="9" customHeight="1" x14ac:dyDescent="0.2">
      <c r="A1" s="299" t="s">
        <v>320</v>
      </c>
      <c r="B1" s="300"/>
      <c r="C1" s="300"/>
      <c r="D1" s="301"/>
    </row>
    <row r="2" spans="1:11" ht="7.9" customHeight="1" x14ac:dyDescent="0.2">
      <c r="A2" s="133" t="s">
        <v>27</v>
      </c>
      <c r="B2" s="134"/>
      <c r="C2" s="137"/>
      <c r="D2" s="173"/>
    </row>
    <row r="3" spans="1:11" ht="7.9" customHeight="1" x14ac:dyDescent="0.2">
      <c r="A3" s="302" t="s">
        <v>534</v>
      </c>
      <c r="B3" s="303"/>
      <c r="C3" s="303"/>
      <c r="D3" s="304"/>
    </row>
    <row r="4" spans="1:11" ht="7.9" customHeight="1" x14ac:dyDescent="0.2">
      <c r="A4" s="131" t="s">
        <v>0</v>
      </c>
      <c r="B4" s="132"/>
      <c r="C4" s="138"/>
      <c r="D4" s="174"/>
    </row>
    <row r="5" spans="1:11" ht="6.75" customHeight="1" x14ac:dyDescent="0.2">
      <c r="A5" s="297"/>
      <c r="B5" s="297"/>
      <c r="C5" s="297"/>
      <c r="D5" s="297"/>
      <c r="E5" s="161"/>
      <c r="F5" s="81"/>
      <c r="H5">
        <v>1286435</v>
      </c>
    </row>
    <row r="6" spans="1:11" ht="16.899999999999999" customHeight="1" x14ac:dyDescent="0.2">
      <c r="A6" s="125" t="s">
        <v>1</v>
      </c>
      <c r="B6" s="177" t="s">
        <v>344</v>
      </c>
      <c r="C6" s="141" t="s">
        <v>28</v>
      </c>
      <c r="D6" s="182" t="s">
        <v>29</v>
      </c>
      <c r="H6">
        <v>169984</v>
      </c>
    </row>
    <row r="7" spans="1:11" ht="19.149999999999999" customHeight="1" x14ac:dyDescent="0.2">
      <c r="A7" s="126" t="s">
        <v>30</v>
      </c>
      <c r="B7" s="146">
        <f>+B8+B9+B10</f>
        <v>21196000</v>
      </c>
      <c r="C7" s="75">
        <f>+C8+C9+C10</f>
        <v>39581012</v>
      </c>
      <c r="D7" s="75">
        <f>+D8+D9+D10</f>
        <v>39581012</v>
      </c>
      <c r="E7" s="185"/>
      <c r="F7" s="185"/>
      <c r="G7" s="185"/>
      <c r="H7" s="185">
        <v>311281</v>
      </c>
    </row>
    <row r="8" spans="1:11" ht="9" customHeight="1" x14ac:dyDescent="0.2">
      <c r="A8" s="127" t="s">
        <v>31</v>
      </c>
      <c r="B8" s="147">
        <v>21196000</v>
      </c>
      <c r="C8" s="56">
        <f>14731916+10341+1905005</f>
        <v>16647262</v>
      </c>
      <c r="D8" s="56">
        <f>+C8</f>
        <v>16647262</v>
      </c>
      <c r="E8" s="185"/>
      <c r="F8" s="185">
        <v>13937000</v>
      </c>
      <c r="G8" s="185">
        <v>2625000</v>
      </c>
      <c r="H8" s="185">
        <f>F8-G8</f>
        <v>11312000</v>
      </c>
      <c r="J8" s="171"/>
      <c r="K8" s="176"/>
    </row>
    <row r="9" spans="1:11" ht="9" customHeight="1" x14ac:dyDescent="0.2">
      <c r="A9" s="127" t="s">
        <v>32</v>
      </c>
      <c r="B9" s="147">
        <v>0</v>
      </c>
      <c r="C9" s="56">
        <f>2625000+20308750</f>
        <v>22933750</v>
      </c>
      <c r="D9" s="56">
        <f>+C9</f>
        <v>22933750</v>
      </c>
      <c r="E9" s="185"/>
      <c r="F9" s="185"/>
      <c r="G9" s="185"/>
      <c r="H9" s="181">
        <f>SUM(H5:H8)</f>
        <v>13079700</v>
      </c>
    </row>
    <row r="10" spans="1:11" ht="13.15" customHeight="1" x14ac:dyDescent="0.2">
      <c r="A10" s="127" t="s">
        <v>33</v>
      </c>
      <c r="B10" s="147">
        <v>0</v>
      </c>
      <c r="C10" s="56">
        <v>0</v>
      </c>
      <c r="D10" s="56">
        <v>0</v>
      </c>
      <c r="E10" s="185"/>
      <c r="F10" s="185"/>
      <c r="G10" s="185"/>
      <c r="H10" s="196"/>
    </row>
    <row r="11" spans="1:11" ht="13.9" customHeight="1" x14ac:dyDescent="0.2">
      <c r="A11" s="123" t="s">
        <v>34</v>
      </c>
      <c r="B11" s="148">
        <f>+B12+B13</f>
        <v>21196000</v>
      </c>
      <c r="C11" s="76">
        <f>+C12+C13</f>
        <v>15704700</v>
      </c>
      <c r="D11" s="76">
        <f>+D12+D13</f>
        <v>15704700</v>
      </c>
      <c r="E11" s="185"/>
      <c r="F11" s="181"/>
      <c r="G11" s="185"/>
      <c r="H11" s="185"/>
    </row>
    <row r="12" spans="1:11" ht="9" customHeight="1" x14ac:dyDescent="0.2">
      <c r="A12" s="127" t="s">
        <v>35</v>
      </c>
      <c r="B12" s="147">
        <v>21196000</v>
      </c>
      <c r="C12" s="56">
        <v>13079700</v>
      </c>
      <c r="D12" s="56">
        <f>+C12</f>
        <v>13079700</v>
      </c>
      <c r="E12" s="185"/>
      <c r="F12" s="196"/>
      <c r="G12" s="185"/>
      <c r="H12" s="185"/>
      <c r="I12" s="175"/>
      <c r="J12" s="81"/>
    </row>
    <row r="13" spans="1:11" ht="18" customHeight="1" x14ac:dyDescent="0.2">
      <c r="A13" s="127" t="s">
        <v>36</v>
      </c>
      <c r="B13" s="147">
        <v>0</v>
      </c>
      <c r="C13" s="56">
        <v>2625000</v>
      </c>
      <c r="D13" s="56">
        <f>+C13</f>
        <v>2625000</v>
      </c>
      <c r="E13" s="185"/>
      <c r="F13" s="185"/>
      <c r="G13" s="185"/>
      <c r="H13" s="185"/>
      <c r="I13" s="185"/>
      <c r="J13" s="185"/>
    </row>
    <row r="14" spans="1:11" ht="9" customHeight="1" x14ac:dyDescent="0.2">
      <c r="A14" s="130" t="s">
        <v>37</v>
      </c>
      <c r="B14" s="148">
        <f t="shared" ref="B14:D14" si="0">+B15+B16</f>
        <v>0</v>
      </c>
      <c r="C14" s="76">
        <f t="shared" si="0"/>
        <v>0</v>
      </c>
      <c r="D14" s="76">
        <f t="shared" si="0"/>
        <v>0</v>
      </c>
      <c r="E14" s="185"/>
      <c r="F14" s="185"/>
      <c r="G14" s="185"/>
      <c r="H14" s="181"/>
      <c r="I14" s="185"/>
      <c r="J14" s="181"/>
    </row>
    <row r="15" spans="1:11" ht="9" customHeight="1" x14ac:dyDescent="0.2">
      <c r="A15" s="127" t="s">
        <v>38</v>
      </c>
      <c r="B15" s="147">
        <v>0</v>
      </c>
      <c r="C15" s="56">
        <v>0</v>
      </c>
      <c r="D15" s="56">
        <v>0</v>
      </c>
      <c r="E15" s="185"/>
      <c r="F15" s="185"/>
      <c r="G15" s="185"/>
      <c r="H15" s="185"/>
      <c r="I15" s="185"/>
      <c r="J15" s="185"/>
    </row>
    <row r="16" spans="1:11" ht="15" customHeight="1" x14ac:dyDescent="0.2">
      <c r="A16" s="127" t="s">
        <v>39</v>
      </c>
      <c r="B16" s="147">
        <v>0</v>
      </c>
      <c r="C16" s="56">
        <v>0</v>
      </c>
      <c r="D16" s="56">
        <v>0</v>
      </c>
      <c r="E16" s="185"/>
      <c r="G16" s="185"/>
      <c r="H16" s="181"/>
      <c r="J16" s="181"/>
      <c r="K16" s="186"/>
    </row>
    <row r="17" spans="1:10" ht="12.75" customHeight="1" x14ac:dyDescent="0.2">
      <c r="A17" s="60" t="s">
        <v>310</v>
      </c>
      <c r="B17" s="148">
        <f>+B7-B11+B14</f>
        <v>0</v>
      </c>
      <c r="C17" s="76">
        <f>+C7-C11+C14</f>
        <v>23876312</v>
      </c>
      <c r="D17" s="76">
        <f>+D7-D11+D14</f>
        <v>23876312</v>
      </c>
      <c r="E17" s="185"/>
      <c r="H17" s="185"/>
      <c r="J17" s="185"/>
    </row>
    <row r="18" spans="1:10" ht="17.25" customHeight="1" x14ac:dyDescent="0.2">
      <c r="A18" s="130" t="s">
        <v>309</v>
      </c>
      <c r="B18" s="69">
        <f>B17-B10</f>
        <v>0</v>
      </c>
      <c r="C18" s="76">
        <f>C17-C10</f>
        <v>23876312</v>
      </c>
      <c r="D18" s="76">
        <f>D17-D10</f>
        <v>23876312</v>
      </c>
      <c r="E18" s="185"/>
    </row>
    <row r="19" spans="1:10" ht="21.75" customHeight="1" x14ac:dyDescent="0.2">
      <c r="A19" s="128" t="s">
        <v>40</v>
      </c>
      <c r="B19" s="159">
        <f>B18-B14</f>
        <v>0</v>
      </c>
      <c r="C19" s="158">
        <f>C18-C14</f>
        <v>23876312</v>
      </c>
      <c r="D19" s="158">
        <f>D18-D14</f>
        <v>23876312</v>
      </c>
      <c r="E19" s="185"/>
      <c r="F19" s="185"/>
      <c r="G19" s="185"/>
    </row>
    <row r="20" spans="1:10" ht="9" customHeight="1" x14ac:dyDescent="0.2">
      <c r="A20" s="297"/>
      <c r="B20" s="298"/>
      <c r="C20" s="297"/>
      <c r="D20" s="297"/>
      <c r="E20" s="185"/>
      <c r="F20" s="185"/>
      <c r="G20" s="185"/>
      <c r="H20" s="185"/>
    </row>
    <row r="21" spans="1:10" ht="9" customHeight="1" x14ac:dyDescent="0.2">
      <c r="A21" s="125" t="s">
        <v>41</v>
      </c>
      <c r="B21" s="141" t="s">
        <v>42</v>
      </c>
      <c r="C21" s="141" t="s">
        <v>28</v>
      </c>
      <c r="D21" s="183" t="s">
        <v>43</v>
      </c>
      <c r="E21" s="185"/>
      <c r="F21" s="198"/>
      <c r="G21" s="185"/>
      <c r="H21" s="185"/>
      <c r="I21" s="198"/>
    </row>
    <row r="22" spans="1:10" ht="30" customHeight="1" x14ac:dyDescent="0.2">
      <c r="A22" s="129" t="s">
        <v>44</v>
      </c>
      <c r="B22" s="150">
        <v>0</v>
      </c>
      <c r="C22" s="153">
        <v>0</v>
      </c>
      <c r="D22" s="153">
        <v>0</v>
      </c>
      <c r="E22" s="185"/>
      <c r="F22" s="198"/>
      <c r="H22" s="185"/>
      <c r="I22" s="198"/>
    </row>
    <row r="23" spans="1:10" ht="13.5" customHeight="1" x14ac:dyDescent="0.2">
      <c r="A23" s="128" t="s">
        <v>45</v>
      </c>
      <c r="B23" s="152">
        <v>0</v>
      </c>
      <c r="C23" s="57">
        <f>+C19+C22</f>
        <v>23876312</v>
      </c>
      <c r="D23" s="57">
        <f>+D19+D22</f>
        <v>23876312</v>
      </c>
      <c r="E23" s="185"/>
      <c r="F23" s="199"/>
      <c r="H23" s="51"/>
    </row>
    <row r="24" spans="1:10" ht="16.899999999999999" customHeight="1" x14ac:dyDescent="0.2">
      <c r="A24" s="125" t="s">
        <v>41</v>
      </c>
      <c r="B24" s="141" t="s">
        <v>46</v>
      </c>
      <c r="C24" s="141" t="s">
        <v>28</v>
      </c>
      <c r="D24" s="183" t="s">
        <v>29</v>
      </c>
      <c r="E24" s="185"/>
      <c r="F24" s="201"/>
      <c r="H24" s="51"/>
      <c r="I24" s="166"/>
    </row>
    <row r="25" spans="1:10" ht="18" customHeight="1" x14ac:dyDescent="0.2">
      <c r="A25" s="126" t="s">
        <v>47</v>
      </c>
      <c r="B25" s="150">
        <v>0</v>
      </c>
      <c r="C25" s="153">
        <v>0</v>
      </c>
      <c r="D25" s="153">
        <v>0</v>
      </c>
      <c r="E25" s="185"/>
      <c r="F25" s="200"/>
      <c r="G25" s="81"/>
      <c r="I25" s="202"/>
    </row>
    <row r="26" spans="1:10" ht="24" customHeight="1" x14ac:dyDescent="0.2">
      <c r="A26" s="127" t="s">
        <v>48</v>
      </c>
      <c r="B26" s="151"/>
      <c r="C26" s="55"/>
      <c r="D26" s="55"/>
      <c r="F26" s="81"/>
      <c r="J26" s="81"/>
    </row>
    <row r="27" spans="1:10" ht="30" customHeight="1" x14ac:dyDescent="0.2">
      <c r="A27" s="123" t="s">
        <v>49</v>
      </c>
      <c r="B27" s="151">
        <v>0</v>
      </c>
      <c r="C27" s="55">
        <v>0</v>
      </c>
      <c r="D27" s="55">
        <v>0</v>
      </c>
      <c r="E27" s="51"/>
      <c r="F27" s="81"/>
      <c r="I27" s="81"/>
      <c r="J27" s="81"/>
    </row>
    <row r="28" spans="1:10" ht="15" customHeight="1" x14ac:dyDescent="0.2">
      <c r="A28" s="128" t="s">
        <v>50</v>
      </c>
      <c r="B28" s="152">
        <v>0</v>
      </c>
      <c r="C28" s="145">
        <v>0</v>
      </c>
      <c r="D28" s="145">
        <v>0</v>
      </c>
      <c r="F28" s="81"/>
      <c r="I28" s="81"/>
      <c r="J28" s="81"/>
    </row>
    <row r="29" spans="1:10" ht="16.899999999999999" customHeight="1" x14ac:dyDescent="0.2">
      <c r="A29" s="141" t="s">
        <v>41</v>
      </c>
      <c r="B29" s="139" t="s">
        <v>46</v>
      </c>
      <c r="C29" s="172" t="s">
        <v>28</v>
      </c>
      <c r="D29" s="6" t="s">
        <v>29</v>
      </c>
    </row>
    <row r="30" spans="1:10" ht="15.75" customHeight="1" x14ac:dyDescent="0.2">
      <c r="A30" s="142" t="s">
        <v>31</v>
      </c>
      <c r="B30" s="146">
        <f>+B8</f>
        <v>21196000</v>
      </c>
      <c r="C30" s="75">
        <f>+C8</f>
        <v>16647262</v>
      </c>
      <c r="D30" s="75">
        <f>+D8</f>
        <v>16647262</v>
      </c>
    </row>
    <row r="31" spans="1:10" ht="33" customHeight="1" x14ac:dyDescent="0.2">
      <c r="A31" s="136" t="s">
        <v>51</v>
      </c>
      <c r="B31" s="151">
        <v>0</v>
      </c>
      <c r="C31" s="55">
        <v>0</v>
      </c>
      <c r="D31" s="55">
        <v>0</v>
      </c>
    </row>
    <row r="32" spans="1:10" ht="15.75" customHeight="1" x14ac:dyDescent="0.2">
      <c r="A32" s="143" t="s">
        <v>35</v>
      </c>
      <c r="B32" s="148">
        <f>+B12</f>
        <v>21196000</v>
      </c>
      <c r="C32" s="76">
        <f>+C12</f>
        <v>13079700</v>
      </c>
      <c r="D32" s="76">
        <f>+D12</f>
        <v>13079700</v>
      </c>
    </row>
    <row r="33" spans="1:4" ht="9" customHeight="1" x14ac:dyDescent="0.2">
      <c r="A33" s="143" t="s">
        <v>38</v>
      </c>
      <c r="B33" s="151">
        <v>0</v>
      </c>
      <c r="C33" s="55">
        <v>0</v>
      </c>
      <c r="D33" s="55">
        <v>0</v>
      </c>
    </row>
    <row r="34" spans="1:4" ht="9" customHeight="1" x14ac:dyDescent="0.2">
      <c r="A34" s="144" t="s">
        <v>327</v>
      </c>
      <c r="B34" s="148">
        <f>+B30+B31-B32+B33</f>
        <v>0</v>
      </c>
      <c r="C34" s="148">
        <f>+C30+C31-C32+C33</f>
        <v>3567562</v>
      </c>
      <c r="D34" s="148">
        <f>+D30+D31-D32+D33</f>
        <v>3567562</v>
      </c>
    </row>
    <row r="35" spans="1:4" ht="24.75" customHeight="1" x14ac:dyDescent="0.2">
      <c r="A35" s="135" t="s">
        <v>326</v>
      </c>
      <c r="B35" s="148">
        <f>B34-B31</f>
        <v>0</v>
      </c>
      <c r="C35" s="148">
        <f>C34-C31</f>
        <v>3567562</v>
      </c>
      <c r="D35" s="148">
        <f>D34-D31</f>
        <v>3567562</v>
      </c>
    </row>
    <row r="36" spans="1:4" ht="25.9" customHeight="1" x14ac:dyDescent="0.2">
      <c r="A36" s="122" t="s">
        <v>32</v>
      </c>
      <c r="B36" s="148">
        <v>0</v>
      </c>
      <c r="C36" s="76">
        <f>+C9</f>
        <v>22933750</v>
      </c>
      <c r="D36" s="76">
        <f>+D9</f>
        <v>22933750</v>
      </c>
    </row>
    <row r="37" spans="1:4" ht="39" customHeight="1" x14ac:dyDescent="0.2">
      <c r="A37" s="123" t="s">
        <v>52</v>
      </c>
      <c r="B37" s="151">
        <v>0</v>
      </c>
      <c r="C37" s="55">
        <v>0</v>
      </c>
      <c r="D37" s="55">
        <v>0</v>
      </c>
    </row>
    <row r="38" spans="1:4" ht="15.75" customHeight="1" x14ac:dyDescent="0.2">
      <c r="A38" s="124" t="s">
        <v>36</v>
      </c>
      <c r="B38" s="147">
        <f>+B13</f>
        <v>0</v>
      </c>
      <c r="C38" s="56">
        <f>+C13</f>
        <v>2625000</v>
      </c>
      <c r="D38" s="56">
        <f>+D13</f>
        <v>2625000</v>
      </c>
    </row>
    <row r="39" spans="1:4" ht="10.15" customHeight="1" x14ac:dyDescent="0.2">
      <c r="A39" s="124" t="s">
        <v>39</v>
      </c>
      <c r="B39" s="151">
        <v>0</v>
      </c>
      <c r="C39" s="55">
        <v>0</v>
      </c>
      <c r="D39" s="55">
        <v>0</v>
      </c>
    </row>
    <row r="40" spans="1:4" ht="10.15" customHeight="1" x14ac:dyDescent="0.2">
      <c r="A40" s="149" t="s">
        <v>328</v>
      </c>
      <c r="B40" s="148">
        <f>+B36+B37-B38+B39</f>
        <v>0</v>
      </c>
      <c r="C40" s="148">
        <f>+C36+C37-C38+C39</f>
        <v>20308750</v>
      </c>
      <c r="D40" s="148">
        <f>+D36+D37-D38+D39</f>
        <v>20308750</v>
      </c>
    </row>
    <row r="41" spans="1:4" ht="17.25" customHeight="1" x14ac:dyDescent="0.2">
      <c r="A41" s="14" t="s">
        <v>329</v>
      </c>
      <c r="B41" s="160">
        <f>B40-B37</f>
        <v>0</v>
      </c>
      <c r="C41" s="160">
        <f>C40-C37</f>
        <v>20308750</v>
      </c>
      <c r="D41" s="160">
        <f>D40-D37</f>
        <v>20308750</v>
      </c>
    </row>
  </sheetData>
  <customSheetViews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F72" sqref="F72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38" hidden="1" customWidth="1"/>
    <col min="3" max="3" width="12.83203125" style="15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99" t="s">
        <v>320</v>
      </c>
      <c r="E1" s="300"/>
      <c r="F1" s="300"/>
      <c r="G1" s="300"/>
      <c r="H1" s="300"/>
      <c r="I1" s="300"/>
      <c r="J1" s="301"/>
    </row>
    <row r="2" spans="1:12" ht="10.15" customHeight="1" x14ac:dyDescent="0.2">
      <c r="D2" s="302" t="s">
        <v>53</v>
      </c>
      <c r="E2" s="303"/>
      <c r="F2" s="303"/>
      <c r="G2" s="303"/>
      <c r="H2" s="303"/>
      <c r="I2" s="303"/>
      <c r="J2" s="304"/>
    </row>
    <row r="3" spans="1:12" ht="10.15" customHeight="1" x14ac:dyDescent="0.2">
      <c r="D3" s="302" t="s">
        <v>534</v>
      </c>
      <c r="E3" s="303"/>
      <c r="F3" s="303"/>
      <c r="G3" s="303"/>
      <c r="H3" s="303"/>
      <c r="I3" s="303"/>
      <c r="J3" s="304"/>
    </row>
    <row r="4" spans="1:12" ht="9" customHeight="1" x14ac:dyDescent="0.2">
      <c r="D4" s="8"/>
      <c r="E4" s="5"/>
      <c r="F4" s="10" t="s">
        <v>0</v>
      </c>
      <c r="G4" s="5"/>
      <c r="H4" s="5"/>
      <c r="I4" s="5"/>
      <c r="J4" s="39"/>
    </row>
    <row r="5" spans="1:12" ht="10.9" customHeight="1" x14ac:dyDescent="0.2">
      <c r="D5" s="305" t="s">
        <v>1</v>
      </c>
      <c r="E5" s="299" t="s">
        <v>54</v>
      </c>
      <c r="F5" s="295"/>
      <c r="G5" s="295"/>
      <c r="H5" s="295"/>
      <c r="I5" s="295"/>
      <c r="J5" s="307" t="s">
        <v>55</v>
      </c>
    </row>
    <row r="6" spans="1:12" ht="25.5" customHeight="1" x14ac:dyDescent="0.2">
      <c r="D6" s="306"/>
      <c r="E6" s="36" t="s">
        <v>56</v>
      </c>
      <c r="F6" s="36" t="s">
        <v>57</v>
      </c>
      <c r="G6" s="36" t="s">
        <v>58</v>
      </c>
      <c r="H6" s="36" t="s">
        <v>28</v>
      </c>
      <c r="I6" s="46" t="s">
        <v>59</v>
      </c>
      <c r="J6" s="308"/>
    </row>
    <row r="7" spans="1:12" ht="16.5" hidden="1" x14ac:dyDescent="0.15">
      <c r="D7" s="37"/>
      <c r="E7" s="36">
        <v>811</v>
      </c>
      <c r="F7" s="36" t="s">
        <v>282</v>
      </c>
      <c r="G7" s="36" t="s">
        <v>284</v>
      </c>
      <c r="H7" s="36">
        <v>814</v>
      </c>
      <c r="I7" s="46">
        <v>815</v>
      </c>
      <c r="J7" s="47" t="s">
        <v>281</v>
      </c>
    </row>
    <row r="8" spans="1:12" ht="9.75" customHeight="1" x14ac:dyDescent="0.2">
      <c r="A8" s="45" t="s">
        <v>301</v>
      </c>
      <c r="B8" s="45" t="s">
        <v>285</v>
      </c>
      <c r="C8" s="45" t="s">
        <v>304</v>
      </c>
      <c r="D8" s="19" t="s">
        <v>60</v>
      </c>
      <c r="E8" s="107"/>
      <c r="F8" s="107" t="s">
        <v>249</v>
      </c>
      <c r="G8" s="107"/>
      <c r="H8" s="107"/>
      <c r="I8" s="108"/>
      <c r="J8" s="107"/>
    </row>
    <row r="9" spans="1:12" ht="9.75" customHeight="1" x14ac:dyDescent="0.2">
      <c r="A9" s="45"/>
      <c r="B9" s="41"/>
      <c r="C9" s="41">
        <v>1000</v>
      </c>
      <c r="D9" s="17" t="s">
        <v>61</v>
      </c>
      <c r="E9" s="82">
        <v>0</v>
      </c>
      <c r="F9" s="82">
        <v>0</v>
      </c>
      <c r="G9" s="82">
        <v>0</v>
      </c>
      <c r="H9" s="82">
        <v>0</v>
      </c>
      <c r="I9" s="96">
        <v>0</v>
      </c>
      <c r="J9" s="82">
        <f>+E9-I9</f>
        <v>0</v>
      </c>
    </row>
    <row r="10" spans="1:12" ht="9.75" customHeight="1" x14ac:dyDescent="0.2">
      <c r="A10" s="45"/>
      <c r="B10" s="41"/>
      <c r="C10" s="41">
        <v>2000</v>
      </c>
      <c r="D10" s="35" t="s">
        <v>259</v>
      </c>
      <c r="E10" s="82">
        <v>0</v>
      </c>
      <c r="F10" s="82">
        <v>0</v>
      </c>
      <c r="G10" s="82">
        <v>0</v>
      </c>
      <c r="H10" s="82">
        <v>0</v>
      </c>
      <c r="I10" s="96">
        <v>0</v>
      </c>
      <c r="J10" s="82">
        <f t="shared" ref="J10" si="0">+E10-I10</f>
        <v>0</v>
      </c>
    </row>
    <row r="11" spans="1:12" ht="9.75" customHeight="1" x14ac:dyDescent="0.2">
      <c r="A11" s="45"/>
      <c r="B11" s="41"/>
      <c r="C11" s="41">
        <v>3000</v>
      </c>
      <c r="D11" s="17" t="s">
        <v>62</v>
      </c>
      <c r="E11" s="82">
        <v>0</v>
      </c>
      <c r="F11" s="82">
        <v>0</v>
      </c>
      <c r="G11" s="82">
        <v>0</v>
      </c>
      <c r="H11" s="82">
        <v>0</v>
      </c>
      <c r="I11" s="96">
        <v>0</v>
      </c>
      <c r="J11" s="82">
        <f>+E11-I11</f>
        <v>0</v>
      </c>
    </row>
    <row r="12" spans="1:12" ht="9.75" customHeight="1" x14ac:dyDescent="0.2">
      <c r="A12" s="45"/>
      <c r="B12" s="41"/>
      <c r="C12" s="41">
        <v>4000</v>
      </c>
      <c r="D12" s="17" t="s">
        <v>63</v>
      </c>
      <c r="E12" s="82">
        <v>0</v>
      </c>
      <c r="F12" s="82">
        <v>0</v>
      </c>
      <c r="G12" s="82">
        <f>+E12+F12</f>
        <v>0</v>
      </c>
      <c r="H12" s="82">
        <f t="shared" ref="H12:I15" si="1">+G12</f>
        <v>0</v>
      </c>
      <c r="I12" s="96">
        <f t="shared" si="1"/>
        <v>0</v>
      </c>
      <c r="J12" s="82">
        <f>I12-E12</f>
        <v>0</v>
      </c>
    </row>
    <row r="13" spans="1:12" ht="9.75" customHeight="1" x14ac:dyDescent="0.2">
      <c r="A13" s="45"/>
      <c r="B13" s="41"/>
      <c r="C13" s="41">
        <v>5000</v>
      </c>
      <c r="D13" s="17" t="s">
        <v>64</v>
      </c>
      <c r="E13" s="82">
        <v>0</v>
      </c>
      <c r="F13" s="82">
        <v>10341</v>
      </c>
      <c r="G13" s="82">
        <f>+E13+F13</f>
        <v>10341</v>
      </c>
      <c r="H13" s="82">
        <f t="shared" si="1"/>
        <v>10341</v>
      </c>
      <c r="I13" s="96">
        <f t="shared" si="1"/>
        <v>10341</v>
      </c>
      <c r="J13" s="82">
        <f>I13-E13</f>
        <v>10341</v>
      </c>
    </row>
    <row r="14" spans="1:12" ht="9.75" customHeight="1" x14ac:dyDescent="0.2">
      <c r="A14" s="45"/>
      <c r="B14" s="41"/>
      <c r="C14" s="41">
        <v>6000</v>
      </c>
      <c r="D14" s="17" t="s">
        <v>65</v>
      </c>
      <c r="E14" s="82">
        <v>0</v>
      </c>
      <c r="F14" s="82">
        <v>0</v>
      </c>
      <c r="G14" s="82">
        <f>+E14+F14</f>
        <v>0</v>
      </c>
      <c r="H14" s="82">
        <f t="shared" si="1"/>
        <v>0</v>
      </c>
      <c r="I14" s="96">
        <f t="shared" si="1"/>
        <v>0</v>
      </c>
      <c r="J14" s="82">
        <f>I14-E14</f>
        <v>0</v>
      </c>
    </row>
    <row r="15" spans="1:12" ht="9.75" customHeight="1" x14ac:dyDescent="0.2">
      <c r="A15" s="45"/>
      <c r="B15" s="41"/>
      <c r="C15" s="41">
        <v>7000</v>
      </c>
      <c r="D15" s="35" t="s">
        <v>260</v>
      </c>
      <c r="E15" s="82">
        <v>0</v>
      </c>
      <c r="F15" s="82">
        <v>1905005</v>
      </c>
      <c r="G15" s="82">
        <f>+E15+F15</f>
        <v>1905005</v>
      </c>
      <c r="H15" s="82">
        <f t="shared" si="1"/>
        <v>1905005</v>
      </c>
      <c r="I15" s="96">
        <f t="shared" si="1"/>
        <v>1905005</v>
      </c>
      <c r="J15" s="82">
        <f>I15-E15</f>
        <v>1905005</v>
      </c>
      <c r="L15" s="81"/>
    </row>
    <row r="16" spans="1:12" ht="12" customHeight="1" x14ac:dyDescent="0.2">
      <c r="A16" s="45"/>
      <c r="B16" s="41"/>
      <c r="C16" s="41"/>
      <c r="D16" s="17" t="s">
        <v>66</v>
      </c>
      <c r="E16" s="82">
        <f>SUM(E17:E27)</f>
        <v>21196000</v>
      </c>
      <c r="F16" s="82">
        <f t="shared" ref="F16" si="2">SUM(F17:F27)</f>
        <v>0</v>
      </c>
      <c r="G16" s="82">
        <f>SUM(G17:G27)</f>
        <v>21196000</v>
      </c>
      <c r="H16" s="82">
        <f>SUM(H17:H27)</f>
        <v>14731916</v>
      </c>
      <c r="I16" s="82">
        <f>SUM(I17:I27)</f>
        <v>14731916</v>
      </c>
      <c r="J16" s="82">
        <f>SUM(J17:J27)</f>
        <v>-6464084</v>
      </c>
    </row>
    <row r="17" spans="1:14" ht="12" customHeight="1" x14ac:dyDescent="0.2">
      <c r="A17" s="45"/>
      <c r="B17" s="42"/>
      <c r="C17" s="42" t="s">
        <v>255</v>
      </c>
      <c r="D17" s="18" t="s">
        <v>67</v>
      </c>
      <c r="E17" s="82">
        <v>21196000</v>
      </c>
      <c r="F17" s="82">
        <v>0</v>
      </c>
      <c r="G17" s="82">
        <f>+E17+F17</f>
        <v>21196000</v>
      </c>
      <c r="H17" s="82">
        <v>14731916</v>
      </c>
      <c r="I17" s="96">
        <f>+H17</f>
        <v>14731916</v>
      </c>
      <c r="J17" s="82">
        <f>I17-E17</f>
        <v>-6464084</v>
      </c>
      <c r="K17" s="13"/>
      <c r="L17" s="13"/>
      <c r="M17" s="13"/>
      <c r="N17" s="81"/>
    </row>
    <row r="18" spans="1:14" ht="12" customHeight="1" x14ac:dyDescent="0.2">
      <c r="A18" s="45"/>
      <c r="B18" s="42"/>
      <c r="C18" s="42" t="s">
        <v>256</v>
      </c>
      <c r="D18" s="18" t="s">
        <v>215</v>
      </c>
      <c r="E18" s="82">
        <v>0</v>
      </c>
      <c r="F18" s="82">
        <v>0</v>
      </c>
      <c r="G18" s="82">
        <v>0</v>
      </c>
      <c r="H18" s="82">
        <v>0</v>
      </c>
      <c r="I18" s="96">
        <v>0</v>
      </c>
      <c r="J18" s="82">
        <v>0</v>
      </c>
      <c r="K18" s="51"/>
      <c r="L18" s="13"/>
      <c r="M18" s="13"/>
    </row>
    <row r="19" spans="1:14" ht="12" customHeight="1" x14ac:dyDescent="0.2">
      <c r="A19" s="45"/>
      <c r="B19" s="42"/>
      <c r="C19" s="42" t="s">
        <v>257</v>
      </c>
      <c r="D19" s="18" t="s">
        <v>207</v>
      </c>
      <c r="E19" s="82">
        <v>0</v>
      </c>
      <c r="F19" s="82">
        <v>0</v>
      </c>
      <c r="G19" s="82">
        <v>0</v>
      </c>
      <c r="H19" s="82">
        <v>0</v>
      </c>
      <c r="I19" s="96">
        <v>0</v>
      </c>
      <c r="J19" s="82">
        <v>0</v>
      </c>
      <c r="K19" s="51"/>
      <c r="L19" s="187"/>
      <c r="M19" s="13"/>
    </row>
    <row r="20" spans="1:14" ht="12" customHeight="1" x14ac:dyDescent="0.2">
      <c r="A20" s="45"/>
      <c r="B20" s="41"/>
      <c r="C20" s="41">
        <v>8112</v>
      </c>
      <c r="D20" s="18" t="s">
        <v>216</v>
      </c>
      <c r="E20" s="82">
        <v>0</v>
      </c>
      <c r="F20" s="82">
        <v>0</v>
      </c>
      <c r="G20" s="82">
        <v>0</v>
      </c>
      <c r="H20" s="82">
        <v>0</v>
      </c>
      <c r="I20" s="96">
        <v>0</v>
      </c>
      <c r="J20" s="82">
        <v>0</v>
      </c>
      <c r="L20" s="13"/>
      <c r="M20" s="13"/>
    </row>
    <row r="21" spans="1:14" ht="9.75" customHeight="1" x14ac:dyDescent="0.2">
      <c r="A21" s="45"/>
      <c r="B21" s="41"/>
      <c r="C21" s="41"/>
      <c r="D21" s="18" t="s">
        <v>68</v>
      </c>
      <c r="E21" s="82">
        <v>0</v>
      </c>
      <c r="F21" s="82">
        <v>0</v>
      </c>
      <c r="G21" s="82">
        <v>0</v>
      </c>
      <c r="H21" s="82">
        <v>0</v>
      </c>
      <c r="I21" s="96">
        <v>0</v>
      </c>
      <c r="J21" s="82">
        <v>0</v>
      </c>
      <c r="M21" s="184"/>
    </row>
    <row r="22" spans="1:14" ht="9.75" customHeight="1" x14ac:dyDescent="0.2">
      <c r="A22" s="45"/>
      <c r="B22" s="42"/>
      <c r="C22" s="42" t="s">
        <v>254</v>
      </c>
      <c r="D22" s="18" t="s">
        <v>208</v>
      </c>
      <c r="E22" s="82">
        <v>0</v>
      </c>
      <c r="F22" s="82">
        <v>0</v>
      </c>
      <c r="G22" s="82">
        <v>0</v>
      </c>
      <c r="H22" s="82">
        <v>0</v>
      </c>
      <c r="I22" s="96">
        <v>0</v>
      </c>
      <c r="J22" s="82">
        <v>0</v>
      </c>
    </row>
    <row r="23" spans="1:14" ht="9.75" customHeight="1" x14ac:dyDescent="0.2">
      <c r="A23" s="45"/>
      <c r="B23" s="41"/>
      <c r="C23" s="41"/>
      <c r="D23" s="18" t="s">
        <v>69</v>
      </c>
      <c r="E23" s="82">
        <v>0</v>
      </c>
      <c r="F23" s="82">
        <v>0</v>
      </c>
      <c r="G23" s="82">
        <v>0</v>
      </c>
      <c r="H23" s="82">
        <v>0</v>
      </c>
      <c r="I23" s="96">
        <v>0</v>
      </c>
      <c r="J23" s="82">
        <v>0</v>
      </c>
    </row>
    <row r="24" spans="1:14" ht="9.75" customHeight="1" x14ac:dyDescent="0.2">
      <c r="A24" s="45"/>
      <c r="B24" s="41"/>
      <c r="C24" s="41"/>
      <c r="D24" s="18" t="s">
        <v>70</v>
      </c>
      <c r="E24" s="82">
        <v>0</v>
      </c>
      <c r="F24" s="82">
        <v>0</v>
      </c>
      <c r="G24" s="82">
        <v>0</v>
      </c>
      <c r="H24" s="82">
        <v>0</v>
      </c>
      <c r="I24" s="96">
        <v>0</v>
      </c>
      <c r="J24" s="82">
        <v>0</v>
      </c>
    </row>
    <row r="25" spans="1:14" ht="9.75" customHeight="1" x14ac:dyDescent="0.2">
      <c r="A25" s="45"/>
      <c r="B25" s="41"/>
      <c r="C25" s="41" t="s">
        <v>250</v>
      </c>
      <c r="D25" s="18" t="s">
        <v>209</v>
      </c>
      <c r="E25" s="82">
        <v>0</v>
      </c>
      <c r="F25" s="82">
        <v>0</v>
      </c>
      <c r="G25" s="82">
        <v>0</v>
      </c>
      <c r="H25" s="82">
        <v>0</v>
      </c>
      <c r="I25" s="96">
        <v>0</v>
      </c>
      <c r="J25" s="82">
        <v>0</v>
      </c>
    </row>
    <row r="26" spans="1:14" ht="9.75" customHeight="1" x14ac:dyDescent="0.2">
      <c r="A26" s="45"/>
      <c r="B26" s="41"/>
      <c r="C26" s="41" t="s">
        <v>251</v>
      </c>
      <c r="D26" s="18" t="s">
        <v>210</v>
      </c>
      <c r="E26" s="82">
        <v>0</v>
      </c>
      <c r="F26" s="82">
        <v>0</v>
      </c>
      <c r="G26" s="82">
        <v>0</v>
      </c>
      <c r="H26" s="82">
        <v>0</v>
      </c>
      <c r="I26" s="96">
        <v>0</v>
      </c>
      <c r="J26" s="82">
        <v>0</v>
      </c>
    </row>
    <row r="27" spans="1:14" ht="15.75" customHeight="1" x14ac:dyDescent="0.2">
      <c r="A27" s="45"/>
      <c r="B27" s="41"/>
      <c r="C27" s="41" t="s">
        <v>258</v>
      </c>
      <c r="D27" s="18" t="s">
        <v>71</v>
      </c>
      <c r="E27" s="82">
        <v>0</v>
      </c>
      <c r="F27" s="82">
        <v>0</v>
      </c>
      <c r="G27" s="82">
        <v>0</v>
      </c>
      <c r="H27" s="82">
        <v>0</v>
      </c>
      <c r="I27" s="96">
        <v>0</v>
      </c>
      <c r="J27" s="82">
        <v>0</v>
      </c>
    </row>
    <row r="28" spans="1:14" ht="9.75" customHeight="1" x14ac:dyDescent="0.2">
      <c r="A28" s="45"/>
      <c r="B28" s="41"/>
      <c r="C28" s="41"/>
      <c r="D28" s="17" t="s">
        <v>72</v>
      </c>
      <c r="E28" s="82">
        <f>SUM(E29:E33)</f>
        <v>0</v>
      </c>
      <c r="F28" s="82">
        <f>SUM(F29:F33)</f>
        <v>0</v>
      </c>
      <c r="G28" s="82">
        <f t="shared" ref="G28:I28" si="3">SUM(G29:G33)</f>
        <v>0</v>
      </c>
      <c r="H28" s="82">
        <f t="shared" si="3"/>
        <v>0</v>
      </c>
      <c r="I28" s="82">
        <f t="shared" si="3"/>
        <v>0</v>
      </c>
      <c r="J28" s="82">
        <v>0</v>
      </c>
    </row>
    <row r="29" spans="1:14" ht="9.75" customHeight="1" x14ac:dyDescent="0.2">
      <c r="A29" s="45"/>
      <c r="B29" s="41"/>
      <c r="C29" s="41" t="s">
        <v>211</v>
      </c>
      <c r="D29" s="18" t="s">
        <v>217</v>
      </c>
      <c r="E29" s="82">
        <v>0</v>
      </c>
      <c r="F29" s="82">
        <v>0</v>
      </c>
      <c r="G29" s="82">
        <v>0</v>
      </c>
      <c r="H29" s="82">
        <v>0</v>
      </c>
      <c r="I29" s="96">
        <v>0</v>
      </c>
      <c r="J29" s="82">
        <v>0</v>
      </c>
    </row>
    <row r="30" spans="1:14" ht="9.75" customHeight="1" x14ac:dyDescent="0.2">
      <c r="A30" s="45"/>
      <c r="B30" s="41"/>
      <c r="C30" s="41">
        <v>8113</v>
      </c>
      <c r="D30" s="18" t="s">
        <v>212</v>
      </c>
      <c r="E30" s="82">
        <v>0</v>
      </c>
      <c r="F30" s="82">
        <v>0</v>
      </c>
      <c r="G30" s="82">
        <v>0</v>
      </c>
      <c r="H30" s="82">
        <v>0</v>
      </c>
      <c r="I30" s="96">
        <v>0</v>
      </c>
      <c r="J30" s="82">
        <v>0</v>
      </c>
    </row>
    <row r="31" spans="1:14" ht="9.75" customHeight="1" x14ac:dyDescent="0.2">
      <c r="A31" s="45"/>
      <c r="B31" s="41"/>
      <c r="C31" s="41" t="s">
        <v>252</v>
      </c>
      <c r="D31" s="18" t="s">
        <v>214</v>
      </c>
      <c r="E31" s="82">
        <v>0</v>
      </c>
      <c r="F31" s="82">
        <v>0</v>
      </c>
      <c r="G31" s="82">
        <v>0</v>
      </c>
      <c r="H31" s="82">
        <v>0</v>
      </c>
      <c r="I31" s="96">
        <v>0</v>
      </c>
      <c r="J31" s="82">
        <v>0</v>
      </c>
    </row>
    <row r="32" spans="1:14" ht="9.75" customHeight="1" x14ac:dyDescent="0.2">
      <c r="A32" s="41"/>
      <c r="B32" s="41"/>
      <c r="C32" s="41" t="s">
        <v>213</v>
      </c>
      <c r="D32" s="18" t="s">
        <v>73</v>
      </c>
      <c r="E32" s="82">
        <v>0</v>
      </c>
      <c r="F32" s="82">
        <v>0</v>
      </c>
      <c r="G32" s="82">
        <v>0</v>
      </c>
      <c r="H32" s="82">
        <v>0</v>
      </c>
      <c r="I32" s="96">
        <v>0</v>
      </c>
      <c r="J32" s="82">
        <v>0</v>
      </c>
    </row>
    <row r="33" spans="1:10" ht="9.75" customHeight="1" x14ac:dyDescent="0.2">
      <c r="A33" s="45"/>
      <c r="B33" s="42"/>
      <c r="C33" s="42" t="s">
        <v>253</v>
      </c>
      <c r="D33" s="18" t="s">
        <v>218</v>
      </c>
      <c r="E33" s="82">
        <v>0</v>
      </c>
      <c r="F33" s="82">
        <v>0</v>
      </c>
      <c r="G33" s="82">
        <v>0</v>
      </c>
      <c r="H33" s="82">
        <v>0</v>
      </c>
      <c r="I33" s="96">
        <v>0</v>
      </c>
      <c r="J33" s="82">
        <v>0</v>
      </c>
    </row>
    <row r="34" spans="1:10" ht="9.75" customHeight="1" x14ac:dyDescent="0.2">
      <c r="A34" s="45"/>
      <c r="B34" s="41"/>
      <c r="C34" s="41">
        <v>9000</v>
      </c>
      <c r="D34" s="17" t="s">
        <v>270</v>
      </c>
      <c r="E34" s="82">
        <v>0</v>
      </c>
      <c r="F34" s="82">
        <v>0</v>
      </c>
      <c r="G34" s="82">
        <v>0</v>
      </c>
      <c r="H34" s="82">
        <v>0</v>
      </c>
      <c r="I34" s="96">
        <v>0</v>
      </c>
      <c r="J34" s="82">
        <v>0</v>
      </c>
    </row>
    <row r="35" spans="1:10" ht="9.75" customHeight="1" x14ac:dyDescent="0.2">
      <c r="A35" s="45"/>
      <c r="B35" s="41"/>
      <c r="C35" s="41" t="s">
        <v>249</v>
      </c>
      <c r="D35" s="33" t="s">
        <v>271</v>
      </c>
      <c r="E35" s="113">
        <f>+E36</f>
        <v>0</v>
      </c>
      <c r="F35" s="113">
        <f t="shared" ref="F35:I35" si="4">+F36</f>
        <v>0</v>
      </c>
      <c r="G35" s="113">
        <f t="shared" si="4"/>
        <v>0</v>
      </c>
      <c r="H35" s="113">
        <f t="shared" si="4"/>
        <v>0</v>
      </c>
      <c r="I35" s="113">
        <f t="shared" si="4"/>
        <v>0</v>
      </c>
      <c r="J35" s="88">
        <v>0</v>
      </c>
    </row>
    <row r="36" spans="1:10" ht="9.75" customHeight="1" x14ac:dyDescent="0.2">
      <c r="A36" s="45"/>
      <c r="B36" s="169"/>
      <c r="C36" s="169"/>
      <c r="D36" s="35" t="s">
        <v>269</v>
      </c>
      <c r="E36" s="113">
        <v>0</v>
      </c>
      <c r="F36" s="113">
        <v>0</v>
      </c>
      <c r="G36" s="113">
        <v>0</v>
      </c>
      <c r="H36" s="113">
        <v>0</v>
      </c>
      <c r="I36" s="114">
        <v>0</v>
      </c>
      <c r="J36" s="88">
        <v>0</v>
      </c>
    </row>
    <row r="37" spans="1:10" ht="9.75" customHeight="1" x14ac:dyDescent="0.2">
      <c r="A37" s="164"/>
      <c r="B37" s="165"/>
      <c r="C37" s="165"/>
      <c r="D37" s="35" t="s">
        <v>324</v>
      </c>
      <c r="E37" s="113">
        <f>+E38+E39</f>
        <v>0</v>
      </c>
      <c r="F37" s="113">
        <f t="shared" ref="F37:I37" si="5">+F38+F39</f>
        <v>0</v>
      </c>
      <c r="G37" s="113">
        <f t="shared" si="5"/>
        <v>0</v>
      </c>
      <c r="H37" s="113">
        <f t="shared" si="5"/>
        <v>0</v>
      </c>
      <c r="I37" s="113">
        <f t="shared" si="5"/>
        <v>0</v>
      </c>
      <c r="J37" s="88">
        <v>0</v>
      </c>
    </row>
    <row r="38" spans="1:10" ht="9.75" customHeight="1" x14ac:dyDescent="0.2">
      <c r="A38" s="45"/>
      <c r="B38" s="41"/>
      <c r="C38" s="41"/>
      <c r="D38" s="18" t="s">
        <v>322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</row>
    <row r="39" spans="1:10" ht="9.75" customHeight="1" x14ac:dyDescent="0.2">
      <c r="A39" s="45"/>
      <c r="B39" s="41"/>
      <c r="C39" s="41"/>
      <c r="D39" s="18" t="s">
        <v>323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</row>
    <row r="40" spans="1:10" ht="9.75" customHeight="1" x14ac:dyDescent="0.2">
      <c r="A40" s="45"/>
      <c r="B40" s="41"/>
      <c r="C40" s="41"/>
      <c r="D40" s="111" t="s">
        <v>347</v>
      </c>
      <c r="E40" s="116">
        <f>+E9+E12+E13+E14+E15+E16+E28+E34+E35+E37</f>
        <v>21196000</v>
      </c>
      <c r="F40" s="116">
        <f>+F9+F12+F13+F14+F15+F16+F28+F34+F35+F37</f>
        <v>1915346</v>
      </c>
      <c r="G40" s="116">
        <f>+G9+G12+G13+G14+G15+G16+G28+G34+G35+G37</f>
        <v>23111346</v>
      </c>
      <c r="H40" s="116">
        <f>+H9+H12+H13+H14+H15+H16+H28+H34+H35+H37</f>
        <v>16647262</v>
      </c>
      <c r="I40" s="116">
        <f>+I9+I12+I13+I14+I15+I16+I28+I34+I35+I37</f>
        <v>16647262</v>
      </c>
      <c r="J40" s="117">
        <f>+J9+J10+J11+J12+J13+J14+J15+J16+J28+J34+J33+J37</f>
        <v>-4548738</v>
      </c>
    </row>
    <row r="41" spans="1:10" ht="9.75" customHeight="1" x14ac:dyDescent="0.2">
      <c r="A41" s="45"/>
      <c r="B41" s="41"/>
      <c r="C41" s="41"/>
      <c r="D41" s="109" t="s">
        <v>219</v>
      </c>
      <c r="E41" s="113"/>
      <c r="F41" s="113"/>
      <c r="G41" s="113"/>
      <c r="H41" s="113"/>
      <c r="I41" s="114"/>
      <c r="J41" s="82"/>
    </row>
    <row r="42" spans="1:10" ht="9.75" customHeight="1" x14ac:dyDescent="0.2">
      <c r="A42" s="45"/>
      <c r="B42" s="41"/>
      <c r="C42" s="41"/>
      <c r="D42" s="109" t="s">
        <v>220</v>
      </c>
      <c r="E42" s="113"/>
      <c r="F42" s="113"/>
      <c r="G42" s="113"/>
      <c r="H42" s="113"/>
      <c r="I42" s="114"/>
      <c r="J42" s="84"/>
    </row>
    <row r="43" spans="1:10" ht="9.75" customHeight="1" x14ac:dyDescent="0.2">
      <c r="A43" s="45"/>
      <c r="B43" s="41"/>
      <c r="C43" s="41"/>
      <c r="D43" s="35" t="s">
        <v>272</v>
      </c>
      <c r="E43" s="113">
        <f>SUM(E44:E51)</f>
        <v>0</v>
      </c>
      <c r="F43" s="113">
        <f>SUM(F44:F51)</f>
        <v>20308750</v>
      </c>
      <c r="G43" s="113">
        <f>SUM(G44:G51)</f>
        <v>20308750</v>
      </c>
      <c r="H43" s="113">
        <f t="shared" ref="H43:I43" si="6">SUM(H44:H51)</f>
        <v>20308750</v>
      </c>
      <c r="I43" s="113">
        <f t="shared" si="6"/>
        <v>20308750</v>
      </c>
      <c r="J43" s="82">
        <f>I43-E43</f>
        <v>20308750</v>
      </c>
    </row>
    <row r="44" spans="1:10" ht="18" customHeight="1" x14ac:dyDescent="0.2">
      <c r="A44" s="45"/>
      <c r="B44" s="41" t="s">
        <v>261</v>
      </c>
      <c r="C44" s="41" t="s">
        <v>249</v>
      </c>
      <c r="D44" s="18" t="s">
        <v>221</v>
      </c>
      <c r="E44" s="113">
        <v>0</v>
      </c>
      <c r="F44" s="113">
        <v>0</v>
      </c>
      <c r="G44" s="82">
        <f t="shared" ref="G44:G51" si="7">+E44+F44</f>
        <v>0</v>
      </c>
      <c r="H44" s="113">
        <v>0</v>
      </c>
      <c r="I44" s="114">
        <v>0</v>
      </c>
      <c r="J44" s="82">
        <f t="shared" ref="J44:J51" si="8">I44-E44</f>
        <v>0</v>
      </c>
    </row>
    <row r="45" spans="1:10" ht="9.75" customHeight="1" x14ac:dyDescent="0.2">
      <c r="A45" s="45"/>
      <c r="B45" s="41" t="s">
        <v>262</v>
      </c>
      <c r="C45" s="41" t="s">
        <v>249</v>
      </c>
      <c r="D45" s="18" t="s">
        <v>222</v>
      </c>
      <c r="E45" s="113">
        <v>0</v>
      </c>
      <c r="F45" s="113">
        <v>0</v>
      </c>
      <c r="G45" s="82">
        <f t="shared" si="7"/>
        <v>0</v>
      </c>
      <c r="H45" s="113">
        <v>0</v>
      </c>
      <c r="I45" s="114">
        <v>0</v>
      </c>
      <c r="J45" s="82">
        <f t="shared" si="8"/>
        <v>0</v>
      </c>
    </row>
    <row r="46" spans="1:10" ht="9.75" customHeight="1" x14ac:dyDescent="0.2">
      <c r="A46" s="45"/>
      <c r="B46" s="41" t="s">
        <v>263</v>
      </c>
      <c r="C46" s="41" t="s">
        <v>249</v>
      </c>
      <c r="D46" s="18" t="s">
        <v>346</v>
      </c>
      <c r="E46" s="113">
        <v>0</v>
      </c>
      <c r="F46" s="113">
        <v>20308750</v>
      </c>
      <c r="G46" s="82">
        <f t="shared" si="7"/>
        <v>20308750</v>
      </c>
      <c r="H46" s="113">
        <f>+G46</f>
        <v>20308750</v>
      </c>
      <c r="I46" s="114">
        <f>+H46</f>
        <v>20308750</v>
      </c>
      <c r="J46" s="82">
        <f t="shared" si="8"/>
        <v>20308750</v>
      </c>
    </row>
    <row r="47" spans="1:10" ht="26.25" customHeight="1" x14ac:dyDescent="0.2">
      <c r="A47" s="45"/>
      <c r="B47" s="41" t="s">
        <v>264</v>
      </c>
      <c r="C47" s="41" t="s">
        <v>249</v>
      </c>
      <c r="D47" s="18" t="s">
        <v>223</v>
      </c>
      <c r="E47" s="113">
        <v>0</v>
      </c>
      <c r="F47" s="113">
        <v>0</v>
      </c>
      <c r="G47" s="82">
        <f t="shared" si="7"/>
        <v>0</v>
      </c>
      <c r="H47" s="113">
        <v>0</v>
      </c>
      <c r="I47" s="114">
        <v>0</v>
      </c>
      <c r="J47" s="82">
        <f t="shared" si="8"/>
        <v>0</v>
      </c>
    </row>
    <row r="48" spans="1:10" ht="9.75" customHeight="1" x14ac:dyDescent="0.2">
      <c r="A48" s="45"/>
      <c r="B48" s="41" t="s">
        <v>266</v>
      </c>
      <c r="C48" s="41" t="s">
        <v>249</v>
      </c>
      <c r="D48" s="18" t="s">
        <v>224</v>
      </c>
      <c r="E48" s="113">
        <v>0</v>
      </c>
      <c r="F48" s="113">
        <v>0</v>
      </c>
      <c r="G48" s="82">
        <f t="shared" si="7"/>
        <v>0</v>
      </c>
      <c r="H48" s="113">
        <v>0</v>
      </c>
      <c r="I48" s="114">
        <v>0</v>
      </c>
      <c r="J48" s="82">
        <f t="shared" si="8"/>
        <v>0</v>
      </c>
    </row>
    <row r="49" spans="1:12" ht="15.75" customHeight="1" x14ac:dyDescent="0.2">
      <c r="A49" s="45"/>
      <c r="B49" s="41" t="s">
        <v>267</v>
      </c>
      <c r="C49" s="41" t="s">
        <v>249</v>
      </c>
      <c r="D49" s="18" t="s">
        <v>225</v>
      </c>
      <c r="E49" s="113">
        <v>0</v>
      </c>
      <c r="F49" s="113">
        <v>0</v>
      </c>
      <c r="G49" s="82">
        <f t="shared" si="7"/>
        <v>0</v>
      </c>
      <c r="H49" s="113">
        <v>0</v>
      </c>
      <c r="I49" s="114">
        <v>0</v>
      </c>
      <c r="J49" s="82">
        <f t="shared" si="8"/>
        <v>0</v>
      </c>
    </row>
    <row r="50" spans="1:12" ht="18.75" customHeight="1" x14ac:dyDescent="0.2">
      <c r="A50" s="45"/>
      <c r="B50" s="41" t="s">
        <v>268</v>
      </c>
      <c r="C50" s="41" t="s">
        <v>249</v>
      </c>
      <c r="D50" s="18" t="s">
        <v>226</v>
      </c>
      <c r="E50" s="113">
        <v>0</v>
      </c>
      <c r="F50" s="113">
        <v>0</v>
      </c>
      <c r="G50" s="82">
        <f t="shared" si="7"/>
        <v>0</v>
      </c>
      <c r="H50" s="113">
        <v>0</v>
      </c>
      <c r="I50" s="114">
        <v>0</v>
      </c>
      <c r="J50" s="82">
        <f t="shared" si="8"/>
        <v>0</v>
      </c>
    </row>
    <row r="51" spans="1:12" ht="18" customHeight="1" x14ac:dyDescent="0.2">
      <c r="A51" s="45"/>
      <c r="B51" s="41" t="s">
        <v>265</v>
      </c>
      <c r="C51" s="41" t="s">
        <v>249</v>
      </c>
      <c r="D51" s="18" t="s">
        <v>227</v>
      </c>
      <c r="E51" s="113">
        <v>0</v>
      </c>
      <c r="F51" s="113">
        <v>0</v>
      </c>
      <c r="G51" s="82">
        <f t="shared" si="7"/>
        <v>0</v>
      </c>
      <c r="H51" s="113">
        <v>0</v>
      </c>
      <c r="I51" s="114">
        <v>0</v>
      </c>
      <c r="J51" s="82">
        <f t="shared" si="8"/>
        <v>0</v>
      </c>
    </row>
    <row r="52" spans="1:12" ht="9.75" customHeight="1" x14ac:dyDescent="0.2">
      <c r="A52" s="45"/>
      <c r="B52" s="41"/>
      <c r="C52" s="41"/>
      <c r="D52" s="35" t="s">
        <v>273</v>
      </c>
      <c r="E52" s="113">
        <f>SUM(E53:E56)</f>
        <v>0</v>
      </c>
      <c r="F52" s="113">
        <f t="shared" ref="F52:I52" si="9">SUM(F53:F56)</f>
        <v>2625000</v>
      </c>
      <c r="G52" s="113">
        <f t="shared" si="9"/>
        <v>2625000</v>
      </c>
      <c r="H52" s="113">
        <f t="shared" si="9"/>
        <v>2625000</v>
      </c>
      <c r="I52" s="113">
        <f t="shared" si="9"/>
        <v>2625000</v>
      </c>
      <c r="J52" s="82">
        <f>+J53+J54+J55+J56</f>
        <v>2625000</v>
      </c>
    </row>
    <row r="53" spans="1:12" ht="9.75" customHeight="1" x14ac:dyDescent="0.2">
      <c r="A53" s="52">
        <v>12</v>
      </c>
      <c r="B53" s="43" t="s">
        <v>249</v>
      </c>
      <c r="C53" s="52">
        <v>8000</v>
      </c>
      <c r="D53" s="18" t="s">
        <v>277</v>
      </c>
      <c r="E53" s="113">
        <v>0</v>
      </c>
      <c r="F53" s="113">
        <v>0</v>
      </c>
      <c r="G53" s="113">
        <v>0</v>
      </c>
      <c r="H53" s="113">
        <v>0</v>
      </c>
      <c r="I53" s="114">
        <v>0</v>
      </c>
      <c r="J53" s="82">
        <f t="shared" ref="J53:J55" si="10">I53-E53</f>
        <v>0</v>
      </c>
    </row>
    <row r="54" spans="1:12" ht="9.75" customHeight="1" x14ac:dyDescent="0.2">
      <c r="A54" s="53" t="s">
        <v>303</v>
      </c>
      <c r="B54" s="44" t="s">
        <v>249</v>
      </c>
      <c r="C54" s="52">
        <v>8000</v>
      </c>
      <c r="D54" s="18" t="s">
        <v>276</v>
      </c>
      <c r="E54" s="113">
        <v>0</v>
      </c>
      <c r="F54" s="113">
        <v>0</v>
      </c>
      <c r="G54" s="113">
        <v>0</v>
      </c>
      <c r="H54" s="113">
        <v>0</v>
      </c>
      <c r="I54" s="114">
        <v>0</v>
      </c>
      <c r="J54" s="82">
        <f t="shared" si="10"/>
        <v>0</v>
      </c>
    </row>
    <row r="55" spans="1:12" ht="9.75" customHeight="1" x14ac:dyDescent="0.2">
      <c r="A55" s="41" t="s">
        <v>249</v>
      </c>
      <c r="B55" s="41" t="s">
        <v>249</v>
      </c>
      <c r="C55" s="41"/>
      <c r="D55" s="18" t="s">
        <v>275</v>
      </c>
      <c r="E55" s="113">
        <v>0</v>
      </c>
      <c r="F55" s="113">
        <v>0</v>
      </c>
      <c r="G55" s="113">
        <v>0</v>
      </c>
      <c r="H55" s="113">
        <v>0</v>
      </c>
      <c r="I55" s="114">
        <v>0</v>
      </c>
      <c r="J55" s="82">
        <f t="shared" si="10"/>
        <v>0</v>
      </c>
    </row>
    <row r="56" spans="1:12" ht="9.75" customHeight="1" x14ac:dyDescent="0.2">
      <c r="A56" s="52" t="s">
        <v>302</v>
      </c>
      <c r="B56" s="43" t="s">
        <v>249</v>
      </c>
      <c r="C56" s="52">
        <v>8000</v>
      </c>
      <c r="D56" s="18" t="s">
        <v>274</v>
      </c>
      <c r="E56" s="113">
        <v>0</v>
      </c>
      <c r="F56" s="113">
        <v>2625000</v>
      </c>
      <c r="G56" s="113">
        <f>+F56</f>
        <v>2625000</v>
      </c>
      <c r="H56" s="114">
        <f>+G56</f>
        <v>2625000</v>
      </c>
      <c r="I56" s="114">
        <f>+H56</f>
        <v>2625000</v>
      </c>
      <c r="J56" s="82">
        <f>I56-E56</f>
        <v>2625000</v>
      </c>
      <c r="L56" s="114"/>
    </row>
    <row r="57" spans="1:12" ht="9.75" customHeight="1" x14ac:dyDescent="0.2">
      <c r="A57" s="45"/>
      <c r="B57" s="41"/>
      <c r="C57" s="41"/>
      <c r="D57" s="35" t="s">
        <v>278</v>
      </c>
      <c r="E57" s="113">
        <f>SUM(E58:E59)</f>
        <v>0</v>
      </c>
      <c r="F57" s="113">
        <f t="shared" ref="F57:I57" si="11">SUM(F58:F59)</f>
        <v>0</v>
      </c>
      <c r="G57" s="113">
        <f t="shared" si="11"/>
        <v>0</v>
      </c>
      <c r="H57" s="113">
        <f t="shared" si="11"/>
        <v>0</v>
      </c>
      <c r="I57" s="113">
        <f t="shared" si="11"/>
        <v>0</v>
      </c>
      <c r="J57" s="82">
        <f>+E57-I57</f>
        <v>0</v>
      </c>
    </row>
    <row r="58" spans="1:12" ht="18.75" customHeight="1" x14ac:dyDescent="0.2">
      <c r="A58" s="45"/>
      <c r="B58" s="41"/>
      <c r="C58" s="41"/>
      <c r="D58" s="18" t="s">
        <v>228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</row>
    <row r="59" spans="1:12" ht="9.75" customHeight="1" x14ac:dyDescent="0.2">
      <c r="A59" s="45"/>
      <c r="B59" s="41"/>
      <c r="C59" s="41"/>
      <c r="D59" s="18" t="s">
        <v>229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</row>
    <row r="60" spans="1:12" ht="9.75" customHeight="1" x14ac:dyDescent="0.2">
      <c r="A60" s="45"/>
      <c r="B60" s="41"/>
      <c r="C60" s="41"/>
      <c r="D60" s="35" t="s">
        <v>279</v>
      </c>
      <c r="E60" s="113"/>
      <c r="F60" s="113"/>
      <c r="G60" s="113"/>
      <c r="H60" s="113"/>
      <c r="I60" s="114"/>
      <c r="J60" s="82">
        <f>+E60-I60</f>
        <v>0</v>
      </c>
    </row>
    <row r="61" spans="1:12" ht="9.75" customHeight="1" x14ac:dyDescent="0.2">
      <c r="A61" s="45"/>
      <c r="B61" s="41"/>
      <c r="C61" s="41"/>
      <c r="D61" s="35" t="s">
        <v>280</v>
      </c>
      <c r="E61" s="113"/>
      <c r="F61" s="113"/>
      <c r="G61" s="113"/>
      <c r="H61" s="113"/>
      <c r="I61" s="114"/>
      <c r="J61" s="84"/>
    </row>
    <row r="62" spans="1:12" ht="15.75" customHeight="1" x14ac:dyDescent="0.2">
      <c r="A62" s="45"/>
      <c r="B62" s="41"/>
      <c r="C62" s="41"/>
      <c r="D62" s="111" t="s">
        <v>325</v>
      </c>
      <c r="E62" s="116">
        <f>+E43+E52+E57+E60+E61</f>
        <v>0</v>
      </c>
      <c r="F62" s="116">
        <f>+F43+F52+F57+F60+F61</f>
        <v>22933750</v>
      </c>
      <c r="G62" s="116">
        <f t="shared" ref="G62:I62" si="12">+G43+G52+G57+G60+G61</f>
        <v>22933750</v>
      </c>
      <c r="H62" s="116">
        <f t="shared" si="12"/>
        <v>22933750</v>
      </c>
      <c r="I62" s="116">
        <f t="shared" si="12"/>
        <v>22933750</v>
      </c>
      <c r="J62" s="118">
        <f>J43+J52+J57+J60+J61</f>
        <v>22933750</v>
      </c>
    </row>
    <row r="63" spans="1:12" ht="9.75" customHeight="1" x14ac:dyDescent="0.2">
      <c r="A63" s="45"/>
      <c r="B63" s="41"/>
      <c r="C63" s="41"/>
      <c r="D63" s="111" t="s">
        <v>230</v>
      </c>
      <c r="E63" s="116">
        <f>+E64</f>
        <v>0</v>
      </c>
      <c r="F63" s="116">
        <f t="shared" ref="F63:I63" si="13">+F64</f>
        <v>0</v>
      </c>
      <c r="G63" s="116">
        <f t="shared" si="13"/>
        <v>0</v>
      </c>
      <c r="H63" s="116">
        <f t="shared" si="13"/>
        <v>0</v>
      </c>
      <c r="I63" s="116">
        <f t="shared" si="13"/>
        <v>0</v>
      </c>
      <c r="J63" s="118">
        <f>+E63-I63</f>
        <v>0</v>
      </c>
    </row>
    <row r="64" spans="1:12" ht="9.75" customHeight="1" x14ac:dyDescent="0.2">
      <c r="A64" s="45"/>
      <c r="B64" s="169"/>
      <c r="C64" s="169"/>
      <c r="D64" s="18" t="s">
        <v>231</v>
      </c>
      <c r="E64" s="113"/>
      <c r="F64" s="113"/>
      <c r="G64" s="113"/>
      <c r="H64" s="113"/>
      <c r="I64" s="114"/>
      <c r="J64" s="82"/>
    </row>
    <row r="65" spans="1:15" ht="9.75" customHeight="1" x14ac:dyDescent="0.2">
      <c r="A65" s="164"/>
      <c r="B65" s="165"/>
      <c r="C65" s="165"/>
      <c r="D65" s="110" t="s">
        <v>232</v>
      </c>
      <c r="E65" s="116">
        <f>+E40+E62+E63</f>
        <v>21196000</v>
      </c>
      <c r="F65" s="116">
        <f>+F40+F62+F63</f>
        <v>24849096</v>
      </c>
      <c r="G65" s="116">
        <f t="shared" ref="G65:I65" si="14">+G40+G62+G63</f>
        <v>46045096</v>
      </c>
      <c r="H65" s="116">
        <f>+H40+H62+H63</f>
        <v>39581012</v>
      </c>
      <c r="I65" s="116">
        <f t="shared" si="14"/>
        <v>39581012</v>
      </c>
      <c r="J65" s="118">
        <f>+J40+J62+J63</f>
        <v>18385012</v>
      </c>
    </row>
    <row r="66" spans="1:15" ht="9.75" customHeight="1" x14ac:dyDescent="0.2">
      <c r="A66" s="45"/>
      <c r="B66" s="41"/>
      <c r="C66" s="41"/>
      <c r="D66" s="18" t="s">
        <v>233</v>
      </c>
      <c r="E66" s="113"/>
      <c r="F66" s="113"/>
      <c r="G66" s="113"/>
      <c r="H66" s="113"/>
      <c r="I66" s="114"/>
      <c r="J66" s="84"/>
    </row>
    <row r="67" spans="1:15" ht="16.5" customHeight="1" x14ac:dyDescent="0.2">
      <c r="A67" s="45"/>
      <c r="B67" s="41"/>
      <c r="C67" s="41"/>
      <c r="D67" s="18" t="s">
        <v>234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</row>
    <row r="68" spans="1:15" ht="17.25" customHeight="1" x14ac:dyDescent="0.2">
      <c r="A68" s="45"/>
      <c r="B68" s="41"/>
      <c r="C68" s="41"/>
      <c r="D68" s="18" t="s">
        <v>235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</row>
    <row r="69" spans="1:15" ht="9.75" customHeight="1" x14ac:dyDescent="0.2">
      <c r="A69" s="45"/>
      <c r="B69" s="41"/>
      <c r="C69" s="41"/>
      <c r="D69" s="112" t="s">
        <v>236</v>
      </c>
      <c r="E69" s="119">
        <f>+E67+E68</f>
        <v>0</v>
      </c>
      <c r="F69" s="119">
        <f>+F67+F68</f>
        <v>0</v>
      </c>
      <c r="G69" s="119">
        <f t="shared" ref="G69:J69" si="15">+G67+G68</f>
        <v>0</v>
      </c>
      <c r="H69" s="119">
        <f t="shared" si="15"/>
        <v>0</v>
      </c>
      <c r="I69" s="119">
        <f t="shared" si="15"/>
        <v>0</v>
      </c>
      <c r="J69" s="119">
        <f t="shared" si="15"/>
        <v>0</v>
      </c>
      <c r="L69" s="184"/>
      <c r="M69" s="184"/>
      <c r="N69" s="184"/>
      <c r="O69" s="184"/>
    </row>
    <row r="70" spans="1:15" x14ac:dyDescent="0.2">
      <c r="L70" s="170"/>
    </row>
    <row r="71" spans="1:15" x14ac:dyDescent="0.2">
      <c r="E71" s="115"/>
      <c r="F71" s="115"/>
      <c r="G71" s="115"/>
      <c r="H71" s="115"/>
      <c r="I71" s="115"/>
      <c r="J71" s="115"/>
      <c r="L71" s="81"/>
      <c r="M71" s="81"/>
    </row>
  </sheetData>
  <customSheetViews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 J52 I16:J16" formula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61"/>
  <sheetViews>
    <sheetView tabSelected="1" view="pageBreakPreview" zoomScale="120" zoomScaleNormal="120" zoomScaleSheetLayoutView="120" workbookViewId="0">
      <selection activeCell="A5" sqref="A5:G5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81" hidden="1" customWidth="1"/>
    <col min="10" max="10" width="12.6640625" style="81" hidden="1" customWidth="1"/>
    <col min="11" max="11" width="13.33203125" style="81" hidden="1" customWidth="1"/>
    <col min="12" max="12" width="16" style="81" hidden="1" customWidth="1"/>
    <col min="13" max="13" width="11" style="81" hidden="1" customWidth="1"/>
    <col min="14" max="14" width="10.6640625" style="81" hidden="1" customWidth="1"/>
    <col min="15" max="15" width="15" hidden="1" customWidth="1"/>
    <col min="16" max="16" width="13.6640625" hidden="1" customWidth="1"/>
    <col min="17" max="17" width="0" hidden="1" customWidth="1"/>
    <col min="19" max="20" width="9.83203125" bestFit="1" customWidth="1"/>
  </cols>
  <sheetData>
    <row r="1" spans="1:20" x14ac:dyDescent="0.2">
      <c r="A1" s="299" t="s">
        <v>320</v>
      </c>
      <c r="B1" s="300"/>
      <c r="C1" s="300"/>
      <c r="D1" s="300"/>
      <c r="E1" s="300"/>
      <c r="F1" s="300"/>
      <c r="G1" s="301"/>
      <c r="H1" s="194"/>
    </row>
    <row r="2" spans="1:20" x14ac:dyDescent="0.2">
      <c r="A2" s="302" t="s">
        <v>74</v>
      </c>
      <c r="B2" s="303"/>
      <c r="C2" s="303"/>
      <c r="D2" s="303"/>
      <c r="E2" s="303"/>
      <c r="F2" s="303"/>
      <c r="G2" s="304"/>
      <c r="H2" s="194"/>
    </row>
    <row r="3" spans="1:20" x14ac:dyDescent="0.2">
      <c r="A3" s="302" t="s">
        <v>75</v>
      </c>
      <c r="B3" s="303"/>
      <c r="C3" s="303"/>
      <c r="D3" s="303"/>
      <c r="E3" s="303"/>
      <c r="F3" s="303"/>
      <c r="G3" s="304"/>
      <c r="H3" s="194"/>
    </row>
    <row r="4" spans="1:20" x14ac:dyDescent="0.2">
      <c r="A4" s="302" t="s">
        <v>534</v>
      </c>
      <c r="B4" s="303"/>
      <c r="C4" s="303"/>
      <c r="D4" s="303"/>
      <c r="E4" s="303"/>
      <c r="F4" s="303"/>
      <c r="G4" s="304"/>
      <c r="H4" s="194"/>
    </row>
    <row r="5" spans="1:20" x14ac:dyDescent="0.2">
      <c r="A5" s="309" t="s">
        <v>331</v>
      </c>
      <c r="B5" s="310"/>
      <c r="C5" s="310"/>
      <c r="D5" s="310"/>
      <c r="E5" s="310"/>
      <c r="F5" s="310"/>
      <c r="G5" s="311"/>
      <c r="H5" s="195"/>
    </row>
    <row r="6" spans="1:20" ht="16.5" x14ac:dyDescent="0.2">
      <c r="A6" s="27" t="s">
        <v>206</v>
      </c>
      <c r="B6" s="27" t="s">
        <v>78</v>
      </c>
      <c r="C6" s="27" t="s">
        <v>57</v>
      </c>
      <c r="D6" s="27" t="s">
        <v>58</v>
      </c>
      <c r="E6" s="27" t="s">
        <v>28</v>
      </c>
      <c r="F6" s="27" t="s">
        <v>43</v>
      </c>
      <c r="G6" s="27" t="s">
        <v>77</v>
      </c>
      <c r="H6" s="195"/>
    </row>
    <row r="7" spans="1:20" x14ac:dyDescent="0.2">
      <c r="A7" s="22" t="s">
        <v>79</v>
      </c>
      <c r="B7" s="217">
        <f t="shared" ref="B7:F7" si="0">+B8+B16+B26+B36+B46+B56+B60+B68+B72</f>
        <v>21196000</v>
      </c>
      <c r="C7" s="217">
        <f t="shared" si="0"/>
        <v>1910797</v>
      </c>
      <c r="D7" s="217">
        <f t="shared" si="0"/>
        <v>23106797</v>
      </c>
      <c r="E7" s="217">
        <f t="shared" si="0"/>
        <v>13079700</v>
      </c>
      <c r="F7" s="217">
        <f t="shared" si="0"/>
        <v>13079700</v>
      </c>
      <c r="G7" s="218">
        <f>+G8+G16+G26+G36+G46+G56+G60+G68+G72</f>
        <v>10027097</v>
      </c>
      <c r="H7" s="196"/>
    </row>
    <row r="8" spans="1:20" x14ac:dyDescent="0.2">
      <c r="A8" s="23" t="s">
        <v>80</v>
      </c>
      <c r="B8" s="219">
        <f>ROUND(SUM(B9:B15),0)</f>
        <v>3801400</v>
      </c>
      <c r="C8" s="219">
        <v>0</v>
      </c>
      <c r="D8" s="219">
        <f>ROUND(+B8+C8,0)</f>
        <v>3801400</v>
      </c>
      <c r="E8" s="219">
        <v>1286435</v>
      </c>
      <c r="F8" s="219">
        <f>ROUND(SUM(F9:F15),0)</f>
        <v>1286435</v>
      </c>
      <c r="G8" s="220">
        <f>+D8-E8</f>
        <v>2514965</v>
      </c>
      <c r="H8" s="192"/>
      <c r="T8">
        <v>23106797</v>
      </c>
    </row>
    <row r="9" spans="1:20" ht="18" customHeight="1" x14ac:dyDescent="0.2">
      <c r="A9" s="20" t="s">
        <v>81</v>
      </c>
      <c r="B9" s="219">
        <v>1513900</v>
      </c>
      <c r="C9" s="219">
        <v>0</v>
      </c>
      <c r="D9" s="219">
        <f>+B9+C9</f>
        <v>1513900</v>
      </c>
      <c r="E9" s="219">
        <v>709230</v>
      </c>
      <c r="F9" s="219">
        <f>E9</f>
        <v>709230</v>
      </c>
      <c r="G9" s="220">
        <f t="shared" ref="G9:G15" si="1">+D9-E9</f>
        <v>804670</v>
      </c>
      <c r="H9" s="192"/>
      <c r="T9">
        <v>4549.2299999999996</v>
      </c>
    </row>
    <row r="10" spans="1:20" x14ac:dyDescent="0.2">
      <c r="A10" s="20" t="s">
        <v>82</v>
      </c>
      <c r="B10" s="219">
        <v>0</v>
      </c>
      <c r="C10" s="219">
        <v>0</v>
      </c>
      <c r="D10" s="219">
        <f t="shared" ref="D10:D15" si="2">+B10+C10</f>
        <v>0</v>
      </c>
      <c r="E10" s="219">
        <v>0</v>
      </c>
      <c r="F10" s="219">
        <v>0</v>
      </c>
      <c r="G10" s="220">
        <f t="shared" si="1"/>
        <v>0</v>
      </c>
      <c r="H10" s="192"/>
      <c r="T10">
        <f>+T8+T9</f>
        <v>23111346.23</v>
      </c>
    </row>
    <row r="11" spans="1:20" x14ac:dyDescent="0.2">
      <c r="A11" s="20" t="s">
        <v>83</v>
      </c>
      <c r="B11" s="219">
        <v>1503100</v>
      </c>
      <c r="C11" s="219">
        <v>0</v>
      </c>
      <c r="D11" s="219">
        <f t="shared" si="2"/>
        <v>1503100</v>
      </c>
      <c r="E11" s="219">
        <v>379878</v>
      </c>
      <c r="F11" s="219">
        <f>E11</f>
        <v>379878</v>
      </c>
      <c r="G11" s="220">
        <f t="shared" si="1"/>
        <v>1123222</v>
      </c>
      <c r="H11" s="192"/>
    </row>
    <row r="12" spans="1:20" x14ac:dyDescent="0.2">
      <c r="A12" s="20" t="s">
        <v>84</v>
      </c>
      <c r="B12" s="219">
        <v>306800</v>
      </c>
      <c r="C12" s="219">
        <v>0</v>
      </c>
      <c r="D12" s="219">
        <f t="shared" si="2"/>
        <v>306800</v>
      </c>
      <c r="E12" s="219">
        <v>0</v>
      </c>
      <c r="F12" s="219">
        <f>E12</f>
        <v>0</v>
      </c>
      <c r="G12" s="220">
        <f t="shared" si="1"/>
        <v>306800</v>
      </c>
      <c r="H12" s="192"/>
    </row>
    <row r="13" spans="1:20" x14ac:dyDescent="0.2">
      <c r="A13" s="20" t="s">
        <v>85</v>
      </c>
      <c r="B13" s="219">
        <v>477600</v>
      </c>
      <c r="C13" s="219">
        <v>0</v>
      </c>
      <c r="D13" s="219">
        <f t="shared" si="2"/>
        <v>477600</v>
      </c>
      <c r="E13" s="219">
        <v>197327</v>
      </c>
      <c r="F13" s="219">
        <f>E13</f>
        <v>197327</v>
      </c>
      <c r="G13" s="220">
        <f t="shared" si="1"/>
        <v>280273</v>
      </c>
      <c r="H13" s="192"/>
    </row>
    <row r="14" spans="1:20" x14ac:dyDescent="0.2">
      <c r="A14" s="20" t="s">
        <v>86</v>
      </c>
      <c r="B14" s="219">
        <v>0</v>
      </c>
      <c r="C14" s="219">
        <v>0</v>
      </c>
      <c r="D14" s="219">
        <f t="shared" si="2"/>
        <v>0</v>
      </c>
      <c r="E14" s="219">
        <v>0</v>
      </c>
      <c r="F14" s="219">
        <f>E14</f>
        <v>0</v>
      </c>
      <c r="G14" s="220">
        <f t="shared" si="1"/>
        <v>0</v>
      </c>
      <c r="H14" s="192"/>
    </row>
    <row r="15" spans="1:20" x14ac:dyDescent="0.2">
      <c r="A15" s="20" t="s">
        <v>87</v>
      </c>
      <c r="B15" s="219">
        <v>0</v>
      </c>
      <c r="C15" s="219">
        <v>0</v>
      </c>
      <c r="D15" s="219">
        <f t="shared" si="2"/>
        <v>0</v>
      </c>
      <c r="E15" s="219">
        <v>0</v>
      </c>
      <c r="F15" s="219">
        <v>0</v>
      </c>
      <c r="G15" s="220">
        <f t="shared" si="1"/>
        <v>0</v>
      </c>
      <c r="H15" s="192"/>
    </row>
    <row r="16" spans="1:20" x14ac:dyDescent="0.2">
      <c r="A16" s="23" t="s">
        <v>88</v>
      </c>
      <c r="B16" s="219">
        <f>+B17+B18+B19+B20+B21+B22+B23+B24+B25</f>
        <v>342600</v>
      </c>
      <c r="C16" s="219">
        <f t="shared" ref="C16:F16" si="3">+C17+C18+C19+C20+C21+C22+C23+C24+C25</f>
        <v>46500</v>
      </c>
      <c r="D16" s="219">
        <f t="shared" si="3"/>
        <v>389100</v>
      </c>
      <c r="E16" s="219">
        <v>169984</v>
      </c>
      <c r="F16" s="219">
        <f t="shared" si="3"/>
        <v>169984</v>
      </c>
      <c r="G16" s="220">
        <f>+G17+G18+G19+G20+G21+G22+G23+G24+G25</f>
        <v>219116</v>
      </c>
      <c r="H16" s="192"/>
    </row>
    <row r="17" spans="1:8" ht="16.5" x14ac:dyDescent="0.2">
      <c r="A17" s="20" t="s">
        <v>89</v>
      </c>
      <c r="B17" s="219">
        <v>136000</v>
      </c>
      <c r="C17" s="219">
        <v>42000</v>
      </c>
      <c r="D17" s="219">
        <f>+B17+C17</f>
        <v>178000</v>
      </c>
      <c r="E17" s="219">
        <v>73779</v>
      </c>
      <c r="F17" s="219">
        <f>+E17</f>
        <v>73779</v>
      </c>
      <c r="G17" s="220">
        <f>+D17-E17</f>
        <v>104221</v>
      </c>
      <c r="H17" s="192"/>
    </row>
    <row r="18" spans="1:8" x14ac:dyDescent="0.2">
      <c r="A18" s="20" t="s">
        <v>90</v>
      </c>
      <c r="B18" s="219">
        <v>15100</v>
      </c>
      <c r="C18" s="219">
        <v>0</v>
      </c>
      <c r="D18" s="219">
        <f t="shared" ref="D18:D25" si="4">+B18+C18</f>
        <v>15100</v>
      </c>
      <c r="E18" s="219">
        <v>7642</v>
      </c>
      <c r="F18" s="219">
        <f>E18</f>
        <v>7642</v>
      </c>
      <c r="G18" s="220">
        <f t="shared" ref="G18:G24" si="5">+D18-E18</f>
        <v>7458</v>
      </c>
      <c r="H18" s="192"/>
    </row>
    <row r="19" spans="1:8" ht="16.5" x14ac:dyDescent="0.2">
      <c r="A19" s="20" t="s">
        <v>91</v>
      </c>
      <c r="B19" s="219"/>
      <c r="C19" s="219">
        <v>0</v>
      </c>
      <c r="D19" s="219">
        <f t="shared" si="4"/>
        <v>0</v>
      </c>
      <c r="E19" s="219">
        <v>0</v>
      </c>
      <c r="F19" s="219">
        <v>0</v>
      </c>
      <c r="G19" s="220">
        <f t="shared" si="5"/>
        <v>0</v>
      </c>
      <c r="H19" s="192"/>
    </row>
    <row r="20" spans="1:8" x14ac:dyDescent="0.2">
      <c r="A20" s="20" t="s">
        <v>92</v>
      </c>
      <c r="B20" s="219">
        <v>1500</v>
      </c>
      <c r="C20" s="219">
        <v>0</v>
      </c>
      <c r="D20" s="219">
        <f t="shared" si="4"/>
        <v>1500</v>
      </c>
      <c r="E20" s="219">
        <v>280</v>
      </c>
      <c r="F20" s="219">
        <f t="shared" ref="F20:F25" si="6">E20</f>
        <v>280</v>
      </c>
      <c r="G20" s="220">
        <f t="shared" si="5"/>
        <v>1220</v>
      </c>
      <c r="H20" s="192"/>
    </row>
    <row r="21" spans="1:8" x14ac:dyDescent="0.2">
      <c r="A21" s="20" t="s">
        <v>93</v>
      </c>
      <c r="B21" s="219">
        <v>1000</v>
      </c>
      <c r="C21" s="219">
        <v>0</v>
      </c>
      <c r="D21" s="219">
        <f t="shared" si="4"/>
        <v>1000</v>
      </c>
      <c r="E21" s="219">
        <v>489</v>
      </c>
      <c r="F21" s="219">
        <f t="shared" si="6"/>
        <v>489</v>
      </c>
      <c r="G21" s="220">
        <f t="shared" si="5"/>
        <v>511</v>
      </c>
      <c r="H21" s="192"/>
    </row>
    <row r="22" spans="1:8" x14ac:dyDescent="0.2">
      <c r="A22" s="20" t="s">
        <v>94</v>
      </c>
      <c r="B22" s="219">
        <v>144100</v>
      </c>
      <c r="C22" s="219">
        <v>0</v>
      </c>
      <c r="D22" s="219">
        <f t="shared" si="4"/>
        <v>144100</v>
      </c>
      <c r="E22" s="219">
        <v>60320</v>
      </c>
      <c r="F22" s="219">
        <f t="shared" si="6"/>
        <v>60320</v>
      </c>
      <c r="G22" s="220">
        <f t="shared" si="5"/>
        <v>83780</v>
      </c>
      <c r="H22" s="192"/>
    </row>
    <row r="23" spans="1:8" ht="16.5" x14ac:dyDescent="0.2">
      <c r="A23" s="24" t="s">
        <v>95</v>
      </c>
      <c r="B23" s="219">
        <v>6800</v>
      </c>
      <c r="C23" s="219">
        <v>0</v>
      </c>
      <c r="D23" s="219">
        <f t="shared" si="4"/>
        <v>6800</v>
      </c>
      <c r="E23" s="219">
        <v>6684</v>
      </c>
      <c r="F23" s="219">
        <f t="shared" si="6"/>
        <v>6684</v>
      </c>
      <c r="G23" s="220">
        <f t="shared" si="5"/>
        <v>116</v>
      </c>
      <c r="H23" s="192"/>
    </row>
    <row r="24" spans="1:8" x14ac:dyDescent="0.2">
      <c r="A24" s="20" t="s">
        <v>96</v>
      </c>
      <c r="B24" s="219"/>
      <c r="C24" s="219"/>
      <c r="D24" s="219">
        <f t="shared" si="4"/>
        <v>0</v>
      </c>
      <c r="E24" s="219">
        <v>0</v>
      </c>
      <c r="F24" s="219">
        <f t="shared" si="6"/>
        <v>0</v>
      </c>
      <c r="G24" s="220">
        <f t="shared" si="5"/>
        <v>0</v>
      </c>
      <c r="H24" s="192"/>
    </row>
    <row r="25" spans="1:8" x14ac:dyDescent="0.2">
      <c r="A25" s="20" t="s">
        <v>97</v>
      </c>
      <c r="B25" s="219">
        <v>38100</v>
      </c>
      <c r="C25" s="219">
        <v>4500</v>
      </c>
      <c r="D25" s="219">
        <f t="shared" si="4"/>
        <v>42600</v>
      </c>
      <c r="E25" s="219">
        <v>20790</v>
      </c>
      <c r="F25" s="219">
        <f t="shared" si="6"/>
        <v>20790</v>
      </c>
      <c r="G25" s="220">
        <f>+D25-E25</f>
        <v>21810</v>
      </c>
      <c r="H25" s="192"/>
    </row>
    <row r="26" spans="1:8" ht="20.25" customHeight="1" x14ac:dyDescent="0.2">
      <c r="A26" s="23" t="s">
        <v>98</v>
      </c>
      <c r="B26" s="219">
        <f t="shared" ref="B26:G26" si="7">+B27+B28+B29+B30+B31+B32+B33+B34+B35</f>
        <v>709600</v>
      </c>
      <c r="C26" s="219">
        <f t="shared" si="7"/>
        <v>0</v>
      </c>
      <c r="D26" s="219">
        <f t="shared" si="7"/>
        <v>709600</v>
      </c>
      <c r="E26" s="219">
        <f t="shared" si="7"/>
        <v>311281</v>
      </c>
      <c r="F26" s="219">
        <f t="shared" si="7"/>
        <v>311281</v>
      </c>
      <c r="G26" s="220">
        <f t="shared" si="7"/>
        <v>398319</v>
      </c>
      <c r="H26" s="192"/>
    </row>
    <row r="27" spans="1:8" x14ac:dyDescent="0.2">
      <c r="A27" s="20" t="s">
        <v>99</v>
      </c>
      <c r="B27" s="219">
        <v>70600</v>
      </c>
      <c r="C27" s="219">
        <v>0</v>
      </c>
      <c r="D27" s="219">
        <f>+B27+C27</f>
        <v>70600</v>
      </c>
      <c r="E27" s="219">
        <v>29142</v>
      </c>
      <c r="F27" s="219">
        <f>E27</f>
        <v>29142</v>
      </c>
      <c r="G27" s="220">
        <f>+D27-E27</f>
        <v>41458</v>
      </c>
      <c r="H27" s="192"/>
    </row>
    <row r="28" spans="1:8" x14ac:dyDescent="0.2">
      <c r="A28" s="20" t="s">
        <v>100</v>
      </c>
      <c r="B28" s="219">
        <v>319800</v>
      </c>
      <c r="C28" s="219">
        <v>0</v>
      </c>
      <c r="D28" s="219">
        <f>+B28+C28</f>
        <v>319800</v>
      </c>
      <c r="E28" s="219">
        <v>154247</v>
      </c>
      <c r="F28" s="219">
        <f>E28</f>
        <v>154247</v>
      </c>
      <c r="G28" s="220">
        <f t="shared" ref="G28:G34" si="8">+D28-E28</f>
        <v>165553</v>
      </c>
      <c r="H28" s="192"/>
    </row>
    <row r="29" spans="1:8" ht="16.5" x14ac:dyDescent="0.2">
      <c r="A29" s="20" t="s">
        <v>101</v>
      </c>
      <c r="B29" s="219"/>
      <c r="C29" s="219">
        <v>0</v>
      </c>
      <c r="D29" s="219">
        <f t="shared" ref="D29:D35" si="9">+B29+C29</f>
        <v>0</v>
      </c>
      <c r="E29" s="219">
        <v>0</v>
      </c>
      <c r="F29" s="219">
        <v>0</v>
      </c>
      <c r="G29" s="220">
        <f t="shared" si="8"/>
        <v>0</v>
      </c>
      <c r="H29" s="192"/>
    </row>
    <row r="30" spans="1:8" x14ac:dyDescent="0.2">
      <c r="A30" s="20" t="s">
        <v>102</v>
      </c>
      <c r="B30" s="219">
        <v>46900</v>
      </c>
      <c r="C30" s="219">
        <v>0</v>
      </c>
      <c r="D30" s="219">
        <f t="shared" si="9"/>
        <v>46900</v>
      </c>
      <c r="E30" s="219">
        <v>46523</v>
      </c>
      <c r="F30" s="219">
        <f>+E30</f>
        <v>46523</v>
      </c>
      <c r="G30" s="220">
        <f t="shared" si="8"/>
        <v>377</v>
      </c>
      <c r="H30" s="192"/>
    </row>
    <row r="31" spans="1:8" ht="16.5" x14ac:dyDescent="0.2">
      <c r="A31" s="20" t="s">
        <v>103</v>
      </c>
      <c r="B31" s="219">
        <v>27700</v>
      </c>
      <c r="C31" s="219">
        <v>0</v>
      </c>
      <c r="D31" s="219">
        <f t="shared" si="9"/>
        <v>27700</v>
      </c>
      <c r="E31" s="219">
        <v>15166</v>
      </c>
      <c r="F31" s="219">
        <f>+E31</f>
        <v>15166</v>
      </c>
      <c r="G31" s="220">
        <f t="shared" si="8"/>
        <v>12534</v>
      </c>
      <c r="H31" s="192"/>
    </row>
    <row r="32" spans="1:8" x14ac:dyDescent="0.2">
      <c r="A32" s="20" t="s">
        <v>104</v>
      </c>
      <c r="B32" s="219"/>
      <c r="C32" s="219">
        <v>0</v>
      </c>
      <c r="D32" s="219">
        <f t="shared" si="9"/>
        <v>0</v>
      </c>
      <c r="E32" s="219">
        <v>0</v>
      </c>
      <c r="F32" s="219">
        <f t="shared" ref="F32:F36" si="10">E32</f>
        <v>0</v>
      </c>
      <c r="G32" s="220">
        <f t="shared" si="8"/>
        <v>0</v>
      </c>
      <c r="H32" s="192"/>
    </row>
    <row r="33" spans="1:23" x14ac:dyDescent="0.2">
      <c r="A33" s="20" t="s">
        <v>105</v>
      </c>
      <c r="B33" s="219">
        <v>12950</v>
      </c>
      <c r="C33" s="219">
        <v>0</v>
      </c>
      <c r="D33" s="219">
        <f t="shared" si="9"/>
        <v>12950</v>
      </c>
      <c r="E33" s="219">
        <v>470</v>
      </c>
      <c r="F33" s="219">
        <f t="shared" si="10"/>
        <v>470</v>
      </c>
      <c r="G33" s="220">
        <f>+D33-E33</f>
        <v>12480</v>
      </c>
      <c r="H33" s="192"/>
      <c r="U33" s="51" t="s">
        <v>540</v>
      </c>
    </row>
    <row r="34" spans="1:23" x14ac:dyDescent="0.2">
      <c r="A34" s="20" t="s">
        <v>106</v>
      </c>
      <c r="B34" s="219">
        <v>25000</v>
      </c>
      <c r="C34" s="219">
        <v>0</v>
      </c>
      <c r="D34" s="219">
        <f t="shared" si="9"/>
        <v>25000</v>
      </c>
      <c r="E34" s="219">
        <v>0</v>
      </c>
      <c r="F34" s="219">
        <f t="shared" si="10"/>
        <v>0</v>
      </c>
      <c r="G34" s="220">
        <f t="shared" si="8"/>
        <v>25000</v>
      </c>
      <c r="H34" s="192"/>
      <c r="U34" s="51" t="s">
        <v>538</v>
      </c>
      <c r="V34" s="51" t="s">
        <v>539</v>
      </c>
    </row>
    <row r="35" spans="1:23" x14ac:dyDescent="0.2">
      <c r="A35" s="20" t="s">
        <v>107</v>
      </c>
      <c r="B35" s="219">
        <v>206650</v>
      </c>
      <c r="C35" s="219">
        <v>0</v>
      </c>
      <c r="D35" s="219">
        <f t="shared" si="9"/>
        <v>206650</v>
      </c>
      <c r="E35" s="219">
        <v>65733</v>
      </c>
      <c r="F35" s="219">
        <f t="shared" si="10"/>
        <v>65733</v>
      </c>
      <c r="G35" s="220">
        <f>+D35-E35</f>
        <v>140917</v>
      </c>
      <c r="H35" s="192"/>
      <c r="T35" s="51" t="s">
        <v>536</v>
      </c>
      <c r="U35">
        <v>1905005</v>
      </c>
      <c r="V35">
        <v>1146250</v>
      </c>
      <c r="W35" s="51" t="s">
        <v>541</v>
      </c>
    </row>
    <row r="36" spans="1:23" ht="16.5" x14ac:dyDescent="0.2">
      <c r="A36" s="23" t="s">
        <v>108</v>
      </c>
      <c r="B36" s="219">
        <f>+B37+B38+B39+B40+B41+B42+B43+B45</f>
        <v>16212400</v>
      </c>
      <c r="C36" s="219">
        <f>+C37+C38+C39+C40+C41+C42+C43+C45</f>
        <v>764547</v>
      </c>
      <c r="D36" s="219">
        <f t="shared" ref="D36:E36" si="11">+D37+D38+D39+D40+D41+D42+D43+D45</f>
        <v>16976947</v>
      </c>
      <c r="E36" s="219">
        <f t="shared" si="11"/>
        <v>11312000</v>
      </c>
      <c r="F36" s="219">
        <f t="shared" si="10"/>
        <v>11312000</v>
      </c>
      <c r="G36" s="220">
        <f>+G37+G38+G39+G40+G41+G42+G43+G45</f>
        <v>5664947</v>
      </c>
      <c r="H36" s="192"/>
      <c r="R36" s="51" t="s">
        <v>537</v>
      </c>
      <c r="S36">
        <v>4549.2299999999996</v>
      </c>
      <c r="T36">
        <v>10341</v>
      </c>
      <c r="U36">
        <f>+T36-S36</f>
        <v>5791.77</v>
      </c>
    </row>
    <row r="37" spans="1:23" x14ac:dyDescent="0.2">
      <c r="A37" s="20" t="s">
        <v>109</v>
      </c>
      <c r="B37" s="219">
        <v>0</v>
      </c>
      <c r="C37" s="219">
        <v>0</v>
      </c>
      <c r="D37" s="219">
        <f t="shared" ref="D37:D38" si="12">+B37+C37</f>
        <v>0</v>
      </c>
      <c r="E37" s="219">
        <f t="shared" ref="E37:E38" si="13">B37+C37</f>
        <v>0</v>
      </c>
      <c r="F37" s="219">
        <v>0</v>
      </c>
      <c r="G37" s="220">
        <f>+D37-E37</f>
        <v>0</v>
      </c>
      <c r="H37" s="192"/>
      <c r="U37">
        <f>+U35+U36</f>
        <v>1910796.77</v>
      </c>
      <c r="V37">
        <f>+V35</f>
        <v>1146250</v>
      </c>
      <c r="W37" s="283">
        <f>+U37-V37</f>
        <v>764546.77</v>
      </c>
    </row>
    <row r="38" spans="1:23" x14ac:dyDescent="0.2">
      <c r="A38" s="20" t="s">
        <v>110</v>
      </c>
      <c r="B38" s="219">
        <v>0</v>
      </c>
      <c r="C38" s="219">
        <v>0</v>
      </c>
      <c r="D38" s="219">
        <f t="shared" si="12"/>
        <v>0</v>
      </c>
      <c r="E38" s="219">
        <f t="shared" si="13"/>
        <v>0</v>
      </c>
      <c r="F38" s="219">
        <v>0</v>
      </c>
      <c r="G38" s="220">
        <f>+D38-E38</f>
        <v>0</v>
      </c>
      <c r="H38" s="192"/>
      <c r="J38" s="81" t="s">
        <v>350</v>
      </c>
    </row>
    <row r="39" spans="1:23" x14ac:dyDescent="0.2">
      <c r="A39" s="20" t="s">
        <v>111</v>
      </c>
      <c r="B39" s="219">
        <v>16212400</v>
      </c>
      <c r="C39" s="219">
        <v>764547</v>
      </c>
      <c r="D39" s="219">
        <f>+B39+C39</f>
        <v>16976947</v>
      </c>
      <c r="E39" s="219">
        <v>11312000</v>
      </c>
      <c r="F39" s="219">
        <f>E39</f>
        <v>11312000</v>
      </c>
      <c r="G39" s="220">
        <f>+D39-E39</f>
        <v>5664947</v>
      </c>
      <c r="H39" s="192"/>
    </row>
    <row r="40" spans="1:23" x14ac:dyDescent="0.2">
      <c r="A40" s="20" t="s">
        <v>112</v>
      </c>
      <c r="B40" s="219">
        <v>0</v>
      </c>
      <c r="C40" s="219">
        <v>0</v>
      </c>
      <c r="D40" s="219">
        <f t="shared" ref="D40:D45" si="14">+B40+C40</f>
        <v>0</v>
      </c>
      <c r="E40" s="219">
        <f t="shared" ref="E40:E45" si="15">B40+C40</f>
        <v>0</v>
      </c>
      <c r="F40" s="219">
        <v>0</v>
      </c>
      <c r="G40" s="220">
        <f t="shared" ref="G40:G44" si="16">+D40-E40</f>
        <v>0</v>
      </c>
      <c r="H40" s="192"/>
      <c r="J40" s="81" t="s">
        <v>352</v>
      </c>
      <c r="K40" s="189" t="s">
        <v>354</v>
      </c>
    </row>
    <row r="41" spans="1:23" x14ac:dyDescent="0.2">
      <c r="A41" s="20" t="s">
        <v>113</v>
      </c>
      <c r="B41" s="219">
        <v>0</v>
      </c>
      <c r="C41" s="219">
        <v>0</v>
      </c>
      <c r="D41" s="219">
        <f t="shared" si="14"/>
        <v>0</v>
      </c>
      <c r="E41" s="219">
        <f t="shared" si="15"/>
        <v>0</v>
      </c>
      <c r="F41" s="219">
        <v>0</v>
      </c>
      <c r="G41" s="220">
        <f t="shared" si="16"/>
        <v>0</v>
      </c>
      <c r="H41" s="192"/>
      <c r="I41" s="81" t="s">
        <v>353</v>
      </c>
      <c r="J41" s="188">
        <v>5</v>
      </c>
      <c r="K41" s="188">
        <v>1</v>
      </c>
    </row>
    <row r="42" spans="1:23" x14ac:dyDescent="0.2">
      <c r="A42" s="20" t="s">
        <v>114</v>
      </c>
      <c r="B42" s="219">
        <v>0</v>
      </c>
      <c r="C42" s="219">
        <v>0</v>
      </c>
      <c r="D42" s="219">
        <f t="shared" si="14"/>
        <v>0</v>
      </c>
      <c r="E42" s="219">
        <f t="shared" si="15"/>
        <v>0</v>
      </c>
      <c r="F42" s="219">
        <v>0</v>
      </c>
      <c r="G42" s="220">
        <f t="shared" si="16"/>
        <v>0</v>
      </c>
      <c r="H42" s="192"/>
      <c r="I42" s="81" t="s">
        <v>348</v>
      </c>
      <c r="J42" s="188">
        <v>8148</v>
      </c>
      <c r="K42" s="188">
        <v>11343</v>
      </c>
    </row>
    <row r="43" spans="1:23" x14ac:dyDescent="0.2">
      <c r="A43" s="20" t="s">
        <v>115</v>
      </c>
      <c r="B43" s="219">
        <v>0</v>
      </c>
      <c r="C43" s="219">
        <v>0</v>
      </c>
      <c r="D43" s="219">
        <f t="shared" si="14"/>
        <v>0</v>
      </c>
      <c r="E43" s="219">
        <f t="shared" si="15"/>
        <v>0</v>
      </c>
      <c r="F43" s="219">
        <v>0</v>
      </c>
      <c r="G43" s="220">
        <f t="shared" si="16"/>
        <v>0</v>
      </c>
      <c r="H43" s="192"/>
      <c r="I43" s="81" t="s">
        <v>349</v>
      </c>
      <c r="J43" s="188"/>
      <c r="K43" s="188">
        <v>44000</v>
      </c>
    </row>
    <row r="44" spans="1:23" x14ac:dyDescent="0.2">
      <c r="A44" s="20" t="s">
        <v>116</v>
      </c>
      <c r="B44" s="219">
        <v>0</v>
      </c>
      <c r="C44" s="219">
        <v>0</v>
      </c>
      <c r="D44" s="219">
        <f t="shared" si="14"/>
        <v>0</v>
      </c>
      <c r="E44" s="219">
        <f t="shared" si="15"/>
        <v>0</v>
      </c>
      <c r="F44" s="219">
        <v>0</v>
      </c>
      <c r="G44" s="220">
        <f t="shared" si="16"/>
        <v>0</v>
      </c>
      <c r="H44" s="192"/>
      <c r="I44" s="81" t="s">
        <v>355</v>
      </c>
      <c r="K44" s="188">
        <v>544150</v>
      </c>
      <c r="O44" s="81"/>
    </row>
    <row r="45" spans="1:23" x14ac:dyDescent="0.2">
      <c r="A45" s="20" t="s">
        <v>117</v>
      </c>
      <c r="B45" s="219">
        <v>0</v>
      </c>
      <c r="C45" s="219">
        <v>0</v>
      </c>
      <c r="D45" s="219">
        <f t="shared" si="14"/>
        <v>0</v>
      </c>
      <c r="E45" s="219">
        <f t="shared" si="15"/>
        <v>0</v>
      </c>
      <c r="F45" s="219">
        <v>0</v>
      </c>
      <c r="G45" s="220">
        <f>+D45-E45</f>
        <v>0</v>
      </c>
      <c r="H45" s="192"/>
      <c r="I45" s="81" t="s">
        <v>351</v>
      </c>
      <c r="J45" s="167"/>
      <c r="K45" s="167">
        <v>-2411000</v>
      </c>
    </row>
    <row r="46" spans="1:23" ht="16.5" x14ac:dyDescent="0.2">
      <c r="A46" s="23" t="s">
        <v>118</v>
      </c>
      <c r="B46" s="219">
        <f>+B47+B48+B49+B50+B51+B52+B54+B55</f>
        <v>130000</v>
      </c>
      <c r="C46" s="219">
        <f t="shared" ref="C46:F46" si="17">+C47+C48+C49+C50+C51+C52+C54+C55</f>
        <v>-46500</v>
      </c>
      <c r="D46" s="219">
        <f t="shared" si="17"/>
        <v>83500</v>
      </c>
      <c r="E46" s="219">
        <v>0</v>
      </c>
      <c r="F46" s="219">
        <f t="shared" si="17"/>
        <v>0</v>
      </c>
      <c r="G46" s="220">
        <f>+G47+G48+G49+G50+G51+G52+G54+G55</f>
        <v>83500</v>
      </c>
      <c r="H46" s="192"/>
      <c r="J46" s="81">
        <f>SUM(J41:J45)</f>
        <v>8153</v>
      </c>
      <c r="K46" s="81">
        <f>SUM(K41:K45)</f>
        <v>-1811506</v>
      </c>
      <c r="L46" s="81">
        <f>+K46+J46</f>
        <v>-1803353</v>
      </c>
    </row>
    <row r="47" spans="1:23" x14ac:dyDescent="0.2">
      <c r="A47" s="20" t="s">
        <v>119</v>
      </c>
      <c r="B47" s="219">
        <v>113500</v>
      </c>
      <c r="C47" s="219">
        <v>-30000</v>
      </c>
      <c r="D47" s="219">
        <f t="shared" ref="D47:D55" si="18">+B47+C47</f>
        <v>83500</v>
      </c>
      <c r="E47" s="219">
        <v>0</v>
      </c>
      <c r="F47" s="219">
        <v>0</v>
      </c>
      <c r="G47" s="220">
        <f>+D47-E47</f>
        <v>83500</v>
      </c>
      <c r="H47" s="192"/>
    </row>
    <row r="48" spans="1:23" x14ac:dyDescent="0.2">
      <c r="A48" s="20" t="s">
        <v>120</v>
      </c>
      <c r="B48" s="219">
        <v>12000</v>
      </c>
      <c r="C48" s="219">
        <v>-12000</v>
      </c>
      <c r="D48" s="219">
        <f t="shared" si="18"/>
        <v>0</v>
      </c>
      <c r="E48" s="219">
        <v>0</v>
      </c>
      <c r="F48" s="219">
        <v>0</v>
      </c>
      <c r="G48" s="220">
        <f t="shared" ref="G48:G54" si="19">+D48-E48</f>
        <v>0</v>
      </c>
      <c r="H48" s="192"/>
      <c r="J48" s="211" t="s">
        <v>352</v>
      </c>
      <c r="K48" s="211" t="s">
        <v>354</v>
      </c>
      <c r="L48" s="211" t="s">
        <v>372</v>
      </c>
      <c r="M48" s="212" t="s">
        <v>378</v>
      </c>
    </row>
    <row r="49" spans="1:16" x14ac:dyDescent="0.2">
      <c r="A49" s="20" t="s">
        <v>121</v>
      </c>
      <c r="B49" s="219">
        <v>0</v>
      </c>
      <c r="C49" s="219">
        <v>0</v>
      </c>
      <c r="D49" s="219">
        <f t="shared" si="18"/>
        <v>0</v>
      </c>
      <c r="E49" s="219">
        <f t="shared" ref="E49:E55" si="20">B49+C49</f>
        <v>0</v>
      </c>
      <c r="F49" s="219">
        <v>0</v>
      </c>
      <c r="G49" s="220">
        <f t="shared" si="19"/>
        <v>0</v>
      </c>
      <c r="H49" s="192"/>
      <c r="I49" s="81" t="s">
        <v>373</v>
      </c>
      <c r="J49" s="81">
        <v>5</v>
      </c>
      <c r="K49" s="208">
        <v>1</v>
      </c>
      <c r="L49" s="188"/>
      <c r="M49" s="188">
        <f>SUM(J49:L49)</f>
        <v>6</v>
      </c>
      <c r="N49" s="189" t="s">
        <v>376</v>
      </c>
      <c r="O49" s="51" t="s">
        <v>377</v>
      </c>
    </row>
    <row r="50" spans="1:16" x14ac:dyDescent="0.2">
      <c r="A50" s="20" t="s">
        <v>122</v>
      </c>
      <c r="B50" s="219">
        <v>0</v>
      </c>
      <c r="C50" s="219">
        <v>0</v>
      </c>
      <c r="D50" s="219">
        <f t="shared" si="18"/>
        <v>0</v>
      </c>
      <c r="E50" s="219">
        <f t="shared" si="20"/>
        <v>0</v>
      </c>
      <c r="F50" s="219">
        <v>0</v>
      </c>
      <c r="G50" s="220">
        <f t="shared" si="19"/>
        <v>0</v>
      </c>
      <c r="H50" s="192"/>
      <c r="I50" s="81" t="s">
        <v>349</v>
      </c>
      <c r="K50" s="208">
        <v>44000</v>
      </c>
      <c r="L50" s="188">
        <v>24000</v>
      </c>
      <c r="M50" s="188">
        <f t="shared" ref="M50:M53" si="21">SUM(J50:L50)</f>
        <v>68000</v>
      </c>
      <c r="O50" s="81">
        <v>-21700</v>
      </c>
    </row>
    <row r="51" spans="1:16" x14ac:dyDescent="0.2">
      <c r="A51" s="20" t="s">
        <v>123</v>
      </c>
      <c r="B51" s="219">
        <v>0</v>
      </c>
      <c r="C51" s="219">
        <v>0</v>
      </c>
      <c r="D51" s="219">
        <f t="shared" si="18"/>
        <v>0</v>
      </c>
      <c r="E51" s="219">
        <f t="shared" si="20"/>
        <v>0</v>
      </c>
      <c r="F51" s="219">
        <v>0</v>
      </c>
      <c r="G51" s="220">
        <f t="shared" si="19"/>
        <v>0</v>
      </c>
      <c r="H51" s="192"/>
      <c r="I51" s="81" t="s">
        <v>374</v>
      </c>
      <c r="J51" s="81">
        <v>8148</v>
      </c>
      <c r="K51" s="208">
        <v>11343</v>
      </c>
      <c r="L51" s="188">
        <f>15491.81-10125</f>
        <v>5366.8099999999995</v>
      </c>
      <c r="M51" s="188">
        <f>SUM(J51:L51)</f>
        <v>24857.809999999998</v>
      </c>
    </row>
    <row r="52" spans="1:16" x14ac:dyDescent="0.2">
      <c r="A52" s="20" t="s">
        <v>124</v>
      </c>
      <c r="B52" s="219">
        <v>4500</v>
      </c>
      <c r="C52" s="219">
        <v>-4500</v>
      </c>
      <c r="D52" s="219">
        <f t="shared" si="18"/>
        <v>0</v>
      </c>
      <c r="E52" s="219">
        <v>0</v>
      </c>
      <c r="F52" s="219">
        <v>0</v>
      </c>
      <c r="G52" s="220">
        <f t="shared" si="19"/>
        <v>0</v>
      </c>
      <c r="H52" s="192"/>
      <c r="I52" s="81" t="s">
        <v>355</v>
      </c>
      <c r="K52" s="208">
        <v>544150</v>
      </c>
      <c r="L52" s="188">
        <v>161350</v>
      </c>
      <c r="M52" s="188">
        <f t="shared" si="21"/>
        <v>705500</v>
      </c>
      <c r="N52" s="81">
        <v>-126000</v>
      </c>
    </row>
    <row r="53" spans="1:16" x14ac:dyDescent="0.2">
      <c r="A53" s="20" t="s">
        <v>125</v>
      </c>
      <c r="B53" s="219">
        <v>0</v>
      </c>
      <c r="C53" s="219">
        <v>0</v>
      </c>
      <c r="D53" s="219">
        <f t="shared" si="18"/>
        <v>0</v>
      </c>
      <c r="E53" s="219">
        <f t="shared" si="20"/>
        <v>0</v>
      </c>
      <c r="F53" s="219">
        <v>0</v>
      </c>
      <c r="G53" s="220">
        <f t="shared" si="19"/>
        <v>0</v>
      </c>
      <c r="H53" s="192"/>
      <c r="I53" s="189" t="s">
        <v>375</v>
      </c>
      <c r="J53" s="167"/>
      <c r="K53" s="209">
        <v>-2411000</v>
      </c>
      <c r="L53" s="210"/>
      <c r="M53" s="210">
        <f t="shared" si="21"/>
        <v>-2411000</v>
      </c>
      <c r="N53" s="167"/>
      <c r="O53" s="166"/>
    </row>
    <row r="54" spans="1:16" x14ac:dyDescent="0.2">
      <c r="A54" s="20" t="s">
        <v>126</v>
      </c>
      <c r="B54" s="219">
        <v>0</v>
      </c>
      <c r="C54" s="219">
        <v>0</v>
      </c>
      <c r="D54" s="219">
        <f t="shared" si="18"/>
        <v>0</v>
      </c>
      <c r="E54" s="219">
        <f t="shared" si="20"/>
        <v>0</v>
      </c>
      <c r="F54" s="219">
        <v>0</v>
      </c>
      <c r="G54" s="220">
        <f t="shared" si="19"/>
        <v>0</v>
      </c>
      <c r="H54" s="192"/>
      <c r="J54" s="81">
        <f>SUM(J49:J53)</f>
        <v>8153</v>
      </c>
      <c r="K54" s="81">
        <f t="shared" ref="K54:L54" si="22">SUM(K49:K53)</f>
        <v>-1811506</v>
      </c>
      <c r="L54" s="188">
        <f t="shared" si="22"/>
        <v>190716.81</v>
      </c>
      <c r="M54" s="188">
        <f>SUM(M49:M53)</f>
        <v>-1612636.19</v>
      </c>
      <c r="N54" s="81">
        <f>SUM(N50:N53)</f>
        <v>-126000</v>
      </c>
      <c r="O54" s="81">
        <f>SUM(O50:O53)</f>
        <v>-21700</v>
      </c>
      <c r="P54" s="81">
        <f>+M54-N54-O54</f>
        <v>-1464936.19</v>
      </c>
    </row>
    <row r="55" spans="1:16" x14ac:dyDescent="0.2">
      <c r="A55" s="20" t="s">
        <v>127</v>
      </c>
      <c r="B55" s="219">
        <v>0</v>
      </c>
      <c r="C55" s="219">
        <v>0</v>
      </c>
      <c r="D55" s="219">
        <f t="shared" si="18"/>
        <v>0</v>
      </c>
      <c r="E55" s="219">
        <f t="shared" si="20"/>
        <v>0</v>
      </c>
      <c r="F55" s="219">
        <v>0</v>
      </c>
      <c r="G55" s="220">
        <f>+D55-E55</f>
        <v>0</v>
      </c>
      <c r="H55" s="192"/>
      <c r="P55">
        <v>-1634336</v>
      </c>
    </row>
    <row r="56" spans="1:16" x14ac:dyDescent="0.2">
      <c r="A56" s="23" t="s">
        <v>128</v>
      </c>
      <c r="B56" s="219">
        <f>+B57+B58+B59</f>
        <v>0</v>
      </c>
      <c r="C56" s="219">
        <f t="shared" ref="C56:F56" si="23">+C57+C58+C59</f>
        <v>1146250</v>
      </c>
      <c r="D56" s="219">
        <f t="shared" si="23"/>
        <v>1146250</v>
      </c>
      <c r="E56" s="219">
        <f t="shared" si="23"/>
        <v>0</v>
      </c>
      <c r="F56" s="219">
        <f t="shared" si="23"/>
        <v>0</v>
      </c>
      <c r="G56" s="220">
        <f>+G57+G58+G59</f>
        <v>1146250</v>
      </c>
      <c r="H56" s="192"/>
      <c r="J56" s="186"/>
      <c r="K56" s="186"/>
      <c r="L56" s="171"/>
      <c r="P56" s="81">
        <f>+P54-P55</f>
        <v>169399.81000000006</v>
      </c>
    </row>
    <row r="57" spans="1:16" x14ac:dyDescent="0.2">
      <c r="A57" s="20" t="s">
        <v>129</v>
      </c>
      <c r="B57" s="219">
        <v>0</v>
      </c>
      <c r="C57" s="219">
        <v>0</v>
      </c>
      <c r="D57" s="219">
        <f t="shared" ref="D57" si="24">+B57+C57</f>
        <v>0</v>
      </c>
      <c r="E57" s="219">
        <f t="shared" ref="E57" si="25">B57+C57</f>
        <v>0</v>
      </c>
      <c r="F57" s="219">
        <v>0</v>
      </c>
      <c r="G57" s="220">
        <f>+D57-E57</f>
        <v>0</v>
      </c>
      <c r="H57" s="192"/>
      <c r="I57" s="190"/>
      <c r="J57" s="186"/>
      <c r="K57" s="204"/>
      <c r="L57" s="13"/>
    </row>
    <row r="58" spans="1:16" x14ac:dyDescent="0.2">
      <c r="A58" s="20" t="s">
        <v>130</v>
      </c>
      <c r="B58" s="219">
        <v>0</v>
      </c>
      <c r="C58" s="219">
        <v>1146250</v>
      </c>
      <c r="D58" s="219">
        <f>+B58+C58</f>
        <v>1146250</v>
      </c>
      <c r="E58" s="219">
        <v>0</v>
      </c>
      <c r="F58" s="219">
        <f>+E58</f>
        <v>0</v>
      </c>
      <c r="G58" s="220">
        <f>+D58-E58</f>
        <v>1146250</v>
      </c>
      <c r="H58" s="192"/>
      <c r="J58" s="186"/>
    </row>
    <row r="59" spans="1:16" x14ac:dyDescent="0.2">
      <c r="A59" s="20" t="s">
        <v>131</v>
      </c>
      <c r="B59" s="219">
        <v>0</v>
      </c>
      <c r="C59" s="219">
        <v>0</v>
      </c>
      <c r="D59" s="219">
        <f t="shared" ref="D59" si="26">+B59+C59</f>
        <v>0</v>
      </c>
      <c r="E59" s="219">
        <f t="shared" ref="E59" si="27">B59+C59</f>
        <v>0</v>
      </c>
      <c r="F59" s="219">
        <v>0</v>
      </c>
      <c r="G59" s="220">
        <f>+D59-E59</f>
        <v>0</v>
      </c>
      <c r="H59" s="192"/>
      <c r="I59" s="81" t="s">
        <v>356</v>
      </c>
      <c r="K59" s="186">
        <v>2411000</v>
      </c>
    </row>
    <row r="60" spans="1:16" ht="16.5" x14ac:dyDescent="0.2">
      <c r="A60" s="23" t="s">
        <v>132</v>
      </c>
      <c r="B60" s="219">
        <f>+B61+B62+B63+B65+B66</f>
        <v>0</v>
      </c>
      <c r="C60" s="219">
        <f t="shared" ref="C60:F60" si="28">+C61+C62+C63+C65+C66</f>
        <v>0</v>
      </c>
      <c r="D60" s="219">
        <f t="shared" si="28"/>
        <v>0</v>
      </c>
      <c r="E60" s="219">
        <f t="shared" si="28"/>
        <v>0</v>
      </c>
      <c r="F60" s="219">
        <f t="shared" si="28"/>
        <v>0</v>
      </c>
      <c r="G60" s="220">
        <f>+G61+G62+G63+G65+G66</f>
        <v>0</v>
      </c>
      <c r="H60" s="192"/>
      <c r="I60" s="189" t="s">
        <v>355</v>
      </c>
      <c r="K60" s="205">
        <v>126000</v>
      </c>
    </row>
    <row r="61" spans="1:16" x14ac:dyDescent="0.2">
      <c r="A61" s="20" t="s">
        <v>133</v>
      </c>
      <c r="B61" s="219">
        <v>0</v>
      </c>
      <c r="C61" s="219">
        <v>0</v>
      </c>
      <c r="D61" s="219">
        <f t="shared" ref="D61:D67" si="29">+B61+C61</f>
        <v>0</v>
      </c>
      <c r="E61" s="219">
        <f t="shared" ref="E61:E67" si="30">B61+C61</f>
        <v>0</v>
      </c>
      <c r="F61" s="219">
        <v>0</v>
      </c>
      <c r="G61" s="220">
        <f>+D61-E61</f>
        <v>0</v>
      </c>
      <c r="H61" s="192"/>
      <c r="K61" s="81">
        <f>SUM(K59:K60)</f>
        <v>2537000</v>
      </c>
    </row>
    <row r="62" spans="1:16" x14ac:dyDescent="0.2">
      <c r="A62" s="20" t="s">
        <v>134</v>
      </c>
      <c r="B62" s="219">
        <v>0</v>
      </c>
      <c r="C62" s="219">
        <v>0</v>
      </c>
      <c r="D62" s="219">
        <f t="shared" si="29"/>
        <v>0</v>
      </c>
      <c r="E62" s="219">
        <f t="shared" si="30"/>
        <v>0</v>
      </c>
      <c r="F62" s="219">
        <v>0</v>
      </c>
      <c r="G62" s="220">
        <f t="shared" ref="G62:G66" si="31">+D62-E62</f>
        <v>0</v>
      </c>
      <c r="H62" s="192"/>
      <c r="J62" s="81">
        <v>1</v>
      </c>
      <c r="K62" s="81">
        <v>2</v>
      </c>
      <c r="L62" s="189" t="s">
        <v>379</v>
      </c>
    </row>
    <row r="63" spans="1:16" x14ac:dyDescent="0.2">
      <c r="A63" s="20" t="s">
        <v>135</v>
      </c>
      <c r="B63" s="219">
        <v>0</v>
      </c>
      <c r="C63" s="219">
        <v>0</v>
      </c>
      <c r="D63" s="219">
        <f t="shared" si="29"/>
        <v>0</v>
      </c>
      <c r="E63" s="219">
        <f t="shared" si="30"/>
        <v>0</v>
      </c>
      <c r="F63" s="219">
        <v>0</v>
      </c>
      <c r="G63" s="220">
        <f t="shared" si="31"/>
        <v>0</v>
      </c>
      <c r="H63" s="192"/>
      <c r="I63" s="206" t="s">
        <v>358</v>
      </c>
      <c r="J63" s="207">
        <v>429337.11</v>
      </c>
      <c r="K63" s="207">
        <v>276075.05</v>
      </c>
      <c r="L63" s="81">
        <v>1306814.6100000001</v>
      </c>
      <c r="M63" s="81">
        <f>SUM(J63:L63)</f>
        <v>2012226.77</v>
      </c>
    </row>
    <row r="64" spans="1:16" x14ac:dyDescent="0.2">
      <c r="A64" s="20" t="s">
        <v>136</v>
      </c>
      <c r="B64" s="219">
        <v>0</v>
      </c>
      <c r="C64" s="219">
        <v>0</v>
      </c>
      <c r="D64" s="219">
        <f t="shared" si="29"/>
        <v>0</v>
      </c>
      <c r="E64" s="219">
        <f t="shared" si="30"/>
        <v>0</v>
      </c>
      <c r="F64" s="219">
        <v>0</v>
      </c>
      <c r="G64" s="220">
        <f t="shared" si="31"/>
        <v>0</v>
      </c>
      <c r="H64" s="192"/>
    </row>
    <row r="65" spans="1:14" ht="16.5" x14ac:dyDescent="0.2">
      <c r="A65" s="20" t="s">
        <v>311</v>
      </c>
      <c r="B65" s="219">
        <v>0</v>
      </c>
      <c r="C65" s="219">
        <v>0</v>
      </c>
      <c r="D65" s="219">
        <f t="shared" si="29"/>
        <v>0</v>
      </c>
      <c r="E65" s="219">
        <f t="shared" si="30"/>
        <v>0</v>
      </c>
      <c r="F65" s="219">
        <v>0</v>
      </c>
      <c r="G65" s="220">
        <f t="shared" si="31"/>
        <v>0</v>
      </c>
      <c r="H65" s="192"/>
    </row>
    <row r="66" spans="1:14" x14ac:dyDescent="0.2">
      <c r="A66" s="20" t="s">
        <v>137</v>
      </c>
      <c r="B66" s="219">
        <v>0</v>
      </c>
      <c r="C66" s="219">
        <v>0</v>
      </c>
      <c r="D66" s="219">
        <f t="shared" si="29"/>
        <v>0</v>
      </c>
      <c r="E66" s="219">
        <f t="shared" si="30"/>
        <v>0</v>
      </c>
      <c r="F66" s="219">
        <v>0</v>
      </c>
      <c r="G66" s="220">
        <f t="shared" si="31"/>
        <v>0</v>
      </c>
      <c r="H66" s="192"/>
    </row>
    <row r="67" spans="1:14" ht="16.5" x14ac:dyDescent="0.2">
      <c r="A67" s="20" t="s">
        <v>138</v>
      </c>
      <c r="B67" s="219">
        <v>0</v>
      </c>
      <c r="C67" s="219">
        <v>0</v>
      </c>
      <c r="D67" s="219">
        <f t="shared" si="29"/>
        <v>0</v>
      </c>
      <c r="E67" s="219">
        <f t="shared" si="30"/>
        <v>0</v>
      </c>
      <c r="F67" s="219">
        <v>0</v>
      </c>
      <c r="G67" s="220">
        <f>+D67-E67</f>
        <v>0</v>
      </c>
      <c r="H67" s="192"/>
    </row>
    <row r="68" spans="1:14" x14ac:dyDescent="0.2">
      <c r="A68" s="23" t="s">
        <v>139</v>
      </c>
      <c r="B68" s="219">
        <f>+B69+B70+B71</f>
        <v>0</v>
      </c>
      <c r="C68" s="219">
        <f t="shared" ref="C68:F68" si="32">+C69+C70+C71</f>
        <v>0</v>
      </c>
      <c r="D68" s="219">
        <f t="shared" si="32"/>
        <v>0</v>
      </c>
      <c r="E68" s="219">
        <f t="shared" si="32"/>
        <v>0</v>
      </c>
      <c r="F68" s="219">
        <f t="shared" si="32"/>
        <v>0</v>
      </c>
      <c r="G68" s="220">
        <f>+G69+G70+G71</f>
        <v>0</v>
      </c>
      <c r="H68" s="192"/>
    </row>
    <row r="69" spans="1:14" x14ac:dyDescent="0.2">
      <c r="A69" s="20" t="s">
        <v>140</v>
      </c>
      <c r="B69" s="219">
        <v>0</v>
      </c>
      <c r="C69" s="219">
        <v>0</v>
      </c>
      <c r="D69" s="219">
        <f t="shared" ref="D69:D71" si="33">+B69+C69</f>
        <v>0</v>
      </c>
      <c r="E69" s="219">
        <f t="shared" ref="E69:E71" si="34">B69+C69</f>
        <v>0</v>
      </c>
      <c r="F69" s="219">
        <v>0</v>
      </c>
      <c r="G69" s="220">
        <f>+D69-E69</f>
        <v>0</v>
      </c>
      <c r="H69" s="192"/>
    </row>
    <row r="70" spans="1:14" x14ac:dyDescent="0.2">
      <c r="A70" s="20" t="s">
        <v>141</v>
      </c>
      <c r="B70" s="219">
        <v>0</v>
      </c>
      <c r="C70" s="219">
        <v>0</v>
      </c>
      <c r="D70" s="219">
        <f t="shared" si="33"/>
        <v>0</v>
      </c>
      <c r="E70" s="219">
        <f t="shared" si="34"/>
        <v>0</v>
      </c>
      <c r="F70" s="219">
        <v>0</v>
      </c>
      <c r="G70" s="220">
        <f t="shared" ref="G70" si="35">+D70-E70</f>
        <v>0</v>
      </c>
      <c r="H70" s="192"/>
    </row>
    <row r="71" spans="1:14" x14ac:dyDescent="0.2">
      <c r="A71" s="20" t="s">
        <v>142</v>
      </c>
      <c r="B71" s="219">
        <v>0</v>
      </c>
      <c r="C71" s="219">
        <v>0</v>
      </c>
      <c r="D71" s="219">
        <f t="shared" si="33"/>
        <v>0</v>
      </c>
      <c r="E71" s="219">
        <f t="shared" si="34"/>
        <v>0</v>
      </c>
      <c r="F71" s="219">
        <v>0</v>
      </c>
      <c r="G71" s="220">
        <f>+D71-E71</f>
        <v>0</v>
      </c>
      <c r="H71" s="192"/>
    </row>
    <row r="72" spans="1:14" x14ac:dyDescent="0.2">
      <c r="A72" s="23" t="s">
        <v>143</v>
      </c>
      <c r="B72" s="219">
        <f>+B73+B74+B75+B76+B77+B78+B79</f>
        <v>0</v>
      </c>
      <c r="C72" s="219">
        <f t="shared" ref="C72:F72" si="36">+C73+C74+C75+C76+C77+C78+C79</f>
        <v>0</v>
      </c>
      <c r="D72" s="219">
        <f t="shared" si="36"/>
        <v>0</v>
      </c>
      <c r="E72" s="219">
        <f t="shared" si="36"/>
        <v>0</v>
      </c>
      <c r="F72" s="219">
        <f t="shared" si="36"/>
        <v>0</v>
      </c>
      <c r="G72" s="220">
        <f>+G73+G74+G75+G76+G77+G78+G79</f>
        <v>0</v>
      </c>
      <c r="H72" s="192"/>
    </row>
    <row r="73" spans="1:14" x14ac:dyDescent="0.2">
      <c r="A73" s="20" t="s">
        <v>144</v>
      </c>
      <c r="B73" s="219">
        <v>0</v>
      </c>
      <c r="C73" s="219">
        <v>0</v>
      </c>
      <c r="D73" s="219">
        <f t="shared" ref="D73:D79" si="37">+B73+C73</f>
        <v>0</v>
      </c>
      <c r="E73" s="219">
        <f t="shared" ref="E73:E79" si="38">B73+C73</f>
        <v>0</v>
      </c>
      <c r="F73" s="219">
        <v>0</v>
      </c>
      <c r="G73" s="220">
        <f>+D73-E73</f>
        <v>0</v>
      </c>
      <c r="H73" s="192"/>
    </row>
    <row r="74" spans="1:14" x14ac:dyDescent="0.2">
      <c r="A74" s="20" t="s">
        <v>145</v>
      </c>
      <c r="B74" s="219">
        <v>0</v>
      </c>
      <c r="C74" s="219">
        <v>0</v>
      </c>
      <c r="D74" s="219">
        <f t="shared" si="37"/>
        <v>0</v>
      </c>
      <c r="E74" s="219">
        <f t="shared" si="38"/>
        <v>0</v>
      </c>
      <c r="F74" s="219">
        <v>0</v>
      </c>
      <c r="G74" s="220">
        <f t="shared" ref="G74:G77" si="39">+D74-E74</f>
        <v>0</v>
      </c>
      <c r="H74" s="192"/>
    </row>
    <row r="75" spans="1:14" x14ac:dyDescent="0.2">
      <c r="A75" s="20" t="s">
        <v>146</v>
      </c>
      <c r="B75" s="219">
        <v>0</v>
      </c>
      <c r="C75" s="219">
        <v>0</v>
      </c>
      <c r="D75" s="219">
        <f t="shared" si="37"/>
        <v>0</v>
      </c>
      <c r="E75" s="219">
        <f t="shared" si="38"/>
        <v>0</v>
      </c>
      <c r="F75" s="219">
        <v>0</v>
      </c>
      <c r="G75" s="220">
        <f t="shared" si="39"/>
        <v>0</v>
      </c>
      <c r="H75" s="192"/>
    </row>
    <row r="76" spans="1:14" x14ac:dyDescent="0.2">
      <c r="A76" s="20" t="s">
        <v>147</v>
      </c>
      <c r="B76" s="219">
        <v>0</v>
      </c>
      <c r="C76" s="219">
        <v>0</v>
      </c>
      <c r="D76" s="219">
        <f t="shared" si="37"/>
        <v>0</v>
      </c>
      <c r="E76" s="219">
        <f t="shared" si="38"/>
        <v>0</v>
      </c>
      <c r="F76" s="219">
        <v>0</v>
      </c>
      <c r="G76" s="220">
        <f t="shared" si="39"/>
        <v>0</v>
      </c>
      <c r="H76" s="192"/>
    </row>
    <row r="77" spans="1:14" x14ac:dyDescent="0.2">
      <c r="A77" s="20" t="s">
        <v>148</v>
      </c>
      <c r="B77" s="219">
        <v>0</v>
      </c>
      <c r="C77" s="219">
        <v>0</v>
      </c>
      <c r="D77" s="219">
        <f t="shared" si="37"/>
        <v>0</v>
      </c>
      <c r="E77" s="219">
        <f t="shared" si="38"/>
        <v>0</v>
      </c>
      <c r="F77" s="219">
        <v>0</v>
      </c>
      <c r="G77" s="220">
        <f t="shared" si="39"/>
        <v>0</v>
      </c>
      <c r="H77" s="192"/>
    </row>
    <row r="78" spans="1:14" x14ac:dyDescent="0.2">
      <c r="A78" s="20" t="s">
        <v>149</v>
      </c>
      <c r="B78" s="219">
        <v>0</v>
      </c>
      <c r="C78" s="219">
        <v>0</v>
      </c>
      <c r="D78" s="219">
        <f t="shared" si="37"/>
        <v>0</v>
      </c>
      <c r="E78" s="219">
        <f t="shared" si="38"/>
        <v>0</v>
      </c>
      <c r="F78" s="219">
        <v>0</v>
      </c>
      <c r="G78" s="220">
        <f>+D78-E78</f>
        <v>0</v>
      </c>
      <c r="H78" s="192"/>
    </row>
    <row r="79" spans="1:14" s="166" customFormat="1" x14ac:dyDescent="0.2">
      <c r="A79" s="21" t="s">
        <v>150</v>
      </c>
      <c r="B79" s="221">
        <v>0</v>
      </c>
      <c r="C79" s="221">
        <v>0</v>
      </c>
      <c r="D79" s="221">
        <f t="shared" si="37"/>
        <v>0</v>
      </c>
      <c r="E79" s="221">
        <f t="shared" si="38"/>
        <v>0</v>
      </c>
      <c r="F79" s="221">
        <v>0</v>
      </c>
      <c r="G79" s="222">
        <f>+D79-E79</f>
        <v>0</v>
      </c>
      <c r="H79" s="197"/>
      <c r="I79" s="167"/>
      <c r="J79" s="167"/>
      <c r="K79" s="167"/>
      <c r="L79" s="167"/>
      <c r="M79" s="167"/>
      <c r="N79" s="167"/>
    </row>
    <row r="80" spans="1:14" x14ac:dyDescent="0.2">
      <c r="A80" s="25" t="s">
        <v>237</v>
      </c>
      <c r="B80" s="223">
        <f>+B81+B88+B98+B108+B118+B128+B132+B140+B144</f>
        <v>0</v>
      </c>
      <c r="C80" s="223">
        <f>+C81+C88+C98+C108+C118+C128+C132+C140+C144</f>
        <v>22938299</v>
      </c>
      <c r="D80" s="223">
        <f>+D81+D88+D98+D108+D118+D128+D132+D140+D144</f>
        <v>22938299</v>
      </c>
      <c r="E80" s="223">
        <f>+E81+E88+E98+E108+E118+E128+E132+E140+E144</f>
        <v>2625000</v>
      </c>
      <c r="F80" s="223">
        <f>+F81+F88+F98+F108+F118+F128+F132+F140+F144</f>
        <v>2625000</v>
      </c>
      <c r="G80" s="224">
        <f>+D80-E80</f>
        <v>20313299</v>
      </c>
      <c r="H80" s="191"/>
    </row>
    <row r="81" spans="1:8" x14ac:dyDescent="0.2">
      <c r="A81" s="23" t="s">
        <v>238</v>
      </c>
      <c r="B81" s="219">
        <f>+B84+B85+B86+B87</f>
        <v>0</v>
      </c>
      <c r="C81" s="219">
        <f t="shared" ref="C81:F81" si="40">+C84+C85+C86+C87</f>
        <v>0</v>
      </c>
      <c r="D81" s="219">
        <f t="shared" si="40"/>
        <v>0</v>
      </c>
      <c r="E81" s="219">
        <f t="shared" si="40"/>
        <v>0</v>
      </c>
      <c r="F81" s="219">
        <f t="shared" si="40"/>
        <v>0</v>
      </c>
      <c r="G81" s="220">
        <f>SUM(G82:G87)</f>
        <v>0</v>
      </c>
      <c r="H81" s="192"/>
    </row>
    <row r="82" spans="1:8" ht="18" customHeight="1" x14ac:dyDescent="0.2">
      <c r="A82" s="20" t="s">
        <v>332</v>
      </c>
      <c r="B82" s="219">
        <v>0</v>
      </c>
      <c r="C82" s="219">
        <v>0</v>
      </c>
      <c r="D82" s="219">
        <f t="shared" ref="D82:D89" si="41">+B82+C82</f>
        <v>0</v>
      </c>
      <c r="E82" s="219">
        <f t="shared" ref="E82:E89" si="42">B82+C82</f>
        <v>0</v>
      </c>
      <c r="F82" s="219">
        <v>0</v>
      </c>
      <c r="G82" s="220">
        <f>+D82-E82</f>
        <v>0</v>
      </c>
      <c r="H82" s="192"/>
    </row>
    <row r="83" spans="1:8" x14ac:dyDescent="0.2">
      <c r="A83" s="20" t="s">
        <v>333</v>
      </c>
      <c r="B83" s="219">
        <v>0</v>
      </c>
      <c r="C83" s="219">
        <v>0</v>
      </c>
      <c r="D83" s="219">
        <f t="shared" si="41"/>
        <v>0</v>
      </c>
      <c r="E83" s="219">
        <f t="shared" si="42"/>
        <v>0</v>
      </c>
      <c r="F83" s="219">
        <v>0</v>
      </c>
      <c r="G83" s="220">
        <f>+D83-E83</f>
        <v>0</v>
      </c>
      <c r="H83" s="192"/>
    </row>
    <row r="84" spans="1:8" x14ac:dyDescent="0.2">
      <c r="A84" s="20" t="s">
        <v>334</v>
      </c>
      <c r="B84" s="219">
        <v>0</v>
      </c>
      <c r="C84" s="219">
        <v>0</v>
      </c>
      <c r="D84" s="219">
        <f t="shared" si="41"/>
        <v>0</v>
      </c>
      <c r="E84" s="219">
        <f t="shared" si="42"/>
        <v>0</v>
      </c>
      <c r="F84" s="219">
        <v>0</v>
      </c>
      <c r="G84" s="220">
        <f>+D84-E84</f>
        <v>0</v>
      </c>
      <c r="H84" s="192"/>
    </row>
    <row r="85" spans="1:8" x14ac:dyDescent="0.2">
      <c r="A85" s="20" t="s">
        <v>239</v>
      </c>
      <c r="B85" s="219">
        <v>0</v>
      </c>
      <c r="C85" s="219">
        <v>0</v>
      </c>
      <c r="D85" s="219">
        <f t="shared" si="41"/>
        <v>0</v>
      </c>
      <c r="E85" s="219">
        <f t="shared" si="42"/>
        <v>0</v>
      </c>
      <c r="F85" s="219">
        <v>0</v>
      </c>
      <c r="G85" s="220">
        <f t="shared" ref="G85:G96" si="43">+D85-E85</f>
        <v>0</v>
      </c>
      <c r="H85" s="192"/>
    </row>
    <row r="86" spans="1:8" x14ac:dyDescent="0.2">
      <c r="A86" s="20" t="s">
        <v>240</v>
      </c>
      <c r="B86" s="219">
        <v>0</v>
      </c>
      <c r="C86" s="219">
        <v>0</v>
      </c>
      <c r="D86" s="219">
        <f t="shared" si="41"/>
        <v>0</v>
      </c>
      <c r="E86" s="219">
        <f t="shared" si="42"/>
        <v>0</v>
      </c>
      <c r="F86" s="219">
        <v>0</v>
      </c>
      <c r="G86" s="220">
        <f t="shared" si="43"/>
        <v>0</v>
      </c>
      <c r="H86" s="192"/>
    </row>
    <row r="87" spans="1:8" x14ac:dyDescent="0.2">
      <c r="A87" s="20" t="s">
        <v>241</v>
      </c>
      <c r="B87" s="219">
        <v>0</v>
      </c>
      <c r="C87" s="219">
        <v>0</v>
      </c>
      <c r="D87" s="219">
        <f t="shared" si="41"/>
        <v>0</v>
      </c>
      <c r="E87" s="219">
        <f t="shared" si="42"/>
        <v>0</v>
      </c>
      <c r="F87" s="219">
        <v>0</v>
      </c>
      <c r="G87" s="220">
        <f t="shared" si="43"/>
        <v>0</v>
      </c>
      <c r="H87" s="192"/>
    </row>
    <row r="88" spans="1:8" x14ac:dyDescent="0.2">
      <c r="A88" s="23" t="s">
        <v>88</v>
      </c>
      <c r="B88" s="219">
        <f>+B89+B90+B91+B92+B93+B94+B95+B96+B97</f>
        <v>0</v>
      </c>
      <c r="C88" s="219">
        <f t="shared" ref="C88:F88" si="44">+C89+C90+C91+C92+C93+C94+C95+C96+C97</f>
        <v>0</v>
      </c>
      <c r="D88" s="219">
        <f t="shared" si="44"/>
        <v>0</v>
      </c>
      <c r="E88" s="219">
        <f t="shared" si="44"/>
        <v>0</v>
      </c>
      <c r="F88" s="219">
        <f t="shared" si="44"/>
        <v>0</v>
      </c>
      <c r="G88" s="220">
        <f>SUM(G89:G97)</f>
        <v>0</v>
      </c>
      <c r="H88" s="192"/>
    </row>
    <row r="89" spans="1:8" ht="16.5" x14ac:dyDescent="0.2">
      <c r="A89" s="20" t="s">
        <v>89</v>
      </c>
      <c r="B89" s="219">
        <v>0</v>
      </c>
      <c r="C89" s="219">
        <v>0</v>
      </c>
      <c r="D89" s="219">
        <f t="shared" si="41"/>
        <v>0</v>
      </c>
      <c r="E89" s="219">
        <f t="shared" si="42"/>
        <v>0</v>
      </c>
      <c r="F89" s="219">
        <v>0</v>
      </c>
      <c r="G89" s="220">
        <f t="shared" si="43"/>
        <v>0</v>
      </c>
      <c r="H89" s="192"/>
    </row>
    <row r="90" spans="1:8" x14ac:dyDescent="0.2">
      <c r="A90" s="157" t="s">
        <v>335</v>
      </c>
      <c r="B90" s="219"/>
      <c r="C90" s="219"/>
      <c r="D90" s="219"/>
      <c r="E90" s="219"/>
      <c r="F90" s="219"/>
      <c r="G90" s="220">
        <f t="shared" si="43"/>
        <v>0</v>
      </c>
      <c r="H90" s="192"/>
    </row>
    <row r="91" spans="1:8" ht="16.5" x14ac:dyDescent="0.2">
      <c r="A91" s="20" t="s">
        <v>91</v>
      </c>
      <c r="B91" s="219">
        <v>0</v>
      </c>
      <c r="C91" s="219">
        <v>0</v>
      </c>
      <c r="D91" s="219">
        <f t="shared" ref="D91:D97" si="45">+B91+C91</f>
        <v>0</v>
      </c>
      <c r="E91" s="219">
        <f t="shared" ref="E91:E97" si="46">B91+C91</f>
        <v>0</v>
      </c>
      <c r="F91" s="219">
        <v>0</v>
      </c>
      <c r="G91" s="220">
        <f t="shared" si="43"/>
        <v>0</v>
      </c>
      <c r="H91" s="192"/>
    </row>
    <row r="92" spans="1:8" x14ac:dyDescent="0.2">
      <c r="A92" s="20" t="s">
        <v>92</v>
      </c>
      <c r="B92" s="219">
        <v>0</v>
      </c>
      <c r="C92" s="219">
        <v>0</v>
      </c>
      <c r="D92" s="219">
        <f t="shared" si="45"/>
        <v>0</v>
      </c>
      <c r="E92" s="219">
        <f t="shared" si="46"/>
        <v>0</v>
      </c>
      <c r="F92" s="219">
        <v>0</v>
      </c>
      <c r="G92" s="220">
        <f>+D92-E92</f>
        <v>0</v>
      </c>
      <c r="H92" s="192"/>
    </row>
    <row r="93" spans="1:8" x14ac:dyDescent="0.2">
      <c r="A93" s="20" t="s">
        <v>93</v>
      </c>
      <c r="B93" s="219">
        <v>0</v>
      </c>
      <c r="C93" s="219">
        <v>0</v>
      </c>
      <c r="D93" s="219">
        <f t="shared" si="45"/>
        <v>0</v>
      </c>
      <c r="E93" s="219">
        <f t="shared" si="46"/>
        <v>0</v>
      </c>
      <c r="F93" s="219">
        <v>0</v>
      </c>
      <c r="G93" s="220">
        <f t="shared" si="43"/>
        <v>0</v>
      </c>
      <c r="H93" s="192"/>
    </row>
    <row r="94" spans="1:8" x14ac:dyDescent="0.2">
      <c r="A94" s="20" t="s">
        <v>94</v>
      </c>
      <c r="B94" s="219">
        <v>0</v>
      </c>
      <c r="C94" s="219">
        <v>0</v>
      </c>
      <c r="D94" s="219">
        <f t="shared" si="45"/>
        <v>0</v>
      </c>
      <c r="E94" s="219">
        <f t="shared" si="46"/>
        <v>0</v>
      </c>
      <c r="F94" s="219">
        <v>0</v>
      </c>
      <c r="G94" s="220">
        <f t="shared" si="43"/>
        <v>0</v>
      </c>
      <c r="H94" s="192"/>
    </row>
    <row r="95" spans="1:8" ht="16.5" x14ac:dyDescent="0.2">
      <c r="A95" s="20" t="s">
        <v>95</v>
      </c>
      <c r="B95" s="219">
        <v>0</v>
      </c>
      <c r="C95" s="219">
        <v>0</v>
      </c>
      <c r="D95" s="219">
        <f t="shared" si="45"/>
        <v>0</v>
      </c>
      <c r="E95" s="219">
        <f t="shared" si="46"/>
        <v>0</v>
      </c>
      <c r="F95" s="219">
        <v>0</v>
      </c>
      <c r="G95" s="220">
        <f t="shared" si="43"/>
        <v>0</v>
      </c>
      <c r="H95" s="192"/>
    </row>
    <row r="96" spans="1:8" x14ac:dyDescent="0.2">
      <c r="A96" s="20" t="s">
        <v>96</v>
      </c>
      <c r="B96" s="219">
        <v>0</v>
      </c>
      <c r="C96" s="219">
        <v>0</v>
      </c>
      <c r="D96" s="219">
        <f t="shared" si="45"/>
        <v>0</v>
      </c>
      <c r="E96" s="219">
        <f t="shared" si="46"/>
        <v>0</v>
      </c>
      <c r="F96" s="219">
        <v>0</v>
      </c>
      <c r="G96" s="220">
        <f t="shared" si="43"/>
        <v>0</v>
      </c>
      <c r="H96" s="192"/>
    </row>
    <row r="97" spans="1:8" x14ac:dyDescent="0.2">
      <c r="A97" s="20" t="s">
        <v>97</v>
      </c>
      <c r="B97" s="219">
        <v>0</v>
      </c>
      <c r="C97" s="219">
        <v>0</v>
      </c>
      <c r="D97" s="219">
        <f t="shared" si="45"/>
        <v>0</v>
      </c>
      <c r="E97" s="219">
        <f t="shared" si="46"/>
        <v>0</v>
      </c>
      <c r="F97" s="219">
        <v>0</v>
      </c>
      <c r="G97" s="220">
        <f>+D97-E97</f>
        <v>0</v>
      </c>
      <c r="H97" s="192"/>
    </row>
    <row r="98" spans="1:8" ht="18" customHeight="1" x14ac:dyDescent="0.2">
      <c r="A98" s="23" t="s">
        <v>98</v>
      </c>
      <c r="B98" s="219">
        <f>+B99+B100+B101+B102+B103+B104+B105+B106+B107</f>
        <v>0</v>
      </c>
      <c r="C98" s="219">
        <f t="shared" ref="C98:F98" si="47">+C99+C100+C101+C102+C103+C104+C105+C106+C107</f>
        <v>0</v>
      </c>
      <c r="D98" s="219">
        <f t="shared" si="47"/>
        <v>0</v>
      </c>
      <c r="E98" s="219">
        <f t="shared" si="47"/>
        <v>0</v>
      </c>
      <c r="F98" s="219">
        <f t="shared" si="47"/>
        <v>0</v>
      </c>
      <c r="G98" s="220">
        <f>SUM(G99:G107)</f>
        <v>0</v>
      </c>
      <c r="H98" s="192"/>
    </row>
    <row r="99" spans="1:8" x14ac:dyDescent="0.2">
      <c r="A99" s="20" t="s">
        <v>99</v>
      </c>
      <c r="B99" s="219">
        <v>0</v>
      </c>
      <c r="C99" s="219">
        <v>0</v>
      </c>
      <c r="D99" s="219">
        <f t="shared" ref="D99:D107" si="48">+B99+C99</f>
        <v>0</v>
      </c>
      <c r="E99" s="219">
        <f t="shared" ref="E99:E107" si="49">B99+C99</f>
        <v>0</v>
      </c>
      <c r="F99" s="219">
        <v>0</v>
      </c>
      <c r="G99" s="220">
        <f t="shared" ref="G99:G106" si="50">+D99-E99</f>
        <v>0</v>
      </c>
      <c r="H99" s="192"/>
    </row>
    <row r="100" spans="1:8" x14ac:dyDescent="0.2">
      <c r="A100" s="20" t="s">
        <v>100</v>
      </c>
      <c r="B100" s="219">
        <v>0</v>
      </c>
      <c r="C100" s="219">
        <v>0</v>
      </c>
      <c r="D100" s="219">
        <f t="shared" si="48"/>
        <v>0</v>
      </c>
      <c r="E100" s="219">
        <f t="shared" si="49"/>
        <v>0</v>
      </c>
      <c r="F100" s="219">
        <v>0</v>
      </c>
      <c r="G100" s="220">
        <f t="shared" si="50"/>
        <v>0</v>
      </c>
      <c r="H100" s="192"/>
    </row>
    <row r="101" spans="1:8" ht="16.5" x14ac:dyDescent="0.2">
      <c r="A101" s="20" t="s">
        <v>101</v>
      </c>
      <c r="B101" s="219">
        <v>0</v>
      </c>
      <c r="C101" s="219">
        <v>0</v>
      </c>
      <c r="D101" s="219">
        <f t="shared" si="48"/>
        <v>0</v>
      </c>
      <c r="E101" s="219">
        <f t="shared" si="49"/>
        <v>0</v>
      </c>
      <c r="F101" s="219">
        <v>0</v>
      </c>
      <c r="G101" s="220">
        <f t="shared" si="50"/>
        <v>0</v>
      </c>
      <c r="H101" s="192"/>
    </row>
    <row r="102" spans="1:8" x14ac:dyDescent="0.2">
      <c r="A102" s="20" t="s">
        <v>102</v>
      </c>
      <c r="B102" s="219">
        <v>0</v>
      </c>
      <c r="C102" s="219">
        <v>0</v>
      </c>
      <c r="D102" s="219">
        <f t="shared" si="48"/>
        <v>0</v>
      </c>
      <c r="E102" s="219">
        <f t="shared" si="49"/>
        <v>0</v>
      </c>
      <c r="F102" s="219">
        <v>0</v>
      </c>
      <c r="G102" s="220">
        <f t="shared" si="50"/>
        <v>0</v>
      </c>
      <c r="H102" s="192"/>
    </row>
    <row r="103" spans="1:8" ht="16.5" x14ac:dyDescent="0.2">
      <c r="A103" s="20" t="s">
        <v>103</v>
      </c>
      <c r="B103" s="219">
        <v>0</v>
      </c>
      <c r="C103" s="219">
        <v>0</v>
      </c>
      <c r="D103" s="219">
        <f t="shared" si="48"/>
        <v>0</v>
      </c>
      <c r="E103" s="219">
        <f t="shared" si="49"/>
        <v>0</v>
      </c>
      <c r="F103" s="219">
        <v>0</v>
      </c>
      <c r="G103" s="220">
        <f t="shared" si="50"/>
        <v>0</v>
      </c>
      <c r="H103" s="192"/>
    </row>
    <row r="104" spans="1:8" x14ac:dyDescent="0.2">
      <c r="A104" s="20" t="s">
        <v>104</v>
      </c>
      <c r="B104" s="219">
        <v>0</v>
      </c>
      <c r="C104" s="219">
        <v>0</v>
      </c>
      <c r="D104" s="219">
        <f t="shared" si="48"/>
        <v>0</v>
      </c>
      <c r="E104" s="219">
        <f t="shared" si="49"/>
        <v>0</v>
      </c>
      <c r="F104" s="219">
        <v>0</v>
      </c>
      <c r="G104" s="220">
        <f t="shared" si="50"/>
        <v>0</v>
      </c>
      <c r="H104" s="192"/>
    </row>
    <row r="105" spans="1:8" x14ac:dyDescent="0.2">
      <c r="A105" s="20" t="s">
        <v>105</v>
      </c>
      <c r="B105" s="219">
        <v>0</v>
      </c>
      <c r="C105" s="219">
        <v>0</v>
      </c>
      <c r="D105" s="219">
        <f t="shared" si="48"/>
        <v>0</v>
      </c>
      <c r="E105" s="219">
        <f t="shared" si="49"/>
        <v>0</v>
      </c>
      <c r="F105" s="219">
        <v>0</v>
      </c>
      <c r="G105" s="220">
        <f t="shared" si="50"/>
        <v>0</v>
      </c>
      <c r="H105" s="192"/>
    </row>
    <row r="106" spans="1:8" x14ac:dyDescent="0.2">
      <c r="A106" s="20" t="s">
        <v>106</v>
      </c>
      <c r="B106" s="219">
        <v>0</v>
      </c>
      <c r="C106" s="219">
        <v>0</v>
      </c>
      <c r="D106" s="219">
        <f t="shared" si="48"/>
        <v>0</v>
      </c>
      <c r="E106" s="219">
        <f t="shared" si="49"/>
        <v>0</v>
      </c>
      <c r="F106" s="219">
        <v>0</v>
      </c>
      <c r="G106" s="220">
        <f t="shared" si="50"/>
        <v>0</v>
      </c>
      <c r="H106" s="192"/>
    </row>
    <row r="107" spans="1:8" x14ac:dyDescent="0.2">
      <c r="A107" s="20" t="s">
        <v>107</v>
      </c>
      <c r="B107" s="219">
        <v>0</v>
      </c>
      <c r="C107" s="219">
        <v>0</v>
      </c>
      <c r="D107" s="219">
        <f t="shared" si="48"/>
        <v>0</v>
      </c>
      <c r="E107" s="219">
        <f t="shared" si="49"/>
        <v>0</v>
      </c>
      <c r="F107" s="219">
        <v>0</v>
      </c>
      <c r="G107" s="220">
        <f>+D107-E107</f>
        <v>0</v>
      </c>
      <c r="H107" s="192"/>
    </row>
    <row r="108" spans="1:8" ht="16.5" x14ac:dyDescent="0.2">
      <c r="A108" s="23" t="s">
        <v>108</v>
      </c>
      <c r="B108" s="219">
        <f>+B109+B110+B111+B112+B113+B114+B115+B116+B117</f>
        <v>0</v>
      </c>
      <c r="C108" s="219">
        <f>+C109+C110+C111+C112+C113+C114+C115+C116+C117</f>
        <v>2625000</v>
      </c>
      <c r="D108" s="219">
        <f t="shared" ref="D108:F108" si="51">+D109+D110+D111+D112+D113+D114+D115+D116+D117</f>
        <v>2625000</v>
      </c>
      <c r="E108" s="219">
        <f t="shared" si="51"/>
        <v>2625000</v>
      </c>
      <c r="F108" s="219">
        <f t="shared" si="51"/>
        <v>2625000</v>
      </c>
      <c r="G108" s="220">
        <f>SUM(G109:G117)</f>
        <v>0</v>
      </c>
      <c r="H108" s="192"/>
    </row>
    <row r="109" spans="1:8" x14ac:dyDescent="0.2">
      <c r="A109" s="20" t="s">
        <v>109</v>
      </c>
      <c r="B109" s="219">
        <v>0</v>
      </c>
      <c r="C109" s="219">
        <v>0</v>
      </c>
      <c r="D109" s="219">
        <f t="shared" ref="D109:D117" si="52">+B109+C109</f>
        <v>0</v>
      </c>
      <c r="E109" s="219">
        <f t="shared" ref="E109:E117" si="53">B109+C109</f>
        <v>0</v>
      </c>
      <c r="F109" s="219">
        <v>0</v>
      </c>
      <c r="G109" s="220">
        <f t="shared" ref="G109:G116" si="54">+D109-E109</f>
        <v>0</v>
      </c>
      <c r="H109" s="192"/>
    </row>
    <row r="110" spans="1:8" x14ac:dyDescent="0.2">
      <c r="A110" s="20" t="s">
        <v>110</v>
      </c>
      <c r="B110" s="219">
        <v>0</v>
      </c>
      <c r="C110" s="219">
        <v>0</v>
      </c>
      <c r="D110" s="219">
        <f t="shared" si="52"/>
        <v>0</v>
      </c>
      <c r="E110" s="219">
        <f t="shared" si="53"/>
        <v>0</v>
      </c>
      <c r="F110" s="219">
        <v>0</v>
      </c>
      <c r="G110" s="220">
        <f t="shared" si="54"/>
        <v>0</v>
      </c>
      <c r="H110" s="192"/>
    </row>
    <row r="111" spans="1:8" x14ac:dyDescent="0.2">
      <c r="A111" s="20" t="s">
        <v>111</v>
      </c>
      <c r="B111" s="219">
        <v>0</v>
      </c>
      <c r="C111" s="204">
        <v>2625000</v>
      </c>
      <c r="D111" s="219">
        <f t="shared" si="52"/>
        <v>2625000</v>
      </c>
      <c r="E111" s="219">
        <f t="shared" si="53"/>
        <v>2625000</v>
      </c>
      <c r="F111" s="219">
        <f>+E111</f>
        <v>2625000</v>
      </c>
      <c r="G111" s="220">
        <f t="shared" si="54"/>
        <v>0</v>
      </c>
      <c r="H111" s="192"/>
    </row>
    <row r="112" spans="1:8" x14ac:dyDescent="0.2">
      <c r="A112" s="20" t="s">
        <v>112</v>
      </c>
      <c r="B112" s="219">
        <v>0</v>
      </c>
      <c r="C112" s="219">
        <v>0</v>
      </c>
      <c r="D112" s="219">
        <f t="shared" si="52"/>
        <v>0</v>
      </c>
      <c r="E112" s="219">
        <f t="shared" si="53"/>
        <v>0</v>
      </c>
      <c r="F112" s="219">
        <v>0</v>
      </c>
      <c r="G112" s="220">
        <f t="shared" si="54"/>
        <v>0</v>
      </c>
      <c r="H112" s="192"/>
    </row>
    <row r="113" spans="1:16" x14ac:dyDescent="0.2">
      <c r="A113" s="20" t="s">
        <v>113</v>
      </c>
      <c r="B113" s="219">
        <v>0</v>
      </c>
      <c r="C113" s="219">
        <v>0</v>
      </c>
      <c r="D113" s="219">
        <f t="shared" si="52"/>
        <v>0</v>
      </c>
      <c r="E113" s="219">
        <f t="shared" si="53"/>
        <v>0</v>
      </c>
      <c r="F113" s="219">
        <v>0</v>
      </c>
      <c r="G113" s="220">
        <f t="shared" si="54"/>
        <v>0</v>
      </c>
      <c r="H113" s="192"/>
    </row>
    <row r="114" spans="1:16" x14ac:dyDescent="0.2">
      <c r="A114" s="20" t="s">
        <v>114</v>
      </c>
      <c r="B114" s="219">
        <v>0</v>
      </c>
      <c r="C114" s="219">
        <v>0</v>
      </c>
      <c r="D114" s="219">
        <f t="shared" si="52"/>
        <v>0</v>
      </c>
      <c r="E114" s="219">
        <f t="shared" si="53"/>
        <v>0</v>
      </c>
      <c r="F114" s="219">
        <v>0</v>
      </c>
      <c r="G114" s="220">
        <f t="shared" si="54"/>
        <v>0</v>
      </c>
      <c r="H114" s="192"/>
    </row>
    <row r="115" spans="1:16" x14ac:dyDescent="0.2">
      <c r="A115" s="20" t="s">
        <v>115</v>
      </c>
      <c r="B115" s="219">
        <v>0</v>
      </c>
      <c r="C115" s="219">
        <v>0</v>
      </c>
      <c r="D115" s="219">
        <f t="shared" si="52"/>
        <v>0</v>
      </c>
      <c r="E115" s="219">
        <f t="shared" si="53"/>
        <v>0</v>
      </c>
      <c r="F115" s="219">
        <v>0</v>
      </c>
      <c r="G115" s="220">
        <f t="shared" si="54"/>
        <v>0</v>
      </c>
      <c r="H115" s="192"/>
    </row>
    <row r="116" spans="1:16" x14ac:dyDescent="0.2">
      <c r="A116" s="20" t="s">
        <v>116</v>
      </c>
      <c r="B116" s="219">
        <v>0</v>
      </c>
      <c r="C116" s="219">
        <v>0</v>
      </c>
      <c r="D116" s="219">
        <f t="shared" si="52"/>
        <v>0</v>
      </c>
      <c r="E116" s="219">
        <f t="shared" si="53"/>
        <v>0</v>
      </c>
      <c r="F116" s="219">
        <v>0</v>
      </c>
      <c r="G116" s="220">
        <f t="shared" si="54"/>
        <v>0</v>
      </c>
      <c r="H116" s="192"/>
    </row>
    <row r="117" spans="1:16" x14ac:dyDescent="0.2">
      <c r="A117" s="20" t="s">
        <v>117</v>
      </c>
      <c r="B117" s="219">
        <v>0</v>
      </c>
      <c r="C117" s="219">
        <v>0</v>
      </c>
      <c r="D117" s="219">
        <f t="shared" si="52"/>
        <v>0</v>
      </c>
      <c r="E117" s="219">
        <f t="shared" si="53"/>
        <v>0</v>
      </c>
      <c r="F117" s="219">
        <v>0</v>
      </c>
      <c r="G117" s="220">
        <f>+D117-E117</f>
        <v>0</v>
      </c>
      <c r="H117" s="192"/>
    </row>
    <row r="118" spans="1:16" ht="16.5" x14ac:dyDescent="0.2">
      <c r="A118" s="23" t="s">
        <v>118</v>
      </c>
      <c r="B118" s="219">
        <v>0</v>
      </c>
      <c r="C118" s="219">
        <f t="shared" ref="C118:F118" si="55">+C119+C120+C121+C122+C123+C124+C125+C126+C127</f>
        <v>0</v>
      </c>
      <c r="D118" s="219">
        <f t="shared" si="55"/>
        <v>0</v>
      </c>
      <c r="E118" s="219">
        <f t="shared" si="55"/>
        <v>0</v>
      </c>
      <c r="F118" s="219">
        <f t="shared" si="55"/>
        <v>0</v>
      </c>
      <c r="G118" s="220">
        <f>SUM(G119:G127)</f>
        <v>0</v>
      </c>
      <c r="H118" s="192"/>
    </row>
    <row r="119" spans="1:16" x14ac:dyDescent="0.2">
      <c r="A119" s="20" t="s">
        <v>119</v>
      </c>
      <c r="B119" s="219">
        <v>0</v>
      </c>
      <c r="C119" s="219">
        <v>0</v>
      </c>
      <c r="D119" s="219">
        <f t="shared" ref="D119:D121" si="56">+B119+C119</f>
        <v>0</v>
      </c>
      <c r="E119" s="219">
        <f t="shared" ref="E119:E121" si="57">B119+C119</f>
        <v>0</v>
      </c>
      <c r="F119" s="219">
        <v>0</v>
      </c>
      <c r="G119" s="220">
        <f t="shared" ref="G119:G126" si="58">+D119-E119</f>
        <v>0</v>
      </c>
      <c r="H119" s="192"/>
    </row>
    <row r="120" spans="1:16" x14ac:dyDescent="0.2">
      <c r="A120" s="20" t="s">
        <v>120</v>
      </c>
      <c r="B120" s="219">
        <v>0</v>
      </c>
      <c r="C120" s="219">
        <v>0</v>
      </c>
      <c r="D120" s="219">
        <f t="shared" si="56"/>
        <v>0</v>
      </c>
      <c r="E120" s="219">
        <f t="shared" si="57"/>
        <v>0</v>
      </c>
      <c r="F120" s="219">
        <v>0</v>
      </c>
      <c r="G120" s="220">
        <f t="shared" si="58"/>
        <v>0</v>
      </c>
      <c r="H120" s="192"/>
    </row>
    <row r="121" spans="1:16" x14ac:dyDescent="0.2">
      <c r="A121" s="20" t="s">
        <v>121</v>
      </c>
      <c r="B121" s="219">
        <v>0</v>
      </c>
      <c r="C121" s="219">
        <v>0</v>
      </c>
      <c r="D121" s="219">
        <f t="shared" si="56"/>
        <v>0</v>
      </c>
      <c r="E121" s="219">
        <f t="shared" si="57"/>
        <v>0</v>
      </c>
      <c r="F121" s="219">
        <v>0</v>
      </c>
      <c r="G121" s="220">
        <f t="shared" si="58"/>
        <v>0</v>
      </c>
      <c r="H121" s="192"/>
    </row>
    <row r="122" spans="1:16" x14ac:dyDescent="0.2">
      <c r="A122" s="20" t="s">
        <v>122</v>
      </c>
      <c r="B122" s="219">
        <v>0</v>
      </c>
      <c r="C122" s="219">
        <f t="shared" ref="C122:F122" si="59">+C123</f>
        <v>0</v>
      </c>
      <c r="D122" s="219">
        <f t="shared" si="59"/>
        <v>0</v>
      </c>
      <c r="E122" s="219">
        <f t="shared" si="59"/>
        <v>0</v>
      </c>
      <c r="F122" s="219">
        <f t="shared" si="59"/>
        <v>0</v>
      </c>
      <c r="G122" s="220">
        <f t="shared" si="58"/>
        <v>0</v>
      </c>
      <c r="H122" s="192"/>
    </row>
    <row r="123" spans="1:16" x14ac:dyDescent="0.2">
      <c r="A123" s="20" t="s">
        <v>123</v>
      </c>
      <c r="B123" s="219">
        <v>0</v>
      </c>
      <c r="C123" s="219">
        <v>0</v>
      </c>
      <c r="D123" s="219">
        <f t="shared" ref="D123:D127" si="60">+B123+C123</f>
        <v>0</v>
      </c>
      <c r="E123" s="219">
        <f t="shared" ref="E123:E127" si="61">B123+C123</f>
        <v>0</v>
      </c>
      <c r="F123" s="219">
        <v>0</v>
      </c>
      <c r="G123" s="220">
        <f t="shared" si="58"/>
        <v>0</v>
      </c>
      <c r="H123" s="192"/>
    </row>
    <row r="124" spans="1:16" x14ac:dyDescent="0.2">
      <c r="A124" s="20" t="s">
        <v>124</v>
      </c>
      <c r="B124" s="219">
        <v>0</v>
      </c>
      <c r="C124" s="219">
        <v>0</v>
      </c>
      <c r="D124" s="219">
        <f t="shared" si="60"/>
        <v>0</v>
      </c>
      <c r="E124" s="219">
        <f t="shared" si="61"/>
        <v>0</v>
      </c>
      <c r="F124" s="219">
        <v>0</v>
      </c>
      <c r="G124" s="220">
        <f t="shared" si="58"/>
        <v>0</v>
      </c>
      <c r="H124" s="192"/>
    </row>
    <row r="125" spans="1:16" x14ac:dyDescent="0.2">
      <c r="A125" s="20" t="s">
        <v>125</v>
      </c>
      <c r="B125" s="219">
        <v>0</v>
      </c>
      <c r="C125" s="219">
        <v>0</v>
      </c>
      <c r="D125" s="219">
        <f t="shared" si="60"/>
        <v>0</v>
      </c>
      <c r="E125" s="219">
        <f t="shared" si="61"/>
        <v>0</v>
      </c>
      <c r="F125" s="219">
        <v>0</v>
      </c>
      <c r="G125" s="220">
        <f t="shared" si="58"/>
        <v>0</v>
      </c>
      <c r="H125" s="192"/>
    </row>
    <row r="126" spans="1:16" x14ac:dyDescent="0.2">
      <c r="A126" s="20" t="s">
        <v>126</v>
      </c>
      <c r="B126" s="219">
        <v>0</v>
      </c>
      <c r="C126" s="219">
        <v>0</v>
      </c>
      <c r="D126" s="219">
        <f t="shared" si="60"/>
        <v>0</v>
      </c>
      <c r="E126" s="219">
        <f t="shared" si="61"/>
        <v>0</v>
      </c>
      <c r="F126" s="219">
        <v>0</v>
      </c>
      <c r="G126" s="220">
        <f t="shared" si="58"/>
        <v>0</v>
      </c>
      <c r="H126" s="192"/>
    </row>
    <row r="127" spans="1:16" x14ac:dyDescent="0.2">
      <c r="A127" s="20" t="s">
        <v>127</v>
      </c>
      <c r="B127" s="219">
        <v>0</v>
      </c>
      <c r="C127" s="219">
        <v>0</v>
      </c>
      <c r="D127" s="219">
        <f t="shared" si="60"/>
        <v>0</v>
      </c>
      <c r="E127" s="219">
        <f t="shared" si="61"/>
        <v>0</v>
      </c>
      <c r="F127" s="219">
        <v>0</v>
      </c>
      <c r="G127" s="220">
        <f>+D127-E127</f>
        <v>0</v>
      </c>
      <c r="H127" s="192"/>
    </row>
    <row r="128" spans="1:16" x14ac:dyDescent="0.2">
      <c r="A128" s="20" t="s">
        <v>128</v>
      </c>
      <c r="B128" s="219">
        <f>+B129+B130+B131</f>
        <v>0</v>
      </c>
      <c r="C128" s="219">
        <f>+C129+C130+C131</f>
        <v>20313299</v>
      </c>
      <c r="D128" s="219">
        <f t="shared" ref="D128:F128" si="62">+D129+D130+D131</f>
        <v>20313299</v>
      </c>
      <c r="E128" s="219">
        <f t="shared" si="62"/>
        <v>0</v>
      </c>
      <c r="F128" s="219">
        <f t="shared" si="62"/>
        <v>0</v>
      </c>
      <c r="G128" s="220">
        <f>SUM(G129:G131)</f>
        <v>20313299</v>
      </c>
      <c r="H128" s="192"/>
      <c r="J128" s="171">
        <v>1</v>
      </c>
      <c r="K128" s="171">
        <v>2</v>
      </c>
      <c r="L128" s="171">
        <v>3</v>
      </c>
      <c r="M128" s="171">
        <v>4</v>
      </c>
      <c r="N128" s="171">
        <v>5</v>
      </c>
      <c r="O128" s="13" t="s">
        <v>379</v>
      </c>
      <c r="P128" s="13"/>
    </row>
    <row r="129" spans="1:19" x14ac:dyDescent="0.2">
      <c r="A129" s="20" t="s">
        <v>129</v>
      </c>
      <c r="B129" s="219">
        <v>0</v>
      </c>
      <c r="C129" s="219">
        <v>0</v>
      </c>
      <c r="D129" s="219">
        <f t="shared" ref="D129:D131" si="63">+B129+C129</f>
        <v>0</v>
      </c>
      <c r="E129" s="219">
        <f t="shared" ref="E129:E131" si="64">B129+C129</f>
        <v>0</v>
      </c>
      <c r="F129" s="219">
        <v>0</v>
      </c>
      <c r="G129" s="220">
        <f>+D129-E129</f>
        <v>0</v>
      </c>
      <c r="H129" s="192"/>
      <c r="I129" s="186" t="s">
        <v>359</v>
      </c>
      <c r="J129" s="171"/>
      <c r="K129" s="171"/>
      <c r="L129" s="171">
        <v>1851150.14</v>
      </c>
      <c r="M129" s="171">
        <v>754666.12</v>
      </c>
      <c r="N129" s="171"/>
      <c r="P129" s="171">
        <f>SUM(J129:O129)</f>
        <v>2605816.2599999998</v>
      </c>
    </row>
    <row r="130" spans="1:19" x14ac:dyDescent="0.2">
      <c r="A130" s="20" t="s">
        <v>130</v>
      </c>
      <c r="B130" s="219">
        <v>0</v>
      </c>
      <c r="C130" s="219">
        <v>20313299</v>
      </c>
      <c r="D130" s="219">
        <f>+B130+C130</f>
        <v>20313299</v>
      </c>
      <c r="E130" s="219">
        <v>0</v>
      </c>
      <c r="F130" s="219">
        <f>+E130</f>
        <v>0</v>
      </c>
      <c r="G130" s="220">
        <f>+D130-E130</f>
        <v>20313299</v>
      </c>
      <c r="H130" s="192"/>
      <c r="I130" s="190" t="s">
        <v>357</v>
      </c>
      <c r="J130" s="203"/>
      <c r="K130" s="203">
        <v>1532934.51</v>
      </c>
      <c r="L130" s="203">
        <v>497217.6</v>
      </c>
      <c r="M130" s="171">
        <v>277118.36</v>
      </c>
      <c r="N130" s="171">
        <v>1151585.8999999999</v>
      </c>
      <c r="P130" s="171">
        <f t="shared" ref="P130:P143" si="65">SUM(J130:O130)</f>
        <v>3458856.3699999996</v>
      </c>
      <c r="S130">
        <v>20308750</v>
      </c>
    </row>
    <row r="131" spans="1:19" x14ac:dyDescent="0.2">
      <c r="A131" s="20" t="s">
        <v>131</v>
      </c>
      <c r="B131" s="219">
        <v>0</v>
      </c>
      <c r="C131" s="219">
        <v>0</v>
      </c>
      <c r="D131" s="219">
        <f t="shared" si="63"/>
        <v>0</v>
      </c>
      <c r="E131" s="219">
        <f t="shared" si="64"/>
        <v>0</v>
      </c>
      <c r="F131" s="219">
        <v>0</v>
      </c>
      <c r="G131" s="220">
        <f t="shared" ref="G131" si="66">+D131-F131</f>
        <v>0</v>
      </c>
      <c r="H131" s="192"/>
      <c r="J131" s="171"/>
      <c r="K131" s="171"/>
      <c r="L131" s="171"/>
      <c r="M131" s="171"/>
      <c r="N131" s="171"/>
      <c r="P131" s="171">
        <f t="shared" si="65"/>
        <v>0</v>
      </c>
      <c r="S131">
        <v>4549.2299999999996</v>
      </c>
    </row>
    <row r="132" spans="1:19" ht="16.5" x14ac:dyDescent="0.2">
      <c r="A132" s="23" t="s">
        <v>132</v>
      </c>
      <c r="B132" s="219">
        <f>+B133+B134+B135+B136+B137+B138+B139</f>
        <v>0</v>
      </c>
      <c r="C132" s="219">
        <f>+C133+C134+C135+C136+C137+C138+C139</f>
        <v>0</v>
      </c>
      <c r="D132" s="219">
        <f t="shared" ref="D132:F132" si="67">+D133+D134+D135+D136+D137+D138+D139</f>
        <v>0</v>
      </c>
      <c r="E132" s="219">
        <f t="shared" si="67"/>
        <v>0</v>
      </c>
      <c r="F132" s="219">
        <f t="shared" si="67"/>
        <v>0</v>
      </c>
      <c r="G132" s="220">
        <f>SUM(G133:G139)</f>
        <v>0</v>
      </c>
      <c r="H132" s="192"/>
      <c r="I132" s="190" t="s">
        <v>360</v>
      </c>
      <c r="J132" s="203">
        <v>333573.30999999994</v>
      </c>
      <c r="K132" s="203">
        <v>376285.81</v>
      </c>
      <c r="L132" s="203"/>
      <c r="M132" s="171"/>
      <c r="N132" s="171"/>
      <c r="O132" s="171">
        <v>533598.66</v>
      </c>
      <c r="P132" s="171">
        <f t="shared" si="65"/>
        <v>1243457.7799999998</v>
      </c>
      <c r="S132">
        <f>+S130+S131</f>
        <v>20313299.23</v>
      </c>
    </row>
    <row r="133" spans="1:19" x14ac:dyDescent="0.2">
      <c r="A133" s="20" t="s">
        <v>133</v>
      </c>
      <c r="B133" s="219">
        <v>0</v>
      </c>
      <c r="C133" s="219">
        <v>0</v>
      </c>
      <c r="D133" s="219">
        <f t="shared" ref="D133:D139" si="68">+B133+C133</f>
        <v>0</v>
      </c>
      <c r="E133" s="219">
        <f t="shared" ref="E133:E139" si="69">B133+C133</f>
        <v>0</v>
      </c>
      <c r="F133" s="219">
        <v>0</v>
      </c>
      <c r="G133" s="220">
        <f>+D133-E133</f>
        <v>0</v>
      </c>
      <c r="H133" s="192"/>
      <c r="I133" s="190" t="s">
        <v>361</v>
      </c>
      <c r="J133" s="171">
        <v>456782.27</v>
      </c>
      <c r="K133" s="171">
        <v>637306.51</v>
      </c>
      <c r="L133" s="171">
        <v>366572.77</v>
      </c>
      <c r="M133" s="171"/>
      <c r="N133" s="171"/>
      <c r="O133" s="171">
        <v>366572.77</v>
      </c>
      <c r="P133" s="171">
        <f t="shared" si="65"/>
        <v>1827234.32</v>
      </c>
    </row>
    <row r="134" spans="1:19" x14ac:dyDescent="0.2">
      <c r="A134" s="20" t="s">
        <v>134</v>
      </c>
      <c r="B134" s="219">
        <v>0</v>
      </c>
      <c r="C134" s="219">
        <v>0</v>
      </c>
      <c r="D134" s="219">
        <f t="shared" si="68"/>
        <v>0</v>
      </c>
      <c r="E134" s="219">
        <f t="shared" si="69"/>
        <v>0</v>
      </c>
      <c r="F134" s="219">
        <v>0</v>
      </c>
      <c r="G134" s="220">
        <f t="shared" ref="G134:G139" si="70">+D134-E134</f>
        <v>0</v>
      </c>
      <c r="H134" s="192"/>
      <c r="I134" s="190" t="s">
        <v>362</v>
      </c>
      <c r="J134" s="171">
        <v>678619.06</v>
      </c>
      <c r="K134" s="171"/>
      <c r="L134" s="203"/>
      <c r="M134" s="171"/>
      <c r="N134" s="171"/>
      <c r="O134" s="171">
        <v>39005.29</v>
      </c>
      <c r="P134" s="171">
        <f t="shared" si="65"/>
        <v>717624.35000000009</v>
      </c>
    </row>
    <row r="135" spans="1:19" x14ac:dyDescent="0.2">
      <c r="A135" s="20" t="s">
        <v>135</v>
      </c>
      <c r="B135" s="219">
        <v>0</v>
      </c>
      <c r="C135" s="219">
        <v>0</v>
      </c>
      <c r="D135" s="219">
        <f t="shared" si="68"/>
        <v>0</v>
      </c>
      <c r="E135" s="219">
        <f t="shared" si="69"/>
        <v>0</v>
      </c>
      <c r="F135" s="219">
        <v>0</v>
      </c>
      <c r="G135" s="220">
        <f t="shared" si="70"/>
        <v>0</v>
      </c>
      <c r="H135" s="192"/>
      <c r="I135" s="190" t="s">
        <v>363</v>
      </c>
      <c r="J135" s="171">
        <v>683527.27999999991</v>
      </c>
      <c r="K135" s="171">
        <v>449668.97</v>
      </c>
      <c r="L135" s="171"/>
      <c r="M135" s="171"/>
      <c r="N135" s="171"/>
      <c r="O135" s="171">
        <v>449668.97</v>
      </c>
      <c r="P135" s="171">
        <f t="shared" si="65"/>
        <v>1582865.22</v>
      </c>
    </row>
    <row r="136" spans="1:19" x14ac:dyDescent="0.2">
      <c r="A136" s="20" t="s">
        <v>136</v>
      </c>
      <c r="B136" s="219">
        <v>0</v>
      </c>
      <c r="C136" s="219">
        <v>0</v>
      </c>
      <c r="D136" s="219">
        <f t="shared" si="68"/>
        <v>0</v>
      </c>
      <c r="E136" s="219">
        <f t="shared" si="69"/>
        <v>0</v>
      </c>
      <c r="F136" s="219">
        <v>0</v>
      </c>
      <c r="G136" s="220">
        <f t="shared" si="70"/>
        <v>0</v>
      </c>
      <c r="H136" s="192"/>
      <c r="I136" s="190" t="s">
        <v>364</v>
      </c>
      <c r="J136" s="171">
        <v>0</v>
      </c>
      <c r="K136" s="171"/>
      <c r="L136" s="171"/>
      <c r="M136" s="171"/>
      <c r="N136" s="171"/>
      <c r="O136" s="171">
        <v>185196.93</v>
      </c>
      <c r="P136" s="171">
        <f t="shared" si="65"/>
        <v>185196.93</v>
      </c>
    </row>
    <row r="137" spans="1:19" ht="16.5" x14ac:dyDescent="0.2">
      <c r="A137" s="20" t="s">
        <v>311</v>
      </c>
      <c r="B137" s="219">
        <v>0</v>
      </c>
      <c r="C137" s="219">
        <v>0</v>
      </c>
      <c r="D137" s="219">
        <f t="shared" si="68"/>
        <v>0</v>
      </c>
      <c r="E137" s="219">
        <f t="shared" si="69"/>
        <v>0</v>
      </c>
      <c r="F137" s="219">
        <v>0</v>
      </c>
      <c r="G137" s="220">
        <f t="shared" si="70"/>
        <v>0</v>
      </c>
      <c r="H137" s="192"/>
      <c r="I137" s="190" t="s">
        <v>365</v>
      </c>
      <c r="J137" s="171">
        <v>314382.46000000002</v>
      </c>
      <c r="K137" s="171">
        <v>930657.74</v>
      </c>
      <c r="L137" s="171">
        <v>263109.37999999995</v>
      </c>
      <c r="M137" s="171"/>
      <c r="N137" s="171"/>
      <c r="O137" s="171">
        <v>21700.48</v>
      </c>
      <c r="P137" s="171">
        <f t="shared" si="65"/>
        <v>1529850.0599999998</v>
      </c>
    </row>
    <row r="138" spans="1:19" x14ac:dyDescent="0.2">
      <c r="A138" s="20" t="s">
        <v>137</v>
      </c>
      <c r="B138" s="219">
        <v>0</v>
      </c>
      <c r="C138" s="219">
        <v>0</v>
      </c>
      <c r="D138" s="219">
        <f t="shared" si="68"/>
        <v>0</v>
      </c>
      <c r="E138" s="219">
        <f t="shared" si="69"/>
        <v>0</v>
      </c>
      <c r="F138" s="219">
        <v>0</v>
      </c>
      <c r="G138" s="220">
        <f t="shared" si="70"/>
        <v>0</v>
      </c>
      <c r="H138" s="192"/>
      <c r="I138" s="190" t="s">
        <v>366</v>
      </c>
      <c r="J138" s="171">
        <v>165470.01</v>
      </c>
      <c r="K138" s="171">
        <v>142266.82999999999</v>
      </c>
      <c r="L138" s="171">
        <v>483048.29</v>
      </c>
      <c r="M138" s="171"/>
      <c r="N138" s="171"/>
      <c r="O138" s="171">
        <v>470339.06999999995</v>
      </c>
      <c r="P138" s="171">
        <f t="shared" si="65"/>
        <v>1261124.1999999997</v>
      </c>
    </row>
    <row r="139" spans="1:19" ht="16.5" x14ac:dyDescent="0.2">
      <c r="A139" s="20" t="s">
        <v>138</v>
      </c>
      <c r="B139" s="219">
        <v>0</v>
      </c>
      <c r="C139" s="219">
        <v>0</v>
      </c>
      <c r="D139" s="219">
        <f t="shared" si="68"/>
        <v>0</v>
      </c>
      <c r="E139" s="219">
        <f t="shared" si="69"/>
        <v>0</v>
      </c>
      <c r="F139" s="219">
        <v>0</v>
      </c>
      <c r="G139" s="220">
        <f t="shared" si="70"/>
        <v>0</v>
      </c>
      <c r="H139" s="192"/>
      <c r="I139" s="190" t="s">
        <v>367</v>
      </c>
      <c r="J139" s="171">
        <v>0</v>
      </c>
      <c r="K139" s="171"/>
      <c r="L139" s="171"/>
      <c r="M139" s="171"/>
      <c r="N139" s="171"/>
      <c r="O139" s="171">
        <v>1649982.0099999998</v>
      </c>
      <c r="P139" s="171">
        <f t="shared" si="65"/>
        <v>1649982.0099999998</v>
      </c>
    </row>
    <row r="140" spans="1:19" x14ac:dyDescent="0.2">
      <c r="A140" s="23" t="s">
        <v>139</v>
      </c>
      <c r="B140" s="219">
        <f>+B141+B142+B143</f>
        <v>0</v>
      </c>
      <c r="C140" s="219">
        <f>+C141+C142+C143</f>
        <v>0</v>
      </c>
      <c r="D140" s="219">
        <f t="shared" ref="D140:F140" si="71">+D141+D142+D143</f>
        <v>0</v>
      </c>
      <c r="E140" s="219">
        <f t="shared" si="71"/>
        <v>0</v>
      </c>
      <c r="F140" s="219">
        <f t="shared" si="71"/>
        <v>0</v>
      </c>
      <c r="G140" s="220">
        <f>+G141+G142+G143</f>
        <v>0</v>
      </c>
      <c r="H140" s="192"/>
      <c r="I140" s="190" t="s">
        <v>368</v>
      </c>
      <c r="J140" s="171">
        <v>0</v>
      </c>
      <c r="K140" s="171"/>
      <c r="L140" s="171"/>
      <c r="M140" s="171"/>
      <c r="N140" s="171"/>
      <c r="O140" s="171">
        <v>865732.63000000024</v>
      </c>
      <c r="P140" s="171">
        <f t="shared" si="65"/>
        <v>865732.63000000024</v>
      </c>
    </row>
    <row r="141" spans="1:19" x14ac:dyDescent="0.2">
      <c r="A141" s="20" t="s">
        <v>140</v>
      </c>
      <c r="B141" s="219">
        <v>0</v>
      </c>
      <c r="C141" s="219">
        <v>0</v>
      </c>
      <c r="D141" s="219">
        <f t="shared" ref="D141:D143" si="72">+B141+C141</f>
        <v>0</v>
      </c>
      <c r="E141" s="219">
        <f t="shared" ref="E141:E143" si="73">B141+C141</f>
        <v>0</v>
      </c>
      <c r="F141" s="219">
        <v>0</v>
      </c>
      <c r="G141" s="220">
        <f>D141-E141</f>
        <v>0</v>
      </c>
      <c r="H141" s="192"/>
      <c r="I141" s="190" t="s">
        <v>369</v>
      </c>
      <c r="J141" s="171">
        <v>288013.94</v>
      </c>
      <c r="K141" s="171">
        <v>392296.18</v>
      </c>
      <c r="L141" s="171"/>
      <c r="M141" s="171"/>
      <c r="N141" s="171"/>
      <c r="O141" s="171">
        <v>696394.42999999993</v>
      </c>
      <c r="P141" s="171">
        <f t="shared" si="65"/>
        <v>1376704.5499999998</v>
      </c>
    </row>
    <row r="142" spans="1:19" x14ac:dyDescent="0.2">
      <c r="A142" s="20" t="s">
        <v>141</v>
      </c>
      <c r="B142" s="219">
        <v>0</v>
      </c>
      <c r="C142" s="219">
        <v>0</v>
      </c>
      <c r="D142" s="219">
        <f t="shared" si="72"/>
        <v>0</v>
      </c>
      <c r="E142" s="219">
        <f t="shared" si="73"/>
        <v>0</v>
      </c>
      <c r="F142" s="219">
        <v>0</v>
      </c>
      <c r="G142" s="220">
        <f t="shared" ref="G142:G150" si="74">D142-E142</f>
        <v>0</v>
      </c>
      <c r="H142" s="192"/>
      <c r="I142" s="190" t="s">
        <v>370</v>
      </c>
      <c r="J142" s="171">
        <v>535054.18999999994</v>
      </c>
      <c r="K142" s="171"/>
      <c r="L142" s="171"/>
      <c r="M142" s="171"/>
      <c r="N142" s="171"/>
      <c r="O142" s="171">
        <v>153338.06</v>
      </c>
      <c r="P142" s="171">
        <f t="shared" si="65"/>
        <v>688392.25</v>
      </c>
    </row>
    <row r="143" spans="1:19" x14ac:dyDescent="0.2">
      <c r="A143" s="20" t="s">
        <v>142</v>
      </c>
      <c r="B143" s="219">
        <v>0</v>
      </c>
      <c r="C143" s="219">
        <v>0</v>
      </c>
      <c r="D143" s="219">
        <f t="shared" si="72"/>
        <v>0</v>
      </c>
      <c r="E143" s="219">
        <f t="shared" si="73"/>
        <v>0</v>
      </c>
      <c r="F143" s="219">
        <v>0</v>
      </c>
      <c r="G143" s="220">
        <f t="shared" si="74"/>
        <v>0</v>
      </c>
      <c r="H143" s="192"/>
      <c r="I143" s="213" t="s">
        <v>371</v>
      </c>
      <c r="J143" s="214">
        <v>93957.38</v>
      </c>
      <c r="K143" s="214">
        <v>263966.81</v>
      </c>
      <c r="L143" s="214">
        <v>239360.67</v>
      </c>
      <c r="M143" s="214"/>
      <c r="N143" s="214"/>
      <c r="O143" s="214">
        <v>243652.44999999998</v>
      </c>
      <c r="P143" s="214">
        <f t="shared" si="65"/>
        <v>840937.30999999994</v>
      </c>
    </row>
    <row r="144" spans="1:19" x14ac:dyDescent="0.2">
      <c r="A144" s="20" t="s">
        <v>338</v>
      </c>
      <c r="B144" s="219">
        <f>+B145+B146+B147+B148+B149+B150+B151</f>
        <v>0</v>
      </c>
      <c r="C144" s="219">
        <f>+C145+C146+C147+C148+C149+C150+C151</f>
        <v>0</v>
      </c>
      <c r="D144" s="219">
        <f t="shared" ref="D144:F144" si="75">+D145+D146+D147+D148+D149+D150+D151</f>
        <v>0</v>
      </c>
      <c r="E144" s="219">
        <f t="shared" si="75"/>
        <v>0</v>
      </c>
      <c r="F144" s="219">
        <f t="shared" si="75"/>
        <v>0</v>
      </c>
      <c r="G144" s="220">
        <f>SUM(G145:G151)</f>
        <v>0</v>
      </c>
      <c r="H144" s="192"/>
      <c r="J144" s="171">
        <f>SUM(J129:J143)</f>
        <v>3549379.8999999994</v>
      </c>
      <c r="K144" s="171">
        <f t="shared" ref="K144:O144" si="76">SUM(K129:K143)</f>
        <v>4725383.3599999994</v>
      </c>
      <c r="L144" s="171">
        <f t="shared" si="76"/>
        <v>3700458.8499999996</v>
      </c>
      <c r="M144" s="171">
        <f t="shared" si="76"/>
        <v>1031784.48</v>
      </c>
      <c r="N144" s="171">
        <f t="shared" si="76"/>
        <v>1151585.8999999999</v>
      </c>
      <c r="O144" s="171">
        <f t="shared" si="76"/>
        <v>5675181.7499999991</v>
      </c>
      <c r="P144" s="171">
        <f>SUM(P129:P143)</f>
        <v>19833774.239999998</v>
      </c>
    </row>
    <row r="145" spans="1:16" x14ac:dyDescent="0.2">
      <c r="A145" s="20" t="s">
        <v>337</v>
      </c>
      <c r="B145" s="219">
        <v>0</v>
      </c>
      <c r="C145" s="219">
        <v>0</v>
      </c>
      <c r="D145" s="219">
        <f t="shared" ref="D145:D151" si="77">+B145+C145</f>
        <v>0</v>
      </c>
      <c r="E145" s="219">
        <f t="shared" ref="E145:E151" si="78">B145+C145</f>
        <v>0</v>
      </c>
      <c r="F145" s="219">
        <v>0</v>
      </c>
      <c r="G145" s="220">
        <f t="shared" si="74"/>
        <v>0</v>
      </c>
      <c r="H145" s="192"/>
      <c r="J145" s="171"/>
      <c r="K145" s="171"/>
      <c r="L145" s="171"/>
      <c r="M145" s="171"/>
      <c r="N145" s="171"/>
      <c r="O145" s="13"/>
      <c r="P145" s="187">
        <v>19282254</v>
      </c>
    </row>
    <row r="146" spans="1:16" x14ac:dyDescent="0.2">
      <c r="A146" s="20" t="s">
        <v>336</v>
      </c>
      <c r="B146" s="219">
        <v>0</v>
      </c>
      <c r="C146" s="219">
        <v>0</v>
      </c>
      <c r="D146" s="219">
        <f t="shared" si="77"/>
        <v>0</v>
      </c>
      <c r="E146" s="219">
        <f t="shared" si="78"/>
        <v>0</v>
      </c>
      <c r="F146" s="219">
        <v>0</v>
      </c>
      <c r="G146" s="220">
        <f t="shared" si="74"/>
        <v>0</v>
      </c>
      <c r="H146" s="192"/>
      <c r="J146" s="171"/>
      <c r="K146" s="171"/>
      <c r="L146" s="171"/>
      <c r="M146" s="171"/>
      <c r="N146" s="171"/>
      <c r="O146" s="13"/>
      <c r="P146" s="171">
        <f>+P144-P145</f>
        <v>551520.23999999836</v>
      </c>
    </row>
    <row r="147" spans="1:16" x14ac:dyDescent="0.2">
      <c r="A147" s="20" t="s">
        <v>339</v>
      </c>
      <c r="B147" s="219">
        <v>0</v>
      </c>
      <c r="C147" s="219">
        <v>0</v>
      </c>
      <c r="D147" s="219">
        <f t="shared" si="77"/>
        <v>0</v>
      </c>
      <c r="E147" s="219">
        <f t="shared" si="78"/>
        <v>0</v>
      </c>
      <c r="F147" s="219">
        <v>0</v>
      </c>
      <c r="G147" s="220">
        <f t="shared" si="74"/>
        <v>0</v>
      </c>
      <c r="H147" s="192"/>
      <c r="P147">
        <v>543021.35</v>
      </c>
    </row>
    <row r="148" spans="1:16" x14ac:dyDescent="0.2">
      <c r="A148" s="20" t="s">
        <v>340</v>
      </c>
      <c r="B148" s="219">
        <v>0</v>
      </c>
      <c r="C148" s="219">
        <v>0</v>
      </c>
      <c r="D148" s="219">
        <f t="shared" si="77"/>
        <v>0</v>
      </c>
      <c r="E148" s="219">
        <f t="shared" si="78"/>
        <v>0</v>
      </c>
      <c r="F148" s="219">
        <v>0</v>
      </c>
      <c r="G148" s="220">
        <f t="shared" si="74"/>
        <v>0</v>
      </c>
      <c r="H148" s="192"/>
      <c r="P148" s="81">
        <f>+P146-P147</f>
        <v>8498.8899999983842</v>
      </c>
    </row>
    <row r="149" spans="1:16" x14ac:dyDescent="0.2">
      <c r="A149" s="20" t="s">
        <v>341</v>
      </c>
      <c r="B149" s="219">
        <v>0</v>
      </c>
      <c r="C149" s="219">
        <v>0</v>
      </c>
      <c r="D149" s="219">
        <f t="shared" si="77"/>
        <v>0</v>
      </c>
      <c r="E149" s="219">
        <f t="shared" si="78"/>
        <v>0</v>
      </c>
      <c r="F149" s="219">
        <v>0</v>
      </c>
      <c r="G149" s="220" t="s">
        <v>249</v>
      </c>
      <c r="H149" s="192"/>
      <c r="J149" s="81">
        <f>15802500+6930842.54</f>
        <v>22733342.539999999</v>
      </c>
    </row>
    <row r="150" spans="1:16" x14ac:dyDescent="0.2">
      <c r="A150" s="20" t="s">
        <v>342</v>
      </c>
      <c r="B150" s="219">
        <v>0</v>
      </c>
      <c r="C150" s="219">
        <v>0</v>
      </c>
      <c r="D150" s="219">
        <f t="shared" si="77"/>
        <v>0</v>
      </c>
      <c r="E150" s="219">
        <f t="shared" si="78"/>
        <v>0</v>
      </c>
      <c r="F150" s="219">
        <v>0</v>
      </c>
      <c r="G150" s="220">
        <f t="shared" si="74"/>
        <v>0</v>
      </c>
      <c r="H150" s="192"/>
      <c r="J150" s="81">
        <v>222495</v>
      </c>
    </row>
    <row r="151" spans="1:16" x14ac:dyDescent="0.2">
      <c r="A151" s="20" t="s">
        <v>343</v>
      </c>
      <c r="B151" s="219">
        <v>0</v>
      </c>
      <c r="C151" s="219">
        <v>0</v>
      </c>
      <c r="D151" s="219">
        <f t="shared" si="77"/>
        <v>0</v>
      </c>
      <c r="E151" s="219">
        <f t="shared" si="78"/>
        <v>0</v>
      </c>
      <c r="F151" s="219">
        <v>0</v>
      </c>
      <c r="G151" s="220">
        <f>D151-E151</f>
        <v>0</v>
      </c>
      <c r="H151" s="192"/>
      <c r="J151" s="81">
        <f>+J149-J150</f>
        <v>22510847.539999999</v>
      </c>
    </row>
    <row r="152" spans="1:16" x14ac:dyDescent="0.2">
      <c r="A152" s="21" t="s">
        <v>151</v>
      </c>
      <c r="B152" s="225">
        <f t="shared" ref="B152:G152" si="79">+B7+B80</f>
        <v>21196000</v>
      </c>
      <c r="C152" s="225">
        <f t="shared" si="79"/>
        <v>24849096</v>
      </c>
      <c r="D152" s="225">
        <f t="shared" si="79"/>
        <v>46045096</v>
      </c>
      <c r="E152" s="225">
        <f>+E7+E80</f>
        <v>15704700</v>
      </c>
      <c r="F152" s="225">
        <f t="shared" si="79"/>
        <v>15704700</v>
      </c>
      <c r="G152" s="226">
        <f t="shared" si="79"/>
        <v>30340396</v>
      </c>
      <c r="H152" s="193"/>
    </row>
    <row r="156" spans="1:16" x14ac:dyDescent="0.2">
      <c r="B156" s="81"/>
      <c r="C156" s="81"/>
      <c r="D156" s="81"/>
      <c r="E156" s="81"/>
      <c r="F156" s="81"/>
      <c r="G156" s="81"/>
      <c r="H156" s="81"/>
    </row>
    <row r="160" spans="1:16" x14ac:dyDescent="0.2">
      <c r="G160" s="81"/>
      <c r="H160" s="81"/>
    </row>
    <row r="161" spans="2:8" x14ac:dyDescent="0.2">
      <c r="B161" s="81"/>
      <c r="C161" s="81"/>
      <c r="D161" s="81"/>
      <c r="E161" s="81"/>
      <c r="F161" s="81"/>
      <c r="G161" s="81"/>
      <c r="H161" s="81"/>
    </row>
  </sheetData>
  <customSheetViews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15748031496062992" bottom="0.19685039370078741" header="0.23622047244094491" footer="0.15748031496062992"/>
  <pageSetup scale="66" orientation="portrait" r:id="rId3"/>
  <rowBreaks count="2" manualBreakCount="2">
    <brk id="79" max="7" man="1"/>
    <brk id="161" max="6" man="1"/>
  </rowBreaks>
  <ignoredErrors>
    <ignoredError sqref="G16 D36 D49:G51 D68:G88 G108 D98:G107 D109:G118 D108:F108 D122:G127 D144:G144 D129:G129 D128:E128 D131:G140 D130 G130 D59:G60 D58 G58 F26:G26 D26 D57:G57 D56:E56 G56 D16 D46 F46:G46 D47 F47:G47 D48 F48:G48 D53:G55 D52 F52:G52 G128 G36" formula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130" zoomScaleNormal="150" zoomScaleSheetLayoutView="130" workbookViewId="0">
      <selection activeCell="C9" sqref="C9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99" t="s">
        <v>320</v>
      </c>
      <c r="B1" s="300"/>
      <c r="C1" s="300"/>
      <c r="D1" s="300"/>
      <c r="E1" s="300"/>
      <c r="F1" s="300"/>
      <c r="G1" s="301"/>
    </row>
    <row r="2" spans="1:7" ht="7.9" customHeight="1" x14ac:dyDescent="0.2">
      <c r="A2" s="312" t="s">
        <v>74</v>
      </c>
      <c r="B2" s="313"/>
      <c r="C2" s="313"/>
      <c r="D2" s="313"/>
      <c r="E2" s="313"/>
      <c r="F2" s="313"/>
      <c r="G2" s="314"/>
    </row>
    <row r="3" spans="1:7" ht="7.9" customHeight="1" x14ac:dyDescent="0.2">
      <c r="A3" s="302" t="s">
        <v>152</v>
      </c>
      <c r="B3" s="303"/>
      <c r="C3" s="303"/>
      <c r="D3" s="303"/>
      <c r="E3" s="303"/>
      <c r="F3" s="303"/>
      <c r="G3" s="304"/>
    </row>
    <row r="4" spans="1:7" ht="7.9" customHeight="1" x14ac:dyDescent="0.2">
      <c r="A4" s="302" t="s">
        <v>534</v>
      </c>
      <c r="B4" s="303"/>
      <c r="C4" s="303"/>
      <c r="D4" s="303"/>
      <c r="E4" s="303"/>
      <c r="F4" s="303"/>
      <c r="G4" s="304"/>
    </row>
    <row r="5" spans="1:7" ht="7.9" customHeight="1" x14ac:dyDescent="0.2">
      <c r="A5" s="302" t="s">
        <v>0</v>
      </c>
      <c r="B5" s="303"/>
      <c r="C5" s="303"/>
      <c r="D5" s="303"/>
      <c r="E5" s="303"/>
      <c r="F5" s="303"/>
      <c r="G5" s="304"/>
    </row>
    <row r="6" spans="1:7" ht="9" customHeight="1" x14ac:dyDescent="0.2">
      <c r="A6" s="315" t="s">
        <v>1</v>
      </c>
      <c r="B6" s="317" t="s">
        <v>76</v>
      </c>
      <c r="C6" s="317"/>
      <c r="D6" s="317"/>
      <c r="E6" s="317"/>
      <c r="F6" s="317"/>
      <c r="G6" s="318" t="s">
        <v>153</v>
      </c>
    </row>
    <row r="7" spans="1:7" ht="23.25" customHeight="1" x14ac:dyDescent="0.2">
      <c r="A7" s="316"/>
      <c r="B7" s="27" t="s">
        <v>78</v>
      </c>
      <c r="C7" s="83" t="s">
        <v>57</v>
      </c>
      <c r="D7" s="62" t="s">
        <v>58</v>
      </c>
      <c r="E7" s="62" t="s">
        <v>28</v>
      </c>
      <c r="F7" s="62" t="s">
        <v>43</v>
      </c>
      <c r="G7" s="319"/>
    </row>
    <row r="8" spans="1:7" ht="16.899999999999999" customHeight="1" x14ac:dyDescent="0.2">
      <c r="A8" s="22" t="s">
        <v>154</v>
      </c>
      <c r="B8" s="94">
        <f>+B9</f>
        <v>21196000</v>
      </c>
      <c r="C8" s="94">
        <f t="shared" ref="C8:F8" si="0">+C9</f>
        <v>1910797</v>
      </c>
      <c r="D8" s="94">
        <f t="shared" si="0"/>
        <v>23106797</v>
      </c>
      <c r="E8" s="94">
        <f t="shared" si="0"/>
        <v>13079700</v>
      </c>
      <c r="F8" s="94">
        <f t="shared" si="0"/>
        <v>13079700</v>
      </c>
      <c r="G8" s="95">
        <f>+G9</f>
        <v>10027097</v>
      </c>
    </row>
    <row r="9" spans="1:7" ht="20.25" customHeight="1" x14ac:dyDescent="0.2">
      <c r="A9" s="20" t="s">
        <v>312</v>
      </c>
      <c r="B9" s="88">
        <f>+'6 (a)'!B7</f>
        <v>21196000</v>
      </c>
      <c r="C9" s="89">
        <f>+'6 (a)'!C7</f>
        <v>1910797</v>
      </c>
      <c r="D9" s="87">
        <f>+'6 (a)'!D7</f>
        <v>23106797</v>
      </c>
      <c r="E9" s="87">
        <f>+'6 (a)'!E7</f>
        <v>13079700</v>
      </c>
      <c r="F9" s="87">
        <f>+'6 (a)'!F7</f>
        <v>13079700</v>
      </c>
      <c r="G9" s="90">
        <f>+D9-E9</f>
        <v>10027097</v>
      </c>
    </row>
    <row r="10" spans="1:7" x14ac:dyDescent="0.2">
      <c r="A10" s="92" t="s">
        <v>313</v>
      </c>
      <c r="B10" s="85"/>
      <c r="C10" s="86"/>
      <c r="D10" s="86"/>
      <c r="E10" s="86"/>
      <c r="F10" s="87"/>
      <c r="G10" s="91"/>
    </row>
    <row r="11" spans="1:7" x14ac:dyDescent="0.2">
      <c r="A11" s="92" t="s">
        <v>314</v>
      </c>
      <c r="B11" s="85"/>
      <c r="C11" s="86"/>
      <c r="D11" s="86"/>
      <c r="E11" s="86"/>
      <c r="F11" s="86"/>
      <c r="G11" s="91"/>
    </row>
    <row r="12" spans="1:7" x14ac:dyDescent="0.2">
      <c r="A12" s="92" t="s">
        <v>315</v>
      </c>
      <c r="B12" s="85"/>
      <c r="C12" s="86"/>
      <c r="D12" s="86"/>
      <c r="E12" s="86"/>
      <c r="F12" s="86"/>
      <c r="G12" s="91"/>
    </row>
    <row r="13" spans="1:7" x14ac:dyDescent="0.2">
      <c r="A13" s="92" t="s">
        <v>316</v>
      </c>
      <c r="B13" s="85"/>
      <c r="C13" s="86"/>
      <c r="D13" s="86"/>
      <c r="E13" s="86"/>
      <c r="F13" s="86"/>
      <c r="G13" s="91"/>
    </row>
    <row r="14" spans="1:7" x14ac:dyDescent="0.2">
      <c r="A14" s="92" t="s">
        <v>317</v>
      </c>
      <c r="B14" s="85"/>
      <c r="C14" s="86"/>
      <c r="D14" s="86"/>
      <c r="E14" s="86"/>
      <c r="F14" s="86"/>
      <c r="G14" s="91"/>
    </row>
    <row r="15" spans="1:7" x14ac:dyDescent="0.2">
      <c r="A15" s="92" t="s">
        <v>318</v>
      </c>
      <c r="B15" s="85"/>
      <c r="C15" s="86"/>
      <c r="D15" s="86"/>
      <c r="E15" s="86"/>
      <c r="F15" s="86"/>
      <c r="G15" s="91"/>
    </row>
    <row r="16" spans="1:7" x14ac:dyDescent="0.2">
      <c r="A16" s="93" t="s">
        <v>319</v>
      </c>
      <c r="B16" s="85"/>
      <c r="C16" s="86"/>
      <c r="D16" s="86"/>
      <c r="E16" s="86"/>
      <c r="F16" s="86"/>
      <c r="G16" s="91"/>
    </row>
    <row r="17" spans="1:7" ht="16.5" x14ac:dyDescent="0.2">
      <c r="A17" s="25" t="s">
        <v>155</v>
      </c>
      <c r="B17" s="117">
        <f>+B18</f>
        <v>0</v>
      </c>
      <c r="C17" s="117">
        <f t="shared" ref="C17:G17" si="1">+C18</f>
        <v>22938299</v>
      </c>
      <c r="D17" s="117">
        <f t="shared" si="1"/>
        <v>22938299</v>
      </c>
      <c r="E17" s="117">
        <f t="shared" si="1"/>
        <v>2625000</v>
      </c>
      <c r="F17" s="117">
        <f t="shared" si="1"/>
        <v>2625000</v>
      </c>
      <c r="G17" s="117">
        <f t="shared" si="1"/>
        <v>20313299</v>
      </c>
    </row>
    <row r="18" spans="1:7" ht="16.5" x14ac:dyDescent="0.2">
      <c r="A18" s="20" t="s">
        <v>312</v>
      </c>
      <c r="B18" s="88">
        <v>0</v>
      </c>
      <c r="C18" s="87">
        <f>+'6 (a)'!C80</f>
        <v>22938299</v>
      </c>
      <c r="D18" s="87">
        <f>+'6 (a)'!D80</f>
        <v>22938299</v>
      </c>
      <c r="E18" s="87">
        <f>+'6 (a)'!E80</f>
        <v>2625000</v>
      </c>
      <c r="F18" s="87">
        <f>+'6 (a)'!F80</f>
        <v>2625000</v>
      </c>
      <c r="G18" s="90">
        <f>+D18-E18</f>
        <v>20313299</v>
      </c>
    </row>
    <row r="19" spans="1:7" x14ac:dyDescent="0.2">
      <c r="A19" s="92" t="s">
        <v>313</v>
      </c>
      <c r="B19" s="85"/>
      <c r="C19" s="86"/>
      <c r="D19" s="86"/>
      <c r="E19" s="86"/>
      <c r="F19" s="86"/>
      <c r="G19" s="91"/>
    </row>
    <row r="20" spans="1:7" x14ac:dyDescent="0.2">
      <c r="A20" s="92" t="s">
        <v>314</v>
      </c>
      <c r="B20" s="85"/>
      <c r="C20" s="86"/>
      <c r="D20" s="86"/>
      <c r="E20" s="86"/>
      <c r="F20" s="86"/>
      <c r="G20" s="91"/>
    </row>
    <row r="21" spans="1:7" x14ac:dyDescent="0.2">
      <c r="A21" s="92" t="s">
        <v>315</v>
      </c>
      <c r="B21" s="85"/>
      <c r="C21" s="86"/>
      <c r="D21" s="86"/>
      <c r="E21" s="86"/>
      <c r="F21" s="86"/>
      <c r="G21" s="91"/>
    </row>
    <row r="22" spans="1:7" x14ac:dyDescent="0.2">
      <c r="A22" s="92" t="s">
        <v>316</v>
      </c>
      <c r="B22" s="85"/>
      <c r="C22" s="86"/>
      <c r="D22" s="86"/>
      <c r="E22" s="86"/>
      <c r="F22" s="86"/>
      <c r="G22" s="91"/>
    </row>
    <row r="23" spans="1:7" x14ac:dyDescent="0.2">
      <c r="A23" s="92" t="s">
        <v>317</v>
      </c>
      <c r="B23" s="85"/>
      <c r="C23" s="86"/>
      <c r="D23" s="86"/>
      <c r="E23" s="86"/>
      <c r="F23" s="86"/>
      <c r="G23" s="91"/>
    </row>
    <row r="24" spans="1:7" x14ac:dyDescent="0.2">
      <c r="A24" s="92" t="s">
        <v>318</v>
      </c>
      <c r="B24" s="85"/>
      <c r="C24" s="86"/>
      <c r="D24" s="86"/>
      <c r="E24" s="86"/>
      <c r="F24" s="86"/>
      <c r="G24" s="91"/>
    </row>
    <row r="25" spans="1:7" x14ac:dyDescent="0.2">
      <c r="A25" s="93" t="s">
        <v>319</v>
      </c>
      <c r="B25" s="85"/>
      <c r="C25" s="86"/>
      <c r="D25" s="86"/>
      <c r="E25" s="86"/>
      <c r="F25" s="86"/>
      <c r="G25" s="91"/>
    </row>
    <row r="26" spans="1:7" x14ac:dyDescent="0.2">
      <c r="A26" s="26" t="s">
        <v>151</v>
      </c>
      <c r="B26" s="140">
        <f>+B8+B17</f>
        <v>21196000</v>
      </c>
      <c r="C26" s="140">
        <f t="shared" ref="C26:F26" si="2">+C8+C17</f>
        <v>24849096</v>
      </c>
      <c r="D26" s="140">
        <f t="shared" si="2"/>
        <v>46045096</v>
      </c>
      <c r="E26" s="140">
        <f t="shared" si="2"/>
        <v>15704700</v>
      </c>
      <c r="F26" s="140">
        <f t="shared" si="2"/>
        <v>15704700</v>
      </c>
      <c r="G26" s="140">
        <f>+G8+G17</f>
        <v>30340396</v>
      </c>
    </row>
  </sheetData>
  <customSheetViews>
    <customSheetView guid="{97220410-4463-4265-9300-CDEB855AA93A}" scale="150">
      <selection activeCell="E9" sqref="E9"/>
      <pageMargins left="0.7" right="0.7" top="0.75" bottom="0.75" header="0.3" footer="0.3"/>
      <pageSetup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99" t="s">
        <v>320</v>
      </c>
      <c r="B1" s="300"/>
      <c r="C1" s="300"/>
      <c r="D1" s="300"/>
      <c r="E1" s="300"/>
      <c r="F1" s="300"/>
      <c r="G1" s="301"/>
    </row>
    <row r="2" spans="1:7" ht="10.15" customHeight="1" x14ac:dyDescent="0.2">
      <c r="A2" s="302" t="s">
        <v>74</v>
      </c>
      <c r="B2" s="303"/>
      <c r="C2" s="303"/>
      <c r="D2" s="303"/>
      <c r="E2" s="303"/>
      <c r="F2" s="303"/>
      <c r="G2" s="304"/>
    </row>
    <row r="3" spans="1:7" ht="10.15" customHeight="1" x14ac:dyDescent="0.2">
      <c r="A3" s="302" t="s">
        <v>156</v>
      </c>
      <c r="B3" s="303"/>
      <c r="C3" s="303"/>
      <c r="D3" s="303"/>
      <c r="E3" s="303"/>
      <c r="F3" s="303"/>
      <c r="G3" s="304"/>
    </row>
    <row r="4" spans="1:7" ht="10.15" customHeight="1" x14ac:dyDescent="0.2">
      <c r="A4" s="302" t="s">
        <v>534</v>
      </c>
      <c r="B4" s="303"/>
      <c r="C4" s="303"/>
      <c r="D4" s="303"/>
      <c r="E4" s="303"/>
      <c r="F4" s="303"/>
      <c r="G4" s="304"/>
    </row>
    <row r="5" spans="1:7" ht="10.15" customHeight="1" x14ac:dyDescent="0.2">
      <c r="A5" s="302" t="s">
        <v>0</v>
      </c>
      <c r="B5" s="323"/>
      <c r="C5" s="323"/>
      <c r="D5" s="323"/>
      <c r="E5" s="323"/>
      <c r="F5" s="323"/>
      <c r="G5" s="304"/>
    </row>
    <row r="6" spans="1:7" ht="10.15" customHeight="1" x14ac:dyDescent="0.2">
      <c r="A6" s="315" t="s">
        <v>1</v>
      </c>
      <c r="B6" s="300" t="s">
        <v>76</v>
      </c>
      <c r="C6" s="300"/>
      <c r="D6" s="300"/>
      <c r="E6" s="300"/>
      <c r="F6" s="300"/>
      <c r="G6" s="321" t="s">
        <v>153</v>
      </c>
    </row>
    <row r="7" spans="1:7" ht="16.899999999999999" customHeight="1" x14ac:dyDescent="0.2">
      <c r="A7" s="320"/>
      <c r="B7" s="63" t="s">
        <v>78</v>
      </c>
      <c r="C7" s="63" t="s">
        <v>57</v>
      </c>
      <c r="D7" s="63" t="s">
        <v>58</v>
      </c>
      <c r="E7" s="63" t="s">
        <v>28</v>
      </c>
      <c r="F7" s="32" t="s">
        <v>43</v>
      </c>
      <c r="G7" s="322"/>
    </row>
    <row r="8" spans="1:7" ht="19.899999999999999" customHeight="1" x14ac:dyDescent="0.2">
      <c r="A8" s="28" t="s">
        <v>157</v>
      </c>
      <c r="B8" s="99">
        <f>+B9+B18+B33</f>
        <v>21196000</v>
      </c>
      <c r="C8" s="99">
        <f t="shared" ref="C8:F8" si="0">+C9+C18+C33</f>
        <v>1910797</v>
      </c>
      <c r="D8" s="99">
        <f t="shared" si="0"/>
        <v>23106797</v>
      </c>
      <c r="E8" s="99">
        <f t="shared" si="0"/>
        <v>13079700</v>
      </c>
      <c r="F8" s="99">
        <f t="shared" si="0"/>
        <v>13079700</v>
      </c>
      <c r="G8" s="105">
        <f>+G9+G18+G26+G33</f>
        <v>10027097</v>
      </c>
    </row>
    <row r="9" spans="1:7" ht="10.15" customHeight="1" x14ac:dyDescent="0.2">
      <c r="A9" s="29" t="s">
        <v>158</v>
      </c>
      <c r="B9" s="99">
        <f>+B10+B19+B34</f>
        <v>0</v>
      </c>
      <c r="C9" s="99">
        <f t="shared" ref="C9" si="1">+C10+C19+C34</f>
        <v>0</v>
      </c>
      <c r="D9" s="99">
        <f t="shared" ref="D9" si="2">+D10+D19+D34</f>
        <v>0</v>
      </c>
      <c r="E9" s="99">
        <f t="shared" ref="E9" si="3">+E10+E19+E34</f>
        <v>0</v>
      </c>
      <c r="F9" s="99">
        <f t="shared" ref="F9" si="4">+F10+F19+F34</f>
        <v>0</v>
      </c>
      <c r="G9" s="100">
        <f>SUM(G10:G17)</f>
        <v>0</v>
      </c>
    </row>
    <row r="10" spans="1:7" ht="10.15" customHeight="1" x14ac:dyDescent="0.2">
      <c r="A10" s="17" t="s">
        <v>159</v>
      </c>
      <c r="B10" s="97">
        <v>0</v>
      </c>
      <c r="C10" s="97">
        <v>0</v>
      </c>
      <c r="D10" s="97">
        <v>0</v>
      </c>
      <c r="E10" s="97">
        <v>0</v>
      </c>
      <c r="F10" s="97">
        <v>0</v>
      </c>
      <c r="G10" s="98">
        <f>D10-E10</f>
        <v>0</v>
      </c>
    </row>
    <row r="11" spans="1:7" ht="9" customHeight="1" x14ac:dyDescent="0.2">
      <c r="A11" s="17" t="s">
        <v>160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8">
        <f t="shared" ref="G11:G17" si="5">D11-E11</f>
        <v>0</v>
      </c>
    </row>
    <row r="12" spans="1:7" ht="9" customHeight="1" x14ac:dyDescent="0.2">
      <c r="A12" s="17" t="s">
        <v>161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8">
        <f t="shared" si="5"/>
        <v>0</v>
      </c>
    </row>
    <row r="13" spans="1:7" ht="9" customHeight="1" x14ac:dyDescent="0.2">
      <c r="A13" s="17" t="s">
        <v>162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8">
        <f t="shared" si="5"/>
        <v>0</v>
      </c>
    </row>
    <row r="14" spans="1:7" ht="10.15" customHeight="1" x14ac:dyDescent="0.2">
      <c r="A14" s="17" t="s">
        <v>163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8">
        <f t="shared" si="5"/>
        <v>0</v>
      </c>
    </row>
    <row r="15" spans="1:7" ht="10.15" customHeight="1" x14ac:dyDescent="0.2">
      <c r="A15" s="17" t="s">
        <v>164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8">
        <f t="shared" si="5"/>
        <v>0</v>
      </c>
    </row>
    <row r="16" spans="1:7" ht="10.15" customHeight="1" x14ac:dyDescent="0.2">
      <c r="A16" s="17" t="s">
        <v>165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8">
        <f t="shared" si="5"/>
        <v>0</v>
      </c>
    </row>
    <row r="17" spans="1:7" x14ac:dyDescent="0.2">
      <c r="A17" s="17" t="s">
        <v>166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8">
        <f t="shared" si="5"/>
        <v>0</v>
      </c>
    </row>
    <row r="18" spans="1:7" x14ac:dyDescent="0.2">
      <c r="A18" s="30" t="s">
        <v>167</v>
      </c>
      <c r="B18" s="99">
        <f>SUM(B19:B25)</f>
        <v>21196000</v>
      </c>
      <c r="C18" s="99">
        <f t="shared" ref="C18:F18" si="6">SUM(C19:C25)</f>
        <v>1910797</v>
      </c>
      <c r="D18" s="99">
        <f t="shared" si="6"/>
        <v>23106797</v>
      </c>
      <c r="E18" s="99">
        <f t="shared" si="6"/>
        <v>13079700</v>
      </c>
      <c r="F18" s="99">
        <f t="shared" si="6"/>
        <v>13079700</v>
      </c>
      <c r="G18" s="100">
        <f>SUM(G19:G25)</f>
        <v>10027097</v>
      </c>
    </row>
    <row r="19" spans="1:7" x14ac:dyDescent="0.2">
      <c r="A19" s="17" t="s">
        <v>168</v>
      </c>
      <c r="B19" s="97"/>
      <c r="C19" s="97"/>
      <c r="D19" s="97"/>
      <c r="E19" s="97"/>
      <c r="F19" s="97"/>
      <c r="G19" s="98">
        <f t="shared" ref="G19:G39" si="7">+D19-F19</f>
        <v>0</v>
      </c>
    </row>
    <row r="20" spans="1:7" x14ac:dyDescent="0.2">
      <c r="A20" s="17" t="s">
        <v>169</v>
      </c>
      <c r="B20" s="97">
        <f>+'6 (b)'!B9</f>
        <v>21196000</v>
      </c>
      <c r="C20" s="97">
        <f>+'6 (b)'!C9</f>
        <v>1910797</v>
      </c>
      <c r="D20" s="97">
        <f>+'6 (b)'!D9</f>
        <v>23106797</v>
      </c>
      <c r="E20" s="97">
        <f>+'6 (b)'!E9</f>
        <v>13079700</v>
      </c>
      <c r="F20" s="97">
        <f>+'6 (b)'!F9</f>
        <v>13079700</v>
      </c>
      <c r="G20" s="98">
        <f>+D20-E20</f>
        <v>10027097</v>
      </c>
    </row>
    <row r="21" spans="1:7" x14ac:dyDescent="0.2">
      <c r="A21" s="17" t="s">
        <v>170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8">
        <f t="shared" ref="G21:G25" si="8">+D21-E21</f>
        <v>0</v>
      </c>
    </row>
    <row r="22" spans="1:7" x14ac:dyDescent="0.2">
      <c r="A22" s="17" t="s">
        <v>171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8">
        <f t="shared" si="8"/>
        <v>0</v>
      </c>
    </row>
    <row r="23" spans="1:7" x14ac:dyDescent="0.2">
      <c r="A23" s="17" t="s">
        <v>172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8">
        <f t="shared" si="8"/>
        <v>0</v>
      </c>
    </row>
    <row r="24" spans="1:7" x14ac:dyDescent="0.2">
      <c r="A24" s="17" t="s">
        <v>173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8">
        <f t="shared" si="8"/>
        <v>0</v>
      </c>
    </row>
    <row r="25" spans="1:7" x14ac:dyDescent="0.2">
      <c r="A25" s="17" t="s">
        <v>174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8">
        <f t="shared" si="8"/>
        <v>0</v>
      </c>
    </row>
    <row r="26" spans="1:7" ht="16.5" x14ac:dyDescent="0.2">
      <c r="A26" s="29" t="s">
        <v>242</v>
      </c>
      <c r="B26" s="101">
        <f>SUM(B27:B32)</f>
        <v>0</v>
      </c>
      <c r="C26" s="101">
        <f t="shared" ref="C26:F26" si="9">SUM(C27:C32)</f>
        <v>0</v>
      </c>
      <c r="D26" s="101">
        <f t="shared" si="9"/>
        <v>0</v>
      </c>
      <c r="E26" s="101">
        <f t="shared" si="9"/>
        <v>0</v>
      </c>
      <c r="F26" s="101">
        <f t="shared" si="9"/>
        <v>0</v>
      </c>
      <c r="G26" s="100">
        <f>SUM(G27:G32)</f>
        <v>0</v>
      </c>
    </row>
    <row r="27" spans="1:7" x14ac:dyDescent="0.2">
      <c r="A27" s="17" t="s">
        <v>243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8">
        <f>D27-E27</f>
        <v>0</v>
      </c>
    </row>
    <row r="28" spans="1:7" x14ac:dyDescent="0.2">
      <c r="A28" s="17" t="s">
        <v>244</v>
      </c>
      <c r="B28" s="87">
        <v>0</v>
      </c>
      <c r="C28" s="87">
        <v>0</v>
      </c>
      <c r="D28" s="87">
        <v>0</v>
      </c>
      <c r="E28" s="87">
        <v>0</v>
      </c>
      <c r="F28" s="87">
        <v>0</v>
      </c>
      <c r="G28" s="88">
        <f t="shared" ref="G28:G32" si="10">D28-E28</f>
        <v>0</v>
      </c>
    </row>
    <row r="29" spans="1:7" x14ac:dyDescent="0.2">
      <c r="A29" s="17" t="s">
        <v>245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8">
        <f t="shared" si="10"/>
        <v>0</v>
      </c>
    </row>
    <row r="30" spans="1:7" x14ac:dyDescent="0.2">
      <c r="A30" s="17" t="s">
        <v>246</v>
      </c>
      <c r="B30" s="87">
        <v>0</v>
      </c>
      <c r="C30" s="87">
        <v>0</v>
      </c>
      <c r="D30" s="87">
        <v>0</v>
      </c>
      <c r="E30" s="87">
        <v>0</v>
      </c>
      <c r="F30" s="87">
        <v>0</v>
      </c>
      <c r="G30" s="88">
        <f t="shared" si="10"/>
        <v>0</v>
      </c>
    </row>
    <row r="31" spans="1:7" x14ac:dyDescent="0.2">
      <c r="A31" s="17" t="s">
        <v>247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8">
        <f t="shared" si="10"/>
        <v>0</v>
      </c>
    </row>
    <row r="32" spans="1:7" x14ac:dyDescent="0.2">
      <c r="A32" s="17" t="s">
        <v>248</v>
      </c>
      <c r="B32" s="87">
        <v>0</v>
      </c>
      <c r="C32" s="87">
        <v>0</v>
      </c>
      <c r="D32" s="87">
        <v>0</v>
      </c>
      <c r="E32" s="87">
        <v>0</v>
      </c>
      <c r="F32" s="87">
        <v>0</v>
      </c>
      <c r="G32" s="88">
        <f t="shared" si="10"/>
        <v>0</v>
      </c>
    </row>
    <row r="33" spans="1:7" ht="16.5" x14ac:dyDescent="0.2">
      <c r="A33" s="29" t="s">
        <v>175</v>
      </c>
      <c r="B33" s="101">
        <f>SUM(B34:B37)</f>
        <v>0</v>
      </c>
      <c r="C33" s="101">
        <f t="shared" ref="C33:F33" si="11">SUM(C34:C37)</f>
        <v>0</v>
      </c>
      <c r="D33" s="101">
        <f t="shared" si="11"/>
        <v>0</v>
      </c>
      <c r="E33" s="101">
        <f t="shared" si="11"/>
        <v>0</v>
      </c>
      <c r="F33" s="101">
        <f t="shared" si="11"/>
        <v>0</v>
      </c>
      <c r="G33" s="100">
        <f t="shared" si="7"/>
        <v>0</v>
      </c>
    </row>
    <row r="34" spans="1:7" x14ac:dyDescent="0.2">
      <c r="A34" s="17" t="s">
        <v>176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8">
        <f>D34-E34</f>
        <v>0</v>
      </c>
    </row>
    <row r="35" spans="1:7" ht="16.5" x14ac:dyDescent="0.2">
      <c r="A35" s="17" t="s">
        <v>177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8">
        <f t="shared" ref="G35:G37" si="12">D35-E35</f>
        <v>0</v>
      </c>
    </row>
    <row r="36" spans="1:7" x14ac:dyDescent="0.2">
      <c r="A36" s="17" t="s">
        <v>178</v>
      </c>
      <c r="B36" s="87">
        <v>0</v>
      </c>
      <c r="C36" s="87">
        <v>0</v>
      </c>
      <c r="D36" s="87">
        <v>0</v>
      </c>
      <c r="E36" s="87">
        <v>0</v>
      </c>
      <c r="F36" s="87">
        <v>0</v>
      </c>
      <c r="G36" s="88">
        <f t="shared" si="12"/>
        <v>0</v>
      </c>
    </row>
    <row r="37" spans="1:7" x14ac:dyDescent="0.2">
      <c r="A37" s="17" t="s">
        <v>179</v>
      </c>
      <c r="B37" s="87">
        <v>0</v>
      </c>
      <c r="C37" s="87">
        <v>0</v>
      </c>
      <c r="D37" s="87">
        <v>0</v>
      </c>
      <c r="E37" s="87">
        <v>0</v>
      </c>
      <c r="F37" s="87">
        <v>0</v>
      </c>
      <c r="G37" s="88">
        <f t="shared" si="12"/>
        <v>0</v>
      </c>
    </row>
    <row r="38" spans="1:7" x14ac:dyDescent="0.2">
      <c r="A38" s="29" t="s">
        <v>180</v>
      </c>
      <c r="B38" s="101">
        <f>+B39+B48+B56+B66</f>
        <v>0</v>
      </c>
      <c r="C38" s="101">
        <f t="shared" ref="C38:F38" si="13">+C39+C48+C56+C66</f>
        <v>22938299</v>
      </c>
      <c r="D38" s="101">
        <f t="shared" si="13"/>
        <v>22938299</v>
      </c>
      <c r="E38" s="101">
        <f t="shared" si="13"/>
        <v>2625000</v>
      </c>
      <c r="F38" s="101">
        <f t="shared" si="13"/>
        <v>2625000</v>
      </c>
      <c r="G38" s="100">
        <f>+G39+G48+G56+G66</f>
        <v>20313299</v>
      </c>
    </row>
    <row r="39" spans="1:7" x14ac:dyDescent="0.2">
      <c r="A39" s="17" t="s">
        <v>158</v>
      </c>
      <c r="B39" s="101">
        <f>SUM(B40:B47)</f>
        <v>0</v>
      </c>
      <c r="C39" s="101">
        <f t="shared" ref="C39:F39" si="14">SUM(C40:C47)</f>
        <v>0</v>
      </c>
      <c r="D39" s="101">
        <f t="shared" si="14"/>
        <v>0</v>
      </c>
      <c r="E39" s="101">
        <f t="shared" si="14"/>
        <v>0</v>
      </c>
      <c r="F39" s="101">
        <f t="shared" si="14"/>
        <v>0</v>
      </c>
      <c r="G39" s="100">
        <f t="shared" si="7"/>
        <v>0</v>
      </c>
    </row>
    <row r="40" spans="1:7" x14ac:dyDescent="0.2">
      <c r="A40" s="17" t="s">
        <v>159</v>
      </c>
      <c r="B40" s="87">
        <v>0</v>
      </c>
      <c r="C40" s="87">
        <v>0</v>
      </c>
      <c r="D40" s="87">
        <v>0</v>
      </c>
      <c r="E40" s="87">
        <v>0</v>
      </c>
      <c r="F40" s="87">
        <v>0</v>
      </c>
      <c r="G40" s="88">
        <v>0</v>
      </c>
    </row>
    <row r="41" spans="1:7" x14ac:dyDescent="0.2">
      <c r="A41" s="17" t="s">
        <v>160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8">
        <v>0</v>
      </c>
    </row>
    <row r="42" spans="1:7" x14ac:dyDescent="0.2">
      <c r="A42" s="17" t="s">
        <v>161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8">
        <v>0</v>
      </c>
    </row>
    <row r="43" spans="1:7" x14ac:dyDescent="0.2">
      <c r="A43" s="29" t="s">
        <v>162</v>
      </c>
      <c r="B43" s="87">
        <v>0</v>
      </c>
      <c r="C43" s="87">
        <v>0</v>
      </c>
      <c r="D43" s="87">
        <v>0</v>
      </c>
      <c r="E43" s="87">
        <v>0</v>
      </c>
      <c r="F43" s="87">
        <v>0</v>
      </c>
      <c r="G43" s="88">
        <v>0</v>
      </c>
    </row>
    <row r="44" spans="1:7" x14ac:dyDescent="0.2">
      <c r="A44" s="17" t="s">
        <v>163</v>
      </c>
      <c r="B44" s="87">
        <v>0</v>
      </c>
      <c r="C44" s="87">
        <v>0</v>
      </c>
      <c r="D44" s="87">
        <v>0</v>
      </c>
      <c r="E44" s="87">
        <v>0</v>
      </c>
      <c r="F44" s="87">
        <v>0</v>
      </c>
      <c r="G44" s="88">
        <v>0</v>
      </c>
    </row>
    <row r="45" spans="1:7" x14ac:dyDescent="0.2">
      <c r="A45" s="17" t="s">
        <v>164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8">
        <v>0</v>
      </c>
    </row>
    <row r="46" spans="1:7" x14ac:dyDescent="0.2">
      <c r="A46" s="17" t="s">
        <v>165</v>
      </c>
      <c r="B46" s="87">
        <v>0</v>
      </c>
      <c r="C46" s="87">
        <v>0</v>
      </c>
      <c r="D46" s="87">
        <v>0</v>
      </c>
      <c r="E46" s="87">
        <v>0</v>
      </c>
      <c r="F46" s="87">
        <v>0</v>
      </c>
      <c r="G46" s="88">
        <v>0</v>
      </c>
    </row>
    <row r="47" spans="1:7" x14ac:dyDescent="0.2">
      <c r="A47" s="17" t="s">
        <v>166</v>
      </c>
      <c r="B47" s="87">
        <v>0</v>
      </c>
      <c r="C47" s="87">
        <v>0</v>
      </c>
      <c r="D47" s="87">
        <v>0</v>
      </c>
      <c r="E47" s="87">
        <v>0</v>
      </c>
      <c r="F47" s="87">
        <v>0</v>
      </c>
      <c r="G47" s="88">
        <v>0</v>
      </c>
    </row>
    <row r="48" spans="1:7" x14ac:dyDescent="0.2">
      <c r="A48" s="29" t="s">
        <v>167</v>
      </c>
      <c r="B48" s="101">
        <f>SUM(B49:B55)</f>
        <v>0</v>
      </c>
      <c r="C48" s="101">
        <f t="shared" ref="C48:F48" si="15">SUM(C49:C55)</f>
        <v>22938299</v>
      </c>
      <c r="D48" s="101">
        <f t="shared" si="15"/>
        <v>22938299</v>
      </c>
      <c r="E48" s="101">
        <f t="shared" si="15"/>
        <v>2625000</v>
      </c>
      <c r="F48" s="101">
        <f t="shared" si="15"/>
        <v>2625000</v>
      </c>
      <c r="G48" s="100">
        <f>SUM(G49:G55)</f>
        <v>20313299</v>
      </c>
    </row>
    <row r="49" spans="1:7" x14ac:dyDescent="0.2">
      <c r="A49" s="17" t="s">
        <v>168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98">
        <f>+D49-E49</f>
        <v>0</v>
      </c>
    </row>
    <row r="50" spans="1:7" x14ac:dyDescent="0.2">
      <c r="A50" s="17" t="s">
        <v>169</v>
      </c>
      <c r="B50" s="87">
        <f>+'6 (b)'!B18</f>
        <v>0</v>
      </c>
      <c r="C50" s="87">
        <f>+'6 (b)'!C18</f>
        <v>22938299</v>
      </c>
      <c r="D50" s="87">
        <f>+'6 (b)'!D18</f>
        <v>22938299</v>
      </c>
      <c r="E50" s="87">
        <f>+'6 (b)'!E18</f>
        <v>2625000</v>
      </c>
      <c r="F50" s="87">
        <f>+'6 (b)'!F18</f>
        <v>2625000</v>
      </c>
      <c r="G50" s="98">
        <f t="shared" ref="G50:G55" si="16">+D50-E50</f>
        <v>20313299</v>
      </c>
    </row>
    <row r="51" spans="1:7" x14ac:dyDescent="0.2">
      <c r="A51" s="17" t="s">
        <v>170</v>
      </c>
      <c r="B51" s="87">
        <v>0</v>
      </c>
      <c r="C51" s="87">
        <v>0</v>
      </c>
      <c r="D51" s="87">
        <v>0</v>
      </c>
      <c r="E51" s="87">
        <v>0</v>
      </c>
      <c r="F51" s="87">
        <v>0</v>
      </c>
      <c r="G51" s="98">
        <f t="shared" si="16"/>
        <v>0</v>
      </c>
    </row>
    <row r="52" spans="1:7" x14ac:dyDescent="0.2">
      <c r="A52" s="17" t="s">
        <v>171</v>
      </c>
      <c r="B52" s="87">
        <v>0</v>
      </c>
      <c r="C52" s="87">
        <v>0</v>
      </c>
      <c r="D52" s="87">
        <v>0</v>
      </c>
      <c r="E52" s="87">
        <v>0</v>
      </c>
      <c r="F52" s="87">
        <v>0</v>
      </c>
      <c r="G52" s="98">
        <f t="shared" si="16"/>
        <v>0</v>
      </c>
    </row>
    <row r="53" spans="1:7" x14ac:dyDescent="0.2">
      <c r="A53" s="29" t="s">
        <v>172</v>
      </c>
      <c r="B53" s="87">
        <v>0</v>
      </c>
      <c r="C53" s="87">
        <v>0</v>
      </c>
      <c r="D53" s="87">
        <v>0</v>
      </c>
      <c r="E53" s="87">
        <v>0</v>
      </c>
      <c r="F53" s="87">
        <v>0</v>
      </c>
      <c r="G53" s="98">
        <f t="shared" si="16"/>
        <v>0</v>
      </c>
    </row>
    <row r="54" spans="1:7" x14ac:dyDescent="0.2">
      <c r="A54" s="17" t="s">
        <v>173</v>
      </c>
      <c r="B54" s="87">
        <v>0</v>
      </c>
      <c r="C54" s="87">
        <v>0</v>
      </c>
      <c r="D54" s="87">
        <v>0</v>
      </c>
      <c r="E54" s="87">
        <v>0</v>
      </c>
      <c r="F54" s="87">
        <v>0</v>
      </c>
      <c r="G54" s="98">
        <f t="shared" si="16"/>
        <v>0</v>
      </c>
    </row>
    <row r="55" spans="1:7" x14ac:dyDescent="0.2">
      <c r="A55" s="17" t="s">
        <v>174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98">
        <f t="shared" si="16"/>
        <v>0</v>
      </c>
    </row>
    <row r="56" spans="1:7" ht="16.5" x14ac:dyDescent="0.2">
      <c r="A56" s="17" t="s">
        <v>181</v>
      </c>
      <c r="B56" s="101">
        <v>0</v>
      </c>
      <c r="C56" s="101">
        <f t="shared" ref="C56:F56" si="17">SUM(C57:C65)</f>
        <v>0</v>
      </c>
      <c r="D56" s="101">
        <f t="shared" si="17"/>
        <v>0</v>
      </c>
      <c r="E56" s="101">
        <f t="shared" si="17"/>
        <v>0</v>
      </c>
      <c r="F56" s="101">
        <f t="shared" si="17"/>
        <v>0</v>
      </c>
      <c r="G56" s="100">
        <f>SUM(G57:G65)</f>
        <v>0</v>
      </c>
    </row>
    <row r="57" spans="1:7" x14ac:dyDescent="0.2">
      <c r="A57" s="17" t="s">
        <v>182</v>
      </c>
      <c r="B57" s="87">
        <v>0</v>
      </c>
      <c r="C57" s="87">
        <v>0</v>
      </c>
      <c r="D57" s="87">
        <v>0</v>
      </c>
      <c r="E57" s="87">
        <v>0</v>
      </c>
      <c r="F57" s="87">
        <v>0</v>
      </c>
      <c r="G57" s="98">
        <f>+D57-E57</f>
        <v>0</v>
      </c>
    </row>
    <row r="58" spans="1:7" x14ac:dyDescent="0.2">
      <c r="A58" s="29" t="s">
        <v>183</v>
      </c>
      <c r="B58" s="87">
        <v>0</v>
      </c>
      <c r="C58" s="87">
        <v>0</v>
      </c>
      <c r="D58" s="87">
        <v>0</v>
      </c>
      <c r="E58" s="87">
        <v>0</v>
      </c>
      <c r="F58" s="87">
        <v>0</v>
      </c>
      <c r="G58" s="98">
        <f>+D58-E58</f>
        <v>0</v>
      </c>
    </row>
    <row r="59" spans="1:7" x14ac:dyDescent="0.2">
      <c r="A59" s="17" t="s">
        <v>184</v>
      </c>
      <c r="B59" s="87">
        <v>0</v>
      </c>
      <c r="C59" s="87">
        <v>0</v>
      </c>
      <c r="D59" s="87">
        <v>0</v>
      </c>
      <c r="E59" s="87">
        <v>0</v>
      </c>
      <c r="F59" s="87">
        <v>0</v>
      </c>
      <c r="G59" s="98">
        <f t="shared" ref="G59" si="18">+D59-E59</f>
        <v>0</v>
      </c>
    </row>
    <row r="60" spans="1:7" x14ac:dyDescent="0.2">
      <c r="A60" s="17" t="s">
        <v>185</v>
      </c>
      <c r="B60" s="87">
        <v>0</v>
      </c>
      <c r="C60" s="87">
        <v>0</v>
      </c>
      <c r="D60" s="87">
        <v>0</v>
      </c>
      <c r="E60" s="87">
        <v>0</v>
      </c>
      <c r="F60" s="87">
        <v>0</v>
      </c>
      <c r="G60" s="98">
        <f t="shared" ref="G60:G65" si="19">+D60-E60</f>
        <v>0</v>
      </c>
    </row>
    <row r="61" spans="1:7" x14ac:dyDescent="0.2">
      <c r="A61" s="17" t="s">
        <v>186</v>
      </c>
      <c r="B61" s="87">
        <v>0</v>
      </c>
      <c r="C61" s="87">
        <v>0</v>
      </c>
      <c r="D61" s="87">
        <v>0</v>
      </c>
      <c r="E61" s="87">
        <v>0</v>
      </c>
      <c r="F61" s="87">
        <v>0</v>
      </c>
      <c r="G61" s="98">
        <f t="shared" si="19"/>
        <v>0</v>
      </c>
    </row>
    <row r="62" spans="1:7" x14ac:dyDescent="0.2">
      <c r="A62" s="17" t="s">
        <v>187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98">
        <f t="shared" si="19"/>
        <v>0</v>
      </c>
    </row>
    <row r="63" spans="1:7" x14ac:dyDescent="0.2">
      <c r="A63" s="29" t="s">
        <v>188</v>
      </c>
      <c r="B63" s="87">
        <v>0</v>
      </c>
      <c r="C63" s="87">
        <v>0</v>
      </c>
      <c r="D63" s="87">
        <v>0</v>
      </c>
      <c r="E63" s="87">
        <v>0</v>
      </c>
      <c r="F63" s="87">
        <v>0</v>
      </c>
      <c r="G63" s="98">
        <f t="shared" si="19"/>
        <v>0</v>
      </c>
    </row>
    <row r="64" spans="1:7" x14ac:dyDescent="0.2">
      <c r="A64" s="17" t="s">
        <v>189</v>
      </c>
      <c r="B64" s="87">
        <v>0</v>
      </c>
      <c r="C64" s="87">
        <v>0</v>
      </c>
      <c r="D64" s="87">
        <v>0</v>
      </c>
      <c r="E64" s="87">
        <v>0</v>
      </c>
      <c r="F64" s="87">
        <v>0</v>
      </c>
      <c r="G64" s="98">
        <f t="shared" si="19"/>
        <v>0</v>
      </c>
    </row>
    <row r="65" spans="1:7" x14ac:dyDescent="0.2">
      <c r="A65" s="17" t="s">
        <v>190</v>
      </c>
      <c r="B65" s="87">
        <v>0</v>
      </c>
      <c r="C65" s="87">
        <v>0</v>
      </c>
      <c r="D65" s="87">
        <v>0</v>
      </c>
      <c r="E65" s="87">
        <v>0</v>
      </c>
      <c r="F65" s="87">
        <v>0</v>
      </c>
      <c r="G65" s="98">
        <f t="shared" si="19"/>
        <v>0</v>
      </c>
    </row>
    <row r="66" spans="1:7" ht="16.5" x14ac:dyDescent="0.2">
      <c r="A66" s="17" t="s">
        <v>175</v>
      </c>
      <c r="B66" s="101">
        <f>SUM(B67:B70)</f>
        <v>0</v>
      </c>
      <c r="C66" s="101">
        <f t="shared" ref="C66:F66" si="20">SUM(C67:C70)</f>
        <v>0</v>
      </c>
      <c r="D66" s="101">
        <f t="shared" si="20"/>
        <v>0</v>
      </c>
      <c r="E66" s="101">
        <f t="shared" si="20"/>
        <v>0</v>
      </c>
      <c r="F66" s="101">
        <f t="shared" si="20"/>
        <v>0</v>
      </c>
      <c r="G66" s="100">
        <f>SUM(G67:G70)</f>
        <v>0</v>
      </c>
    </row>
    <row r="67" spans="1:7" x14ac:dyDescent="0.2">
      <c r="A67" s="17" t="s">
        <v>176</v>
      </c>
      <c r="B67" s="87">
        <v>0</v>
      </c>
      <c r="C67" s="87">
        <v>0</v>
      </c>
      <c r="D67" s="87">
        <v>0</v>
      </c>
      <c r="E67" s="87">
        <v>0</v>
      </c>
      <c r="F67" s="87">
        <v>0</v>
      </c>
      <c r="G67" s="88">
        <f>D67-E67</f>
        <v>0</v>
      </c>
    </row>
    <row r="68" spans="1:7" ht="16.5" x14ac:dyDescent="0.2">
      <c r="A68" s="29" t="s">
        <v>177</v>
      </c>
      <c r="B68" s="87">
        <v>0</v>
      </c>
      <c r="C68" s="87">
        <v>0</v>
      </c>
      <c r="D68" s="87">
        <v>0</v>
      </c>
      <c r="E68" s="87">
        <v>0</v>
      </c>
      <c r="F68" s="87">
        <v>0</v>
      </c>
      <c r="G68" s="88">
        <f>D68-E68</f>
        <v>0</v>
      </c>
    </row>
    <row r="69" spans="1:7" x14ac:dyDescent="0.2">
      <c r="A69" s="17" t="s">
        <v>178</v>
      </c>
      <c r="B69" s="87">
        <v>0</v>
      </c>
      <c r="C69" s="87">
        <v>0</v>
      </c>
      <c r="D69" s="87">
        <v>0</v>
      </c>
      <c r="E69" s="87">
        <v>0</v>
      </c>
      <c r="F69" s="87">
        <v>0</v>
      </c>
      <c r="G69" s="88">
        <f>D69-E69</f>
        <v>0</v>
      </c>
    </row>
    <row r="70" spans="1:7" x14ac:dyDescent="0.2">
      <c r="A70" s="17" t="s">
        <v>179</v>
      </c>
      <c r="B70" s="87">
        <v>0</v>
      </c>
      <c r="C70" s="87">
        <v>0</v>
      </c>
      <c r="D70" s="87">
        <v>0</v>
      </c>
      <c r="E70" s="87">
        <v>0</v>
      </c>
      <c r="F70" s="87">
        <v>0</v>
      </c>
      <c r="G70" s="88">
        <f>D70-E70</f>
        <v>0</v>
      </c>
    </row>
    <row r="71" spans="1:7" x14ac:dyDescent="0.2">
      <c r="A71" s="31" t="s">
        <v>151</v>
      </c>
      <c r="B71" s="102">
        <f>+B8+B38</f>
        <v>21196000</v>
      </c>
      <c r="C71" s="102">
        <f t="shared" ref="C71:F71" si="21">+C8+C38</f>
        <v>24849096</v>
      </c>
      <c r="D71" s="102">
        <f t="shared" si="21"/>
        <v>46045096</v>
      </c>
      <c r="E71" s="102">
        <f t="shared" si="21"/>
        <v>15704700</v>
      </c>
      <c r="F71" s="102">
        <f t="shared" si="21"/>
        <v>15704700</v>
      </c>
      <c r="G71" s="103">
        <f>+G8+G38</f>
        <v>30340396</v>
      </c>
    </row>
  </sheetData>
  <customSheetViews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zoomScale="150" zoomScaleNormal="160" zoomScaleSheetLayoutView="150" workbookViewId="0">
      <selection activeCell="A5" sqref="A5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99" t="s">
        <v>320</v>
      </c>
      <c r="B1" s="300"/>
      <c r="C1" s="300"/>
      <c r="D1" s="300"/>
      <c r="E1" s="300"/>
      <c r="F1" s="300"/>
      <c r="G1" s="301"/>
    </row>
    <row r="2" spans="1:7" ht="13.9" customHeight="1" x14ac:dyDescent="0.2">
      <c r="A2" s="327" t="s">
        <v>74</v>
      </c>
      <c r="B2" s="328"/>
      <c r="C2" s="328"/>
      <c r="D2" s="328"/>
      <c r="E2" s="328"/>
      <c r="F2" s="328"/>
      <c r="G2" s="329"/>
    </row>
    <row r="3" spans="1:7" ht="13.15" customHeight="1" x14ac:dyDescent="0.2">
      <c r="A3" s="330" t="s">
        <v>191</v>
      </c>
      <c r="B3" s="331"/>
      <c r="C3" s="331"/>
      <c r="D3" s="331"/>
      <c r="E3" s="331"/>
      <c r="F3" s="331"/>
      <c r="G3" s="332"/>
    </row>
    <row r="4" spans="1:7" ht="13.15" customHeight="1" x14ac:dyDescent="0.2">
      <c r="A4" s="302" t="s">
        <v>534</v>
      </c>
      <c r="B4" s="303"/>
      <c r="C4" s="303"/>
      <c r="D4" s="303"/>
      <c r="E4" s="303"/>
      <c r="F4" s="303"/>
      <c r="G4" s="304"/>
    </row>
    <row r="5" spans="1:7" ht="12" customHeight="1" x14ac:dyDescent="0.2">
      <c r="A5" s="8"/>
      <c r="B5" s="58"/>
      <c r="C5" s="64" t="s">
        <v>0</v>
      </c>
      <c r="D5" s="58"/>
      <c r="E5" s="58"/>
      <c r="F5" s="58"/>
      <c r="G5" s="59"/>
    </row>
    <row r="6" spans="1:7" ht="13.9" customHeight="1" x14ac:dyDescent="0.2">
      <c r="A6" s="305" t="s">
        <v>1</v>
      </c>
      <c r="B6" s="294" t="s">
        <v>76</v>
      </c>
      <c r="C6" s="295"/>
      <c r="D6" s="295"/>
      <c r="E6" s="295"/>
      <c r="F6" s="295"/>
      <c r="G6" s="325" t="s">
        <v>153</v>
      </c>
    </row>
    <row r="7" spans="1:7" ht="25.9" customHeight="1" x14ac:dyDescent="0.2">
      <c r="A7" s="324"/>
      <c r="B7" s="65" t="s">
        <v>78</v>
      </c>
      <c r="C7" s="66" t="s">
        <v>57</v>
      </c>
      <c r="D7" s="65" t="s">
        <v>58</v>
      </c>
      <c r="E7" s="65" t="s">
        <v>28</v>
      </c>
      <c r="F7" s="104" t="s">
        <v>43</v>
      </c>
      <c r="G7" s="326"/>
    </row>
    <row r="8" spans="1:7" ht="13.9" customHeight="1" x14ac:dyDescent="0.2">
      <c r="A8" s="40" t="s">
        <v>192</v>
      </c>
      <c r="B8" s="105">
        <f>+B9+B10+B11+B14++B15+B18</f>
        <v>3801400</v>
      </c>
      <c r="C8" s="105">
        <f t="shared" ref="C8:F8" si="0">+C9+C10+C11+C14++C15+C18</f>
        <v>0</v>
      </c>
      <c r="D8" s="105">
        <f t="shared" si="0"/>
        <v>3801400</v>
      </c>
      <c r="E8" s="105">
        <f t="shared" si="0"/>
        <v>1286435</v>
      </c>
      <c r="F8" s="105">
        <f t="shared" si="0"/>
        <v>1286435</v>
      </c>
      <c r="G8" s="106">
        <f>+D8-F8</f>
        <v>2514965</v>
      </c>
    </row>
    <row r="9" spans="1:7" x14ac:dyDescent="0.2">
      <c r="A9" s="68" t="s">
        <v>193</v>
      </c>
      <c r="B9" s="87">
        <f>+'6 (a)'!B8</f>
        <v>3801400</v>
      </c>
      <c r="C9" s="87">
        <f>+'6 (a)'!C8</f>
        <v>0</v>
      </c>
      <c r="D9" s="87">
        <f>+'6 (a)'!D8</f>
        <v>3801400</v>
      </c>
      <c r="E9" s="87">
        <f>+'6 (a)'!E8</f>
        <v>1286435</v>
      </c>
      <c r="F9" s="87">
        <f>+'6 (a)'!F8</f>
        <v>1286435</v>
      </c>
      <c r="G9" s="90">
        <f>+D9-F9</f>
        <v>2514965</v>
      </c>
    </row>
    <row r="10" spans="1:7" x14ac:dyDescent="0.2">
      <c r="A10" s="68" t="s">
        <v>194</v>
      </c>
      <c r="B10" s="87">
        <v>0</v>
      </c>
      <c r="C10" s="87">
        <v>0</v>
      </c>
      <c r="D10" s="87">
        <v>0</v>
      </c>
      <c r="E10" s="87">
        <v>0</v>
      </c>
      <c r="F10" s="87">
        <v>0</v>
      </c>
      <c r="G10" s="90">
        <f t="shared" ref="G10:G18" si="1">+D10-F10</f>
        <v>0</v>
      </c>
    </row>
    <row r="11" spans="1:7" x14ac:dyDescent="0.2">
      <c r="A11" s="68" t="s">
        <v>195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90">
        <f t="shared" si="1"/>
        <v>0</v>
      </c>
    </row>
    <row r="12" spans="1:7" x14ac:dyDescent="0.2">
      <c r="A12" s="61" t="s">
        <v>196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90">
        <f t="shared" si="1"/>
        <v>0</v>
      </c>
    </row>
    <row r="13" spans="1:7" x14ac:dyDescent="0.2">
      <c r="A13" s="61" t="s">
        <v>197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90">
        <f t="shared" si="1"/>
        <v>0</v>
      </c>
    </row>
    <row r="14" spans="1:7" x14ac:dyDescent="0.2">
      <c r="A14" s="68" t="s">
        <v>198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90">
        <f t="shared" si="1"/>
        <v>0</v>
      </c>
    </row>
    <row r="15" spans="1:7" ht="24.75" x14ac:dyDescent="0.2">
      <c r="A15" s="68" t="s">
        <v>199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90">
        <f t="shared" si="1"/>
        <v>0</v>
      </c>
    </row>
    <row r="16" spans="1:7" x14ac:dyDescent="0.2">
      <c r="A16" s="61" t="s">
        <v>200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90">
        <f t="shared" si="1"/>
        <v>0</v>
      </c>
    </row>
    <row r="17" spans="1:7" x14ac:dyDescent="0.2">
      <c r="A17" s="61" t="s">
        <v>201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8">
        <f t="shared" si="1"/>
        <v>0</v>
      </c>
    </row>
    <row r="18" spans="1:7" x14ac:dyDescent="0.2">
      <c r="A18" s="68" t="s">
        <v>202</v>
      </c>
      <c r="B18" s="87">
        <v>0</v>
      </c>
      <c r="C18" s="87">
        <v>0</v>
      </c>
      <c r="D18" s="87">
        <v>0</v>
      </c>
      <c r="E18" s="87">
        <v>0</v>
      </c>
      <c r="F18" s="87">
        <v>0</v>
      </c>
      <c r="G18" s="88">
        <f t="shared" si="1"/>
        <v>0</v>
      </c>
    </row>
    <row r="19" spans="1:7" x14ac:dyDescent="0.2">
      <c r="A19" s="48" t="s">
        <v>203</v>
      </c>
      <c r="B19" s="101">
        <f>+B20+B21+B22+B25+B26+B29</f>
        <v>0</v>
      </c>
      <c r="C19" s="101">
        <f t="shared" ref="C19:F19" si="2">+C20+C21+C22+C25+C26+C29</f>
        <v>0</v>
      </c>
      <c r="D19" s="101">
        <f t="shared" si="2"/>
        <v>0</v>
      </c>
      <c r="E19" s="101">
        <f t="shared" si="2"/>
        <v>0</v>
      </c>
      <c r="F19" s="101">
        <f t="shared" si="2"/>
        <v>0</v>
      </c>
      <c r="G19" s="117">
        <f>+D19-F19</f>
        <v>0</v>
      </c>
    </row>
    <row r="20" spans="1:7" x14ac:dyDescent="0.2">
      <c r="A20" s="68" t="s">
        <v>193</v>
      </c>
      <c r="B20" s="87">
        <v>0</v>
      </c>
      <c r="C20" s="87">
        <v>0</v>
      </c>
      <c r="D20" s="87">
        <v>0</v>
      </c>
      <c r="E20" s="87">
        <v>0</v>
      </c>
      <c r="F20" s="87">
        <v>0</v>
      </c>
      <c r="G20" s="88">
        <v>0</v>
      </c>
    </row>
    <row r="21" spans="1:7" x14ac:dyDescent="0.2">
      <c r="A21" s="68" t="s">
        <v>194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8">
        <v>0</v>
      </c>
    </row>
    <row r="22" spans="1:7" x14ac:dyDescent="0.2">
      <c r="A22" s="68" t="s">
        <v>195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8">
        <v>0</v>
      </c>
    </row>
    <row r="23" spans="1:7" x14ac:dyDescent="0.2">
      <c r="A23" s="61" t="s">
        <v>196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88">
        <v>0</v>
      </c>
    </row>
    <row r="24" spans="1:7" x14ac:dyDescent="0.2">
      <c r="A24" s="61" t="s">
        <v>197</v>
      </c>
      <c r="B24" s="87">
        <v>0</v>
      </c>
      <c r="C24" s="87">
        <v>0</v>
      </c>
      <c r="D24" s="87">
        <v>0</v>
      </c>
      <c r="E24" s="87">
        <v>0</v>
      </c>
      <c r="F24" s="87">
        <v>0</v>
      </c>
      <c r="G24" s="88">
        <v>0</v>
      </c>
    </row>
    <row r="25" spans="1:7" x14ac:dyDescent="0.2">
      <c r="A25" s="68" t="s">
        <v>198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8">
        <v>0</v>
      </c>
    </row>
    <row r="26" spans="1:7" ht="24.75" x14ac:dyDescent="0.2">
      <c r="A26" s="68" t="s">
        <v>199</v>
      </c>
      <c r="B26" s="87">
        <v>0</v>
      </c>
      <c r="C26" s="87">
        <v>0</v>
      </c>
      <c r="D26" s="87">
        <v>0</v>
      </c>
      <c r="E26" s="87">
        <v>0</v>
      </c>
      <c r="F26" s="87">
        <v>0</v>
      </c>
      <c r="G26" s="88">
        <v>0</v>
      </c>
    </row>
    <row r="27" spans="1:7" x14ac:dyDescent="0.2">
      <c r="A27" s="61" t="s">
        <v>200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8">
        <v>0</v>
      </c>
    </row>
    <row r="28" spans="1:7" x14ac:dyDescent="0.2">
      <c r="A28" s="61" t="s">
        <v>201</v>
      </c>
      <c r="B28" s="87">
        <v>0</v>
      </c>
      <c r="C28" s="87">
        <v>0</v>
      </c>
      <c r="D28" s="87">
        <v>0</v>
      </c>
      <c r="E28" s="87">
        <v>0</v>
      </c>
      <c r="F28" s="87">
        <v>0</v>
      </c>
      <c r="G28" s="88">
        <v>0</v>
      </c>
    </row>
    <row r="29" spans="1:7" x14ac:dyDescent="0.2">
      <c r="A29" s="68" t="s">
        <v>202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8">
        <v>0</v>
      </c>
    </row>
    <row r="30" spans="1:7" ht="16.5" x14ac:dyDescent="0.2">
      <c r="A30" s="67" t="s">
        <v>204</v>
      </c>
      <c r="B30" s="102">
        <f>+B8+B19</f>
        <v>3801400</v>
      </c>
      <c r="C30" s="102">
        <f t="shared" ref="C30:G30" si="3">+C8+C19</f>
        <v>0</v>
      </c>
      <c r="D30" s="102">
        <f t="shared" si="3"/>
        <v>3801400</v>
      </c>
      <c r="E30" s="102">
        <f t="shared" si="3"/>
        <v>1286435</v>
      </c>
      <c r="F30" s="102">
        <f t="shared" si="3"/>
        <v>1286435</v>
      </c>
      <c r="G30" s="140">
        <f t="shared" si="3"/>
        <v>2514965</v>
      </c>
    </row>
  </sheetData>
  <customSheetViews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LDF</vt:lpstr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hp</cp:lastModifiedBy>
  <cp:lastPrinted>2018-04-05T14:39:19Z</cp:lastPrinted>
  <dcterms:created xsi:type="dcterms:W3CDTF">2016-11-15T19:19:05Z</dcterms:created>
  <dcterms:modified xsi:type="dcterms:W3CDTF">2018-07-24T17:30:48Z</dcterms:modified>
</cp:coreProperties>
</file>