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CONALEP\"/>
    </mc:Choice>
  </mc:AlternateContent>
  <bookViews>
    <workbookView xWindow="0" yWindow="0" windowWidth="28800" windowHeight="1204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6B'!$A$2:$G$39</definedName>
    <definedName name="_xlnm.Print_Area" localSheetId="7">'FORMATO 6C'!$A$2:$H$91</definedName>
    <definedName name="_xlnm.Print_Area" localSheetId="8">'FORMATO 6D'!$A$2:$G$39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3" l="1"/>
  <c r="D42" i="9"/>
  <c r="G42" i="9" s="1"/>
  <c r="J8" i="9"/>
  <c r="H32" i="6"/>
  <c r="F94" i="5"/>
  <c r="F92" i="5"/>
  <c r="D60" i="4"/>
  <c r="D62" i="4"/>
  <c r="G60" i="4"/>
  <c r="G16" i="4"/>
  <c r="H49" i="5" l="1"/>
  <c r="H69" i="5" s="1"/>
  <c r="G49" i="5"/>
  <c r="G69" i="5" s="1"/>
  <c r="H105" i="6" l="1"/>
  <c r="E30" i="6" l="1"/>
  <c r="D17" i="6"/>
  <c r="F17" i="6"/>
  <c r="L102" i="6" s="1"/>
  <c r="M102" i="6" s="1"/>
  <c r="E167" i="6"/>
  <c r="H167" i="6" s="1"/>
  <c r="L19" i="5"/>
  <c r="I18" i="5"/>
  <c r="C60" i="4"/>
  <c r="D10" i="4" l="1"/>
  <c r="F55" i="5" l="1"/>
  <c r="F49" i="5" s="1"/>
  <c r="F69" i="5" s="1"/>
  <c r="C47" i="6" l="1"/>
  <c r="D47" i="6"/>
  <c r="F47" i="6"/>
  <c r="G47" i="6"/>
  <c r="D19" i="4" l="1"/>
  <c r="D23" i="4" s="1"/>
  <c r="E19" i="4" l="1"/>
  <c r="C19" i="4"/>
  <c r="C15" i="4"/>
  <c r="D15" i="4"/>
  <c r="E15" i="4"/>
  <c r="E10" i="4"/>
  <c r="G10" i="4" s="1"/>
  <c r="C10" i="4"/>
  <c r="E58" i="4"/>
  <c r="D58" i="4"/>
  <c r="E53" i="4"/>
  <c r="D53" i="4"/>
  <c r="D24" i="4" l="1"/>
  <c r="D25" i="4" s="1"/>
  <c r="C23" i="4"/>
  <c r="C24" i="4" s="1"/>
  <c r="C25" i="4" s="1"/>
  <c r="E23" i="4"/>
  <c r="E24" i="4" s="1"/>
  <c r="E25" i="4" s="1"/>
  <c r="D96" i="12"/>
  <c r="C96" i="12"/>
  <c r="B8" i="9"/>
  <c r="C8" i="9"/>
  <c r="E8" i="9"/>
  <c r="F8" i="9"/>
  <c r="G96" i="12"/>
  <c r="F96" i="12"/>
  <c r="G84" i="6"/>
  <c r="F46" i="13" s="1"/>
  <c r="F84" i="6"/>
  <c r="L101" i="6" s="1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B46" i="13" s="1"/>
  <c r="H55" i="6"/>
  <c r="H54" i="6"/>
  <c r="H52" i="6"/>
  <c r="H51" i="6"/>
  <c r="E56" i="6"/>
  <c r="H56" i="6" s="1"/>
  <c r="E55" i="6"/>
  <c r="E54" i="6"/>
  <c r="E53" i="6"/>
  <c r="H53" i="6" s="1"/>
  <c r="E52" i="6"/>
  <c r="E51" i="6"/>
  <c r="E50" i="6"/>
  <c r="H50" i="6" s="1"/>
  <c r="E49" i="6"/>
  <c r="H49" i="6" s="1"/>
  <c r="E48" i="6"/>
  <c r="E36" i="6"/>
  <c r="E35" i="6"/>
  <c r="E34" i="6"/>
  <c r="H34" i="6" s="1"/>
  <c r="E33" i="6"/>
  <c r="H33" i="6" s="1"/>
  <c r="E32" i="6"/>
  <c r="E31" i="6"/>
  <c r="H31" i="6" s="1"/>
  <c r="H30" i="6"/>
  <c r="E29" i="6"/>
  <c r="H29" i="6" s="1"/>
  <c r="E28" i="6"/>
  <c r="H28" i="6" s="1"/>
  <c r="C27" i="6"/>
  <c r="F27" i="6"/>
  <c r="G27" i="6"/>
  <c r="H36" i="6"/>
  <c r="H35" i="6"/>
  <c r="D27" i="6"/>
  <c r="C17" i="6"/>
  <c r="G17" i="6"/>
  <c r="H25" i="6"/>
  <c r="H20" i="6"/>
  <c r="H16" i="6"/>
  <c r="H1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H18" i="6" s="1"/>
  <c r="E16" i="6"/>
  <c r="E15" i="6"/>
  <c r="E14" i="6"/>
  <c r="H14" i="6" s="1"/>
  <c r="E13" i="6"/>
  <c r="H13" i="6" s="1"/>
  <c r="E12" i="6"/>
  <c r="H12" i="6" s="1"/>
  <c r="E11" i="6"/>
  <c r="D9" i="6"/>
  <c r="C45" i="13" s="1"/>
  <c r="I67" i="5"/>
  <c r="E49" i="5"/>
  <c r="E69" i="5" s="1"/>
  <c r="D49" i="5"/>
  <c r="B59" i="1"/>
  <c r="M101" i="6" l="1"/>
  <c r="K100" i="6"/>
  <c r="E17" i="6"/>
  <c r="F25" i="12"/>
  <c r="G25" i="12" s="1"/>
  <c r="E46" i="13"/>
  <c r="E47" i="6"/>
  <c r="H48" i="6"/>
  <c r="H47" i="6" s="1"/>
  <c r="E27" i="6"/>
  <c r="H84" i="6"/>
  <c r="E84" i="6"/>
  <c r="D46" i="13" s="1"/>
  <c r="H27" i="6"/>
  <c r="H17" i="6"/>
  <c r="G44" i="5" l="1"/>
  <c r="H44" i="5"/>
  <c r="F18" i="5"/>
  <c r="D22" i="13" l="1"/>
  <c r="D21" i="13"/>
  <c r="G21" i="13" s="1"/>
  <c r="D11" i="9" l="1"/>
  <c r="C53" i="4" l="1"/>
  <c r="F67" i="1" l="1"/>
  <c r="F78" i="1" s="1"/>
  <c r="F62" i="1"/>
  <c r="F57" i="6" l="1"/>
  <c r="D44" i="5" l="1"/>
  <c r="C17" i="1"/>
  <c r="B17" i="1"/>
  <c r="G46" i="13" l="1"/>
  <c r="C47" i="13" l="1"/>
  <c r="E96" i="12" l="1"/>
  <c r="H96" i="12" l="1"/>
  <c r="F62" i="5" l="1"/>
  <c r="E96" i="6" l="1"/>
  <c r="G58" i="5" l="1"/>
  <c r="F17" i="5"/>
  <c r="F20" i="5" l="1"/>
  <c r="G62" i="1" l="1"/>
  <c r="I62" i="5" l="1"/>
  <c r="I55" i="5"/>
  <c r="I49" i="5" s="1"/>
  <c r="I69" i="5" s="1"/>
  <c r="I37" i="5"/>
  <c r="I17" i="5"/>
  <c r="I15" i="5"/>
  <c r="I44" i="5" s="1"/>
  <c r="C76" i="4"/>
  <c r="C70" i="4"/>
  <c r="E76" i="4"/>
  <c r="D76" i="4"/>
  <c r="E60" i="4"/>
  <c r="D10" i="13"/>
  <c r="G10" i="13" s="1"/>
  <c r="D9" i="13"/>
  <c r="G9" i="13" s="1"/>
  <c r="I74" i="5" l="1"/>
  <c r="G22" i="13" l="1"/>
  <c r="D29" i="13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E104" i="6"/>
  <c r="E103" i="6"/>
  <c r="H103" i="6" s="1"/>
  <c r="G102" i="6"/>
  <c r="F102" i="6"/>
  <c r="L103" i="6" s="1"/>
  <c r="M103" i="6" s="1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J19" i="9" l="1"/>
  <c r="E8" i="13"/>
  <c r="F8" i="13"/>
  <c r="F31" i="13" s="1"/>
  <c r="B20" i="13"/>
  <c r="E45" i="13"/>
  <c r="E47" i="13" s="1"/>
  <c r="G8" i="6"/>
  <c r="N8" i="9" s="1"/>
  <c r="F45" i="13"/>
  <c r="E10" i="12"/>
  <c r="G19" i="9"/>
  <c r="G12" i="9"/>
  <c r="D8" i="9"/>
  <c r="G13" i="9"/>
  <c r="F8" i="6"/>
  <c r="M8" i="9" s="1"/>
  <c r="D69" i="5"/>
  <c r="D74" i="5" s="1"/>
  <c r="D94" i="5" s="1"/>
  <c r="E77" i="12"/>
  <c r="I63" i="5"/>
  <c r="C62" i="12"/>
  <c r="C57" i="12" s="1"/>
  <c r="C46" i="12" s="1"/>
  <c r="D23" i="13"/>
  <c r="B8" i="13"/>
  <c r="E20" i="13"/>
  <c r="C8" i="13"/>
  <c r="D11" i="13"/>
  <c r="C20" i="13"/>
  <c r="D27" i="13"/>
  <c r="F31" i="5"/>
  <c r="I31" i="5"/>
  <c r="E92" i="6"/>
  <c r="H11" i="6"/>
  <c r="G13" i="13"/>
  <c r="G11" i="13" s="1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I46" i="5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B31" i="13" l="1"/>
  <c r="C8" i="6"/>
  <c r="B45" i="13"/>
  <c r="B47" i="13" s="1"/>
  <c r="G8" i="13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158" i="6"/>
  <c r="F168" i="6" s="1"/>
  <c r="D8" i="6"/>
  <c r="K8" i="9" s="1"/>
  <c r="C31" i="13"/>
  <c r="C49" i="13" s="1"/>
  <c r="K8" i="3"/>
  <c r="K20" i="3" s="1"/>
  <c r="G20" i="3"/>
  <c r="D8" i="13"/>
  <c r="G74" i="5"/>
  <c r="G94" i="5" s="1"/>
  <c r="E31" i="13"/>
  <c r="G20" i="13"/>
  <c r="C25" i="12"/>
  <c r="C58" i="4"/>
  <c r="C62" i="4" s="1"/>
  <c r="C63" i="4" s="1"/>
  <c r="E74" i="4"/>
  <c r="H83" i="6"/>
  <c r="O19" i="9" s="1"/>
  <c r="E83" i="6"/>
  <c r="L19" i="9" s="1"/>
  <c r="H74" i="5"/>
  <c r="H94" i="5" s="1"/>
  <c r="D63" i="4"/>
  <c r="F20" i="12"/>
  <c r="D30" i="9"/>
  <c r="D44" i="9" s="1"/>
  <c r="C74" i="4"/>
  <c r="C78" i="4" s="1"/>
  <c r="C79" i="4" s="1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F49" i="13" l="1"/>
  <c r="B49" i="13"/>
  <c r="D31" i="13"/>
  <c r="G31" i="13"/>
  <c r="E62" i="12"/>
  <c r="H62" i="12" s="1"/>
  <c r="H57" i="12" s="1"/>
  <c r="H46" i="12" s="1"/>
  <c r="G45" i="13"/>
  <c r="G47" i="13" s="1"/>
  <c r="D49" i="13"/>
  <c r="F57" i="12"/>
  <c r="F46" i="12" s="1"/>
  <c r="C20" i="12"/>
  <c r="C9" i="12" s="1"/>
  <c r="C83" i="12" s="1"/>
  <c r="C97" i="12" s="1"/>
  <c r="F9" i="12"/>
  <c r="E8" i="6"/>
  <c r="L8" i="9" s="1"/>
  <c r="G30" i="9"/>
  <c r="G44" i="9" s="1"/>
  <c r="E49" i="13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H158" i="6"/>
  <c r="H168" i="6" s="1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E74" i="5"/>
  <c r="K75" i="5" s="1"/>
  <c r="E94" i="5" l="1"/>
</calcChain>
</file>

<file path=xl/sharedStrings.xml><?xml version="1.0" encoding="utf-8"?>
<sst xmlns="http://schemas.openxmlformats.org/spreadsheetml/2006/main" count="706" uniqueCount="469">
  <si>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</si>
  <si>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</si>
  <si>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</si>
  <si>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</si>
  <si>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</si>
  <si>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</si>
  <si>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</si>
  <si>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</si>
  <si>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</si>
  <si>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</si>
  <si>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</si>
  <si>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</si>
  <si>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</si>
  <si>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</si>
  <si>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</si>
  <si>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</si>
  <si>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</si>
  <si>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</si>
  <si>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</si>
  <si>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</si>
  <si>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</si>
  <si>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</si>
  <si>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</si>
  <si>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</si>
  <si>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</si>
  <si>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</si>
  <si>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</si>
  <si>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</si>
  <si>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</si>
  <si>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</si>
  <si>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</si>
  <si>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</si>
  <si>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</si>
  <si>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</si>
  <si>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</si>
  <si>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</si>
  <si>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</si>
  <si>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</si>
  <si>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</si>
  <si>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</si>
  <si>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</si>
  <si>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</si>
  <si>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</si>
  <si>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</si>
  <si>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</si>
  <si>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</si>
  <si>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</si>
  <si>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</si>
  <si>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</si>
  <si>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</si>
  <si>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</si>
  <si>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</si>
  <si>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</si>
  <si>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</si>
  <si>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</si>
  <si>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</si>
  <si>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</si>
  <si>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</si>
  <si>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</si>
  <si>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</si>
  <si>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</si>
  <si>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</si>
  <si>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</si>
  <si>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</si>
  <si>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</si>
  <si>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</si>
  <si>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</si>
  <si>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</si>
  <si>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</si>
  <si>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</si>
  <si>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</si>
  <si>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</si>
  <si>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</si>
  <si>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</si>
  <si>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</si>
  <si>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</si>
  <si>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</si>
  <si>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</si>
  <si>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</si>
  <si>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</si>
  <si>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</si>
  <si>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</si>
  <si>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</si>
  <si>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</si>
  <si>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</si>
  <si>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</si>
  <si>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</si>
  <si>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</si>
  <si>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</si>
  <si>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</si>
  <si>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</si>
  <si>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</si>
  <si>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</si>
  <si>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</si>
  <si>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</si>
  <si>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</si>
  <si>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</si>
  <si>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</si>
  <si>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</si>
  <si>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</si>
  <si>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</si>
  <si>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</si>
  <si>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</si>
  <si>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</si>
  <si>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</si>
  <si>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</si>
  <si>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</si>
  <si>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</si>
  <si>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</si>
  <si>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</si>
  <si>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</si>
  <si>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</si>
  <si>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</si>
  <si>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</si>
  <si>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</si>
  <si>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</si>
  <si>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</si>
  <si>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</si>
  <si>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</si>
  <si>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</si>
  <si>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</si>
  <si>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</si>
  <si>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</si>
  <si>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</si>
  <si>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</si>
  <si>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</si>
  <si>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</si>
  <si>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</si>
  <si>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</si>
  <si>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</si>
  <si>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</si>
  <si>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</si>
  <si>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</si>
  <si>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</si>
  <si>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</si>
  <si>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</si>
  <si>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</si>
  <si>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</si>
  <si>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</si>
  <si>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</si>
  <si>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</si>
  <si>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</si>
  <si>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</si>
  <si>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</si>
  <si>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</si>
  <si>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</si>
  <si>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</si>
  <si>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</si>
  <si>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</si>
  <si>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</si>
  <si>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</si>
  <si>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</si>
  <si>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</si>
  <si>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</si>
  <si>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</si>
  <si>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</si>
  <si>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</si>
  <si>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</si>
  <si>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</si>
  <si>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</si>
  <si>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</si>
  <si>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</si>
  <si>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</si>
  <si>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</si>
  <si>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</si>
  <si>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</si>
  <si>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</si>
  <si>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</si>
  <si>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</si>
  <si>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</si>
  <si>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</si>
  <si>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</si>
  <si>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</si>
  <si>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</si>
  <si>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</si>
  <si>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</si>
  <si>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</si>
  <si>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</si>
  <si>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</si>
  <si>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</si>
  <si>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</si>
  <si>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</si>
  <si>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</si>
  <si>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</si>
  <si>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</si>
  <si>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</si>
  <si>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</si>
  <si>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</si>
  <si>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</si>
  <si>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</si>
  <si>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</si>
  <si>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</si>
  <si>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</si>
  <si>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</si>
  <si>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</si>
  <si>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</si>
  <si>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</si>
  <si>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</si>
  <si>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</si>
  <si>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</si>
  <si>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</si>
  <si>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</si>
  <si>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</si>
  <si>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</si>
  <si>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</si>
  <si>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</si>
  <si>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</si>
  <si>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</si>
  <si>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</si>
  <si>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</si>
  <si>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</si>
  <si>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</si>
  <si>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</si>
  <si>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</si>
  <si>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</si>
  <si>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</si>
  <si>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</si>
  <si>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</si>
  <si>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</si>
  <si>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</si>
  <si>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</si>
  <si>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</si>
  <si>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</si>
  <si>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</si>
  <si>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</si>
  <si>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</si>
  <si>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</si>
  <si>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</si>
  <si>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</si>
  <si>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</si>
  <si>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</si>
  <si>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</si>
  <si>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</si>
  <si>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</si>
  <si>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</si>
  <si>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</si>
  <si>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</si>
  <si>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</si>
  <si>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</si>
  <si>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</si>
  <si>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</si>
  <si>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</si>
  <si>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</si>
  <si>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</si>
  <si>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</si>
  <si>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</si>
  <si>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</si>
  <si>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</si>
  <si>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</si>
  <si>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</si>
  <si>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</si>
  <si>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</si>
  <si>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</si>
  <si>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</si>
  <si>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</si>
  <si>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</si>
  <si>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</si>
  <si>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</si>
  <si>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</si>
  <si>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</si>
  <si>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</si>
  <si>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</si>
  <si>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</si>
  <si>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</si>
  <si>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</si>
  <si>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</si>
  <si>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</si>
  <si>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</si>
  <si>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</si>
  <si>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</si>
  <si>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</si>
  <si>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</si>
  <si>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</si>
  <si>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</si>
  <si>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</si>
  <si>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</si>
  <si>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</si>
  <si>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</si>
  <si>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</si>
  <si>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</si>
  <si>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</si>
  <si>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</si>
  <si>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</si>
  <si>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</si>
  <si>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</si>
  <si>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</si>
  <si>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</si>
  <si>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</si>
  <si>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</si>
  <si>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</si>
  <si>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</si>
  <si>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</si>
  <si>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</si>
  <si>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</si>
  <si>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</si>
  <si>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</si>
  <si>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</si>
  <si>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</si>
  <si>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</si>
  <si>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</si>
  <si>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</si>
  <si>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</si>
  <si>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</si>
  <si>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</si>
  <si>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</si>
  <si>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</si>
  <si>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</si>
  <si>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</si>
  <si>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</si>
  <si>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</si>
  <si>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</si>
  <si>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</si>
  <si>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</si>
  <si>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</si>
  <si>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</si>
  <si>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</si>
  <si>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</si>
  <si>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</si>
  <si>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</si>
  <si>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</si>
  <si>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</si>
  <si>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</si>
  <si>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</si>
  <si>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</si>
  <si>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</si>
  <si>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</si>
  <si>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</si>
  <si>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</si>
  <si>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</si>
  <si>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</si>
  <si>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</si>
  <si>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</si>
  <si>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</si>
  <si>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</si>
  <si>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</si>
  <si>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</si>
  <si>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</si>
  <si>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</si>
  <si>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</si>
  <si>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</si>
  <si>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</si>
  <si>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</si>
  <si>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</si>
  <si>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</si>
  <si>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</si>
  <si>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</si>
  <si>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</si>
  <si>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</si>
  <si>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</si>
  <si>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</si>
  <si>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</si>
  <si>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</si>
  <si>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</si>
  <si>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</si>
  <si>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</si>
  <si>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</si>
  <si>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</si>
  <si>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</si>
  <si>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</si>
  <si>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</si>
  <si>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</si>
  <si>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</si>
  <si>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</si>
  <si>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</si>
  <si>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</si>
  <si>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</si>
  <si>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</si>
  <si>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</si>
  <si>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</si>
  <si>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</si>
  <si>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</si>
  <si>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</si>
  <si>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</si>
  <si>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</si>
  <si>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</si>
  <si>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</si>
  <si>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</si>
  <si>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</si>
  <si>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</si>
  <si>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</si>
  <si>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</si>
  <si>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</si>
  <si>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</si>
  <si>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</si>
  <si>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</si>
  <si>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</si>
  <si>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</si>
  <si>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</si>
  <si>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</si>
  <si>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</si>
  <si>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</si>
  <si>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</si>
  <si>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</si>
  <si>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</si>
  <si>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</si>
  <si>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</si>
  <si>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</si>
  <si>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</si>
  <si>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</si>
  <si>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</si>
  <si>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</si>
  <si>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</si>
  <si>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</si>
  <si>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</si>
  <si>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</si>
  <si>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</si>
  <si>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</si>
  <si>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</si>
  <si>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</si>
  <si>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</si>
  <si>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</si>
  <si>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</si>
  <si>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</si>
  <si>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</si>
  <si>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</si>
  <si>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</si>
  <si>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</si>
  <si>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</si>
  <si>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</si>
  <si>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</si>
  <si>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</si>
  <si>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</si>
  <si>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</si>
  <si>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</si>
  <si>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</si>
  <si>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</si>
  <si>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</si>
  <si>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</si>
  <si>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</si>
  <si>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</si>
  <si>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</si>
  <si>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</si>
  <si>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</si>
  <si>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</si>
  <si>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</si>
  <si>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</si>
  <si>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</si>
  <si>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</si>
  <si>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</si>
  <si>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</si>
  <si>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</si>
  <si>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</si>
  <si>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</si>
  <si>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</si>
  <si>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</si>
  <si>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</si>
  <si>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</si>
  <si>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</si>
  <si>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</si>
  <si>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</si>
  <si>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</si>
  <si>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</si>
  <si>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</si>
  <si>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Sumas comportamiento presupuestario de egresos al 31 de mzo 2018</t>
  </si>
  <si>
    <t>31 de diciembre de 2018</t>
  </si>
  <si>
    <t>Saldo al 31 de diciembre de 2018 (d)</t>
  </si>
  <si>
    <t>cap 1000</t>
  </si>
  <si>
    <t>cap 2000</t>
  </si>
  <si>
    <t>cap 3000</t>
  </si>
  <si>
    <t>Lic. Roberto Núñez Baleón</t>
  </si>
  <si>
    <t>Director General</t>
  </si>
  <si>
    <t>Lic. Roberto Nuñez Baleón</t>
  </si>
  <si>
    <t>Sumas del estado presupuestario de ingresos al 30 de sept de 2019</t>
  </si>
  <si>
    <t>Al 31 de diciembre de 2018 y al 31 de diciembre de 2019</t>
  </si>
  <si>
    <t>31 de diciembre de 2019</t>
  </si>
  <si>
    <t>Al 31 de diciembre de 2019</t>
  </si>
  <si>
    <t>Del 1 de enero al 31 de diciembre de 2019</t>
  </si>
  <si>
    <t>Sumas comportamiento presupuestario de egresos al 31 de dic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</si>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</sst>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view="pageBreakPreview" zoomScale="115" zoomScaleNormal="100" zoomScaleSheetLayoutView="11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6" t="s">
        <v>119</v>
      </c>
      <c r="B2" s="177"/>
      <c r="C2" s="177"/>
      <c r="D2" s="177"/>
      <c r="E2" s="177"/>
      <c r="F2" s="177"/>
      <c r="G2" s="178"/>
    </row>
    <row r="3" spans="1:7" x14ac:dyDescent="0.2">
      <c r="A3" s="179" t="s">
        <v>0</v>
      </c>
      <c r="B3" s="180"/>
      <c r="C3" s="180"/>
      <c r="D3" s="180"/>
      <c r="E3" s="180"/>
      <c r="F3" s="180"/>
      <c r="G3" s="181"/>
    </row>
    <row r="4" spans="1:7" x14ac:dyDescent="0.2">
      <c r="A4" s="179" t="s">
        <v>463</v>
      </c>
      <c r="B4" s="180"/>
      <c r="C4" s="180"/>
      <c r="D4" s="180"/>
      <c r="E4" s="180"/>
      <c r="F4" s="180"/>
      <c r="G4" s="181"/>
    </row>
    <row r="5" spans="1:7" ht="13.5" thickBot="1" x14ac:dyDescent="0.25">
      <c r="A5" s="182" t="s">
        <v>1</v>
      </c>
      <c r="B5" s="183"/>
      <c r="C5" s="183"/>
      <c r="D5" s="183"/>
      <c r="E5" s="183"/>
      <c r="F5" s="183"/>
      <c r="G5" s="184"/>
    </row>
    <row r="6" spans="1:7" ht="26.25" thickBot="1" x14ac:dyDescent="0.25">
      <c r="A6" s="5" t="s">
        <v>120</v>
      </c>
      <c r="B6" s="6" t="s">
        <v>464</v>
      </c>
      <c r="C6" s="6" t="s">
        <v>454</v>
      </c>
      <c r="D6" s="7"/>
      <c r="E6" s="8" t="s">
        <v>120</v>
      </c>
      <c r="F6" s="6" t="s">
        <v>464</v>
      </c>
      <c r="G6" s="6" t="s">
        <v>454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2342630</v>
      </c>
      <c r="C9" s="86">
        <f>+C10+C11+C12+C13+C14+C15+C16</f>
        <v>3637568</v>
      </c>
      <c r="D9" s="11"/>
      <c r="E9" s="12" t="s">
        <v>7</v>
      </c>
      <c r="F9" s="86">
        <f>+F10+F11+F12+F13+F14+F15+F16+F17+F18</f>
        <v>1024069</v>
      </c>
      <c r="G9" s="86">
        <f>+G10+G11+G12+G13+G14+G15+G16+G17+G18</f>
        <v>1483125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2342630</v>
      </c>
      <c r="C11" s="87">
        <v>3637568</v>
      </c>
      <c r="D11" s="11"/>
      <c r="E11" s="12" t="s">
        <v>11</v>
      </c>
      <c r="F11" s="87">
        <v>5489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1018580</v>
      </c>
      <c r="G16" s="87">
        <v>1483125</v>
      </c>
    </row>
    <row r="17" spans="1:7" ht="25.5" x14ac:dyDescent="0.2">
      <c r="A17" s="14" t="s">
        <v>22</v>
      </c>
      <c r="B17" s="86">
        <f>+B18+B19+B20+B21+B22+B23+B24</f>
        <v>0</v>
      </c>
      <c r="C17" s="86">
        <f>+C18+C19+C20+C21+C22+C23+C24</f>
        <v>500847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500315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532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2342630</v>
      </c>
      <c r="C47" s="86">
        <f>+C9+C17+C25+C31+C37+C38+C41</f>
        <v>4138415</v>
      </c>
      <c r="D47" s="148"/>
      <c r="E47" s="139" t="s">
        <v>81</v>
      </c>
      <c r="F47" s="86">
        <f>+F9+F19+F23+F26+F27+F31+F38+F42</f>
        <v>1024069</v>
      </c>
      <c r="G47" s="86">
        <f>+G9+G19+G23+G26+G27+G31+G38+G42</f>
        <v>1483125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32890932</v>
      </c>
      <c r="C52" s="87">
        <v>32322121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1024069</v>
      </c>
      <c r="G58" s="86">
        <f>+G47+G56</f>
        <v>1483125</v>
      </c>
    </row>
    <row r="59" spans="1:7" ht="25.5" x14ac:dyDescent="0.2">
      <c r="A59" s="9" t="s">
        <v>101</v>
      </c>
      <c r="B59" s="86">
        <f>+B49+B50+B51+B52+B53+B54+B55+B56+B57</f>
        <v>39930149</v>
      </c>
      <c r="C59" s="86">
        <f>+C49+C50+C51+C52+C53+C54+C55+C56+C57</f>
        <v>39361338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42272779</v>
      </c>
      <c r="C61" s="86">
        <f>+C47+C59</f>
        <v>43499753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8046468</v>
      </c>
      <c r="G67" s="86">
        <f>+G68+G69+G70+G71+G72</f>
        <v>8814386</v>
      </c>
    </row>
    <row r="68" spans="1:7" x14ac:dyDescent="0.2">
      <c r="A68" s="13"/>
      <c r="B68" s="20"/>
      <c r="C68" s="20"/>
      <c r="D68" s="11"/>
      <c r="E68" s="12" t="s">
        <v>109</v>
      </c>
      <c r="F68" s="87">
        <v>1099950</v>
      </c>
      <c r="G68" s="87">
        <v>2401160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6946518</v>
      </c>
      <c r="G69" s="87">
        <v>6413226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41248710</v>
      </c>
      <c r="G78" s="86">
        <f>+G62+G67+G74</f>
        <v>42016628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42272779</v>
      </c>
      <c r="G80" s="86">
        <f>+G58+G78</f>
        <v>43499753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5" t="s">
        <v>459</v>
      </c>
      <c r="B90" s="175"/>
      <c r="C90" s="175"/>
      <c r="E90" s="175" t="s">
        <v>450</v>
      </c>
      <c r="F90" s="175"/>
      <c r="G90" s="175"/>
    </row>
    <row r="91" spans="1:10" x14ac:dyDescent="0.2">
      <c r="A91" s="175" t="s">
        <v>460</v>
      </c>
      <c r="B91" s="175"/>
      <c r="C91" s="175"/>
      <c r="E91" s="175" t="s">
        <v>451</v>
      </c>
      <c r="F91" s="175"/>
      <c r="G91" s="175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5" sqref="A5:I5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5" t="s">
        <v>119</v>
      </c>
      <c r="B2" s="186"/>
      <c r="C2" s="186"/>
      <c r="D2" s="186"/>
      <c r="E2" s="186"/>
      <c r="F2" s="186"/>
      <c r="G2" s="186"/>
      <c r="H2" s="186"/>
      <c r="I2" s="187"/>
    </row>
    <row r="3" spans="1:9" ht="13.5" thickBot="1" x14ac:dyDescent="0.25">
      <c r="A3" s="188" t="s">
        <v>121</v>
      </c>
      <c r="B3" s="189"/>
      <c r="C3" s="189"/>
      <c r="D3" s="189"/>
      <c r="E3" s="189"/>
      <c r="F3" s="189"/>
      <c r="G3" s="189"/>
      <c r="H3" s="189"/>
      <c r="I3" s="190"/>
    </row>
    <row r="4" spans="1:9" ht="13.5" thickBot="1" x14ac:dyDescent="0.25">
      <c r="A4" s="188" t="s">
        <v>463</v>
      </c>
      <c r="B4" s="189"/>
      <c r="C4" s="189"/>
      <c r="D4" s="189"/>
      <c r="E4" s="189"/>
      <c r="F4" s="189"/>
      <c r="G4" s="189"/>
      <c r="H4" s="189"/>
      <c r="I4" s="190"/>
    </row>
    <row r="5" spans="1:9" ht="13.5" thickBot="1" x14ac:dyDescent="0.25">
      <c r="A5" s="188" t="s">
        <v>1</v>
      </c>
      <c r="B5" s="189"/>
      <c r="C5" s="189"/>
      <c r="D5" s="189"/>
      <c r="E5" s="189"/>
      <c r="F5" s="189"/>
      <c r="G5" s="189"/>
      <c r="H5" s="189"/>
      <c r="I5" s="190"/>
    </row>
    <row r="6" spans="1:9" ht="47.25" customHeight="1" x14ac:dyDescent="0.2">
      <c r="A6" s="191" t="s">
        <v>122</v>
      </c>
      <c r="B6" s="192"/>
      <c r="C6" s="193" t="s">
        <v>455</v>
      </c>
      <c r="D6" s="193" t="s">
        <v>123</v>
      </c>
      <c r="E6" s="193" t="s">
        <v>124</v>
      </c>
      <c r="F6" s="193" t="s">
        <v>125</v>
      </c>
      <c r="G6" s="3" t="s">
        <v>126</v>
      </c>
      <c r="H6" s="193" t="s">
        <v>128</v>
      </c>
      <c r="I6" s="193" t="s">
        <v>129</v>
      </c>
    </row>
    <row r="7" spans="1:9" ht="37.5" customHeight="1" thickBot="1" x14ac:dyDescent="0.25">
      <c r="A7" s="182"/>
      <c r="B7" s="184"/>
      <c r="C7" s="194"/>
      <c r="D7" s="194"/>
      <c r="E7" s="194"/>
      <c r="F7" s="194"/>
      <c r="G7" s="4" t="s">
        <v>127</v>
      </c>
      <c r="H7" s="194"/>
      <c r="I7" s="194"/>
    </row>
    <row r="8" spans="1:9" x14ac:dyDescent="0.2">
      <c r="A8" s="197"/>
      <c r="B8" s="198"/>
      <c r="C8" s="22"/>
      <c r="D8" s="22"/>
      <c r="E8" s="22"/>
      <c r="F8" s="22"/>
      <c r="G8" s="22"/>
      <c r="H8" s="22"/>
      <c r="I8" s="22"/>
    </row>
    <row r="9" spans="1:9" x14ac:dyDescent="0.2">
      <c r="A9" s="199" t="s">
        <v>130</v>
      </c>
      <c r="B9" s="200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9" t="s">
        <v>433</v>
      </c>
      <c r="B10" s="200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9" t="s">
        <v>434</v>
      </c>
      <c r="B14" s="200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9" t="s">
        <v>137</v>
      </c>
      <c r="B18" s="200"/>
      <c r="C18" s="86">
        <f>+'FORMATO 1'!G9</f>
        <v>1483125</v>
      </c>
      <c r="D18" s="89">
        <v>0</v>
      </c>
      <c r="E18" s="89">
        <v>0</v>
      </c>
      <c r="F18" s="89">
        <v>0</v>
      </c>
      <c r="G18" s="166">
        <f>+'FORMATO 1'!F9</f>
        <v>1024069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9" t="s">
        <v>138</v>
      </c>
      <c r="B20" s="200"/>
      <c r="C20" s="86">
        <f>+C9+C18</f>
        <v>1483125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1024069</v>
      </c>
      <c r="H20" s="86">
        <f t="shared" si="4"/>
        <v>0</v>
      </c>
      <c r="I20" s="86">
        <f t="shared" si="4"/>
        <v>0</v>
      </c>
    </row>
    <row r="21" spans="1:11" x14ac:dyDescent="0.2">
      <c r="A21" s="199"/>
      <c r="B21" s="200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9" t="s">
        <v>154</v>
      </c>
      <c r="B22" s="200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1" t="s">
        <v>435</v>
      </c>
      <c r="B23" s="202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1" t="s">
        <v>436</v>
      </c>
      <c r="B24" s="202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1" t="s">
        <v>437</v>
      </c>
      <c r="B25" s="202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5"/>
      <c r="B26" s="196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9" t="s">
        <v>155</v>
      </c>
      <c r="B27" s="200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1" t="s">
        <v>139</v>
      </c>
      <c r="B28" s="202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1" t="s">
        <v>140</v>
      </c>
      <c r="B29" s="202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1" t="s">
        <v>141</v>
      </c>
      <c r="B30" s="202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4"/>
      <c r="B31" s="205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3" t="s">
        <v>152</v>
      </c>
      <c r="C33" s="203"/>
      <c r="D33" s="203"/>
      <c r="E33" s="203"/>
      <c r="F33" s="203"/>
      <c r="G33" s="203"/>
      <c r="H33" s="203"/>
      <c r="I33" s="203"/>
    </row>
    <row r="34" spans="1:9" ht="25.5" customHeight="1" x14ac:dyDescent="0.2">
      <c r="A34" s="31">
        <v>2</v>
      </c>
      <c r="B34" s="203" t="s">
        <v>153</v>
      </c>
      <c r="C34" s="203"/>
      <c r="D34" s="203"/>
      <c r="E34" s="203"/>
      <c r="F34" s="203"/>
      <c r="G34" s="203"/>
      <c r="H34" s="203"/>
      <c r="I34" s="203"/>
    </row>
    <row r="37" spans="1:9" ht="13.5" thickBot="1" x14ac:dyDescent="0.25"/>
    <row r="38" spans="1:9" ht="20.100000000000001" customHeight="1" x14ac:dyDescent="0.2">
      <c r="A38" s="176" t="s">
        <v>142</v>
      </c>
      <c r="B38" s="178"/>
      <c r="C38" s="28" t="s">
        <v>143</v>
      </c>
      <c r="D38" s="129" t="s">
        <v>145</v>
      </c>
      <c r="E38" s="129" t="s">
        <v>148</v>
      </c>
      <c r="F38" s="193" t="s">
        <v>150</v>
      </c>
      <c r="G38" s="193" t="s">
        <v>441</v>
      </c>
    </row>
    <row r="39" spans="1:9" ht="20.100000000000001" customHeight="1" x14ac:dyDescent="0.2">
      <c r="A39" s="214"/>
      <c r="B39" s="215"/>
      <c r="C39" s="3" t="s">
        <v>144</v>
      </c>
      <c r="D39" s="127" t="s">
        <v>146</v>
      </c>
      <c r="E39" s="127" t="s">
        <v>149</v>
      </c>
      <c r="F39" s="206"/>
      <c r="G39" s="206"/>
    </row>
    <row r="40" spans="1:9" ht="20.100000000000001" customHeight="1" thickBot="1" x14ac:dyDescent="0.25">
      <c r="A40" s="216"/>
      <c r="B40" s="217"/>
      <c r="C40" s="29"/>
      <c r="D40" s="128" t="s">
        <v>147</v>
      </c>
      <c r="E40" s="29"/>
      <c r="F40" s="194"/>
      <c r="G40" s="194"/>
    </row>
    <row r="41" spans="1:9" ht="25.5" customHeight="1" x14ac:dyDescent="0.2">
      <c r="A41" s="208" t="s">
        <v>151</v>
      </c>
      <c r="B41" s="209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0" t="s">
        <v>438</v>
      </c>
      <c r="B42" s="211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0" t="s">
        <v>439</v>
      </c>
      <c r="B43" s="211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2" t="s">
        <v>440</v>
      </c>
      <c r="B44" s="213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07" t="s">
        <v>459</v>
      </c>
      <c r="C50" s="207"/>
      <c r="D50" s="207"/>
      <c r="E50" s="207" t="s">
        <v>450</v>
      </c>
      <c r="F50" s="207"/>
      <c r="G50" s="207"/>
      <c r="H50" s="207"/>
    </row>
    <row r="51" spans="2:8" x14ac:dyDescent="0.2">
      <c r="B51" s="207" t="s">
        <v>460</v>
      </c>
      <c r="C51" s="207"/>
      <c r="D51" s="207"/>
      <c r="E51" s="207" t="s">
        <v>451</v>
      </c>
      <c r="F51" s="207"/>
      <c r="G51" s="207"/>
      <c r="H51" s="207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5" t="s">
        <v>119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2" ht="15.75" thickBot="1" x14ac:dyDescent="0.3">
      <c r="A3" s="188" t="s">
        <v>156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</row>
    <row r="4" spans="1:12" ht="15.75" thickBot="1" x14ac:dyDescent="0.3">
      <c r="A4" s="188" t="s">
        <v>463</v>
      </c>
      <c r="B4" s="189"/>
      <c r="C4" s="189"/>
      <c r="D4" s="189"/>
      <c r="E4" s="189"/>
      <c r="F4" s="189"/>
      <c r="G4" s="189"/>
      <c r="H4" s="189"/>
      <c r="I4" s="189"/>
      <c r="J4" s="189"/>
      <c r="K4" s="190"/>
    </row>
    <row r="5" spans="1:12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90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8" t="s">
        <v>459</v>
      </c>
      <c r="B27" s="218"/>
      <c r="C27" s="218"/>
      <c r="D27" s="218"/>
      <c r="E27" s="218"/>
      <c r="G27" s="218" t="s">
        <v>450</v>
      </c>
      <c r="H27" s="218"/>
      <c r="I27" s="218"/>
      <c r="J27" s="218"/>
      <c r="K27" s="218"/>
    </row>
    <row r="28" spans="1:12" x14ac:dyDescent="0.25">
      <c r="A28" s="218" t="s">
        <v>460</v>
      </c>
      <c r="B28" s="218"/>
      <c r="C28" s="218"/>
      <c r="D28" s="218"/>
      <c r="E28" s="218"/>
      <c r="G28" s="218" t="s">
        <v>451</v>
      </c>
      <c r="H28" s="218"/>
      <c r="I28" s="218"/>
      <c r="J28" s="218"/>
      <c r="K28" s="218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6" t="s">
        <v>119</v>
      </c>
      <c r="B2" s="177"/>
      <c r="C2" s="177"/>
      <c r="D2" s="177"/>
      <c r="E2" s="178"/>
    </row>
    <row r="3" spans="1:7" x14ac:dyDescent="0.25">
      <c r="A3" s="214" t="s">
        <v>179</v>
      </c>
      <c r="B3" s="233"/>
      <c r="C3" s="233"/>
      <c r="D3" s="233"/>
      <c r="E3" s="215"/>
    </row>
    <row r="4" spans="1:7" x14ac:dyDescent="0.25">
      <c r="A4" s="214" t="s">
        <v>465</v>
      </c>
      <c r="B4" s="233"/>
      <c r="C4" s="233"/>
      <c r="D4" s="233"/>
      <c r="E4" s="215"/>
    </row>
    <row r="5" spans="1:7" ht="15.75" thickBot="1" x14ac:dyDescent="0.3">
      <c r="A5" s="216" t="s">
        <v>1</v>
      </c>
      <c r="B5" s="234"/>
      <c r="C5" s="234"/>
      <c r="D5" s="234"/>
      <c r="E5" s="217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1" t="s">
        <v>180</v>
      </c>
      <c r="B7" s="222"/>
      <c r="C7" s="28" t="s">
        <v>181</v>
      </c>
      <c r="D7" s="193" t="s">
        <v>183</v>
      </c>
      <c r="E7" s="28" t="s">
        <v>184</v>
      </c>
    </row>
    <row r="8" spans="1:7" ht="15.75" thickBot="1" x14ac:dyDescent="0.3">
      <c r="A8" s="223"/>
      <c r="B8" s="224"/>
      <c r="C8" s="4" t="s">
        <v>182</v>
      </c>
      <c r="D8" s="194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58505034</v>
      </c>
      <c r="D10" s="90">
        <f>+D11+D12+D13</f>
        <v>60274397</v>
      </c>
      <c r="E10" s="90">
        <f>+E11+E12+E13</f>
        <v>60274397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15678220</v>
      </c>
      <c r="D11" s="91">
        <v>16202618</v>
      </c>
      <c r="E11" s="91">
        <v>16202618</v>
      </c>
    </row>
    <row r="12" spans="1:7" x14ac:dyDescent="0.25">
      <c r="A12" s="43"/>
      <c r="B12" s="46" t="s">
        <v>188</v>
      </c>
      <c r="C12" s="91">
        <v>42826814</v>
      </c>
      <c r="D12" s="91">
        <v>44071779</v>
      </c>
      <c r="E12" s="91">
        <v>44071779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58505034</v>
      </c>
      <c r="D15" s="90">
        <f>+D16+D17</f>
        <v>59743258</v>
      </c>
      <c r="E15" s="90">
        <f>+E16+E17</f>
        <v>59743258</v>
      </c>
    </row>
    <row r="16" spans="1:7" x14ac:dyDescent="0.25">
      <c r="A16" s="43"/>
      <c r="B16" s="46" t="s">
        <v>190</v>
      </c>
      <c r="C16" s="91">
        <v>15678220</v>
      </c>
      <c r="D16" s="91">
        <v>16089468</v>
      </c>
      <c r="E16" s="91">
        <v>16089468</v>
      </c>
      <c r="G16" s="154">
        <f>+D10-D15</f>
        <v>531139</v>
      </c>
    </row>
    <row r="17" spans="1:10" x14ac:dyDescent="0.25">
      <c r="A17" s="43"/>
      <c r="B17" s="46" t="s">
        <v>191</v>
      </c>
      <c r="C17" s="91">
        <v>42826814</v>
      </c>
      <c r="D17" s="91">
        <v>43653790</v>
      </c>
      <c r="E17" s="91">
        <v>43653790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531139</v>
      </c>
      <c r="E23" s="91">
        <f>+E10-E15+E19</f>
        <v>531139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531139</v>
      </c>
      <c r="E24" s="91">
        <f>+E23-E13</f>
        <v>531139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531139</v>
      </c>
      <c r="E25" s="91">
        <f>+E24-E19</f>
        <v>531139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7" t="s">
        <v>198</v>
      </c>
      <c r="B28" s="238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531139</v>
      </c>
      <c r="E34" s="90">
        <f t="shared" si="1"/>
        <v>531139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1" t="s">
        <v>198</v>
      </c>
      <c r="B37" s="222"/>
      <c r="C37" s="219" t="s">
        <v>205</v>
      </c>
      <c r="D37" s="219" t="s">
        <v>183</v>
      </c>
      <c r="E37" s="2" t="s">
        <v>184</v>
      </c>
    </row>
    <row r="38" spans="1:5" ht="15.75" thickBot="1" x14ac:dyDescent="0.3">
      <c r="A38" s="223"/>
      <c r="B38" s="224"/>
      <c r="C38" s="220"/>
      <c r="D38" s="220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7"/>
      <c r="B47" s="229" t="s">
        <v>212</v>
      </c>
      <c r="C47" s="235">
        <f>+C40-C43</f>
        <v>0</v>
      </c>
      <c r="D47" s="235">
        <f t="shared" ref="D47:E47" si="4">+D40-D43</f>
        <v>0</v>
      </c>
      <c r="E47" s="235">
        <f t="shared" si="4"/>
        <v>0</v>
      </c>
    </row>
    <row r="48" spans="1:5" ht="15.75" thickBot="1" x14ac:dyDescent="0.3">
      <c r="A48" s="228"/>
      <c r="B48" s="230"/>
      <c r="C48" s="236"/>
      <c r="D48" s="236"/>
      <c r="E48" s="236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1" t="s">
        <v>198</v>
      </c>
      <c r="B50" s="222"/>
      <c r="C50" s="2" t="s">
        <v>181</v>
      </c>
      <c r="D50" s="219" t="s">
        <v>183</v>
      </c>
      <c r="E50" s="2" t="s">
        <v>184</v>
      </c>
    </row>
    <row r="51" spans="1:7" ht="15.75" thickBot="1" x14ac:dyDescent="0.3">
      <c r="A51" s="223"/>
      <c r="B51" s="224"/>
      <c r="C51" s="52" t="s">
        <v>199</v>
      </c>
      <c r="D51" s="220"/>
      <c r="E51" s="52" t="s">
        <v>200</v>
      </c>
    </row>
    <row r="52" spans="1:7" x14ac:dyDescent="0.25">
      <c r="A52" s="225"/>
      <c r="B52" s="226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15678220</v>
      </c>
      <c r="D53" s="94">
        <f>+D11</f>
        <v>16202618</v>
      </c>
      <c r="E53" s="94">
        <f>+E11</f>
        <v>16202618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15678220</v>
      </c>
      <c r="D58" s="94">
        <f>+D16</f>
        <v>16089468</v>
      </c>
      <c r="E58" s="94">
        <f>+E16</f>
        <v>16089468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113150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113150</v>
      </c>
      <c r="E62" s="95">
        <f>+E53+E54-E58+E60</f>
        <v>113150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113150</v>
      </c>
      <c r="E63" s="95">
        <f>+E62-E54</f>
        <v>113150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1" t="s">
        <v>198</v>
      </c>
      <c r="B66" s="222"/>
      <c r="C66" s="219" t="s">
        <v>205</v>
      </c>
      <c r="D66" s="219" t="s">
        <v>183</v>
      </c>
      <c r="E66" s="2" t="s">
        <v>184</v>
      </c>
    </row>
    <row r="67" spans="1:5" ht="15.75" thickBot="1" x14ac:dyDescent="0.3">
      <c r="A67" s="223"/>
      <c r="B67" s="224"/>
      <c r="C67" s="220"/>
      <c r="D67" s="220"/>
      <c r="E67" s="52" t="s">
        <v>200</v>
      </c>
    </row>
    <row r="68" spans="1:5" x14ac:dyDescent="0.25">
      <c r="A68" s="225"/>
      <c r="B68" s="226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42826814</v>
      </c>
      <c r="D69" s="94">
        <f t="shared" ref="D69:E69" si="6">+D12</f>
        <v>44071779</v>
      </c>
      <c r="E69" s="94">
        <f t="shared" si="6"/>
        <v>44071779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42826814</v>
      </c>
      <c r="D74" s="94">
        <f t="shared" ref="D74:E74" si="8">+D17</f>
        <v>43653790</v>
      </c>
      <c r="E74" s="94">
        <f t="shared" si="8"/>
        <v>43653790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417989</v>
      </c>
      <c r="E78" s="95">
        <f t="shared" si="9"/>
        <v>417989</v>
      </c>
    </row>
    <row r="79" spans="1:5" x14ac:dyDescent="0.25">
      <c r="A79" s="227"/>
      <c r="B79" s="229" t="s">
        <v>220</v>
      </c>
      <c r="C79" s="231">
        <f>+C78-C70</f>
        <v>0</v>
      </c>
      <c r="D79" s="231">
        <f>+D78-D70</f>
        <v>417989</v>
      </c>
      <c r="E79" s="231">
        <f>+E78-E70</f>
        <v>417989</v>
      </c>
    </row>
    <row r="80" spans="1:5" ht="15.75" thickBot="1" x14ac:dyDescent="0.3">
      <c r="A80" s="228"/>
      <c r="B80" s="230"/>
      <c r="C80" s="232"/>
      <c r="D80" s="232"/>
      <c r="E80" s="232"/>
    </row>
    <row r="82" spans="1:5" x14ac:dyDescent="0.25">
      <c r="D82" s="154"/>
    </row>
    <row r="86" spans="1:5" x14ac:dyDescent="0.25">
      <c r="A86" s="218" t="s">
        <v>459</v>
      </c>
      <c r="B86" s="218"/>
      <c r="C86" s="218" t="s">
        <v>450</v>
      </c>
      <c r="D86" s="218"/>
      <c r="E86" s="218"/>
    </row>
    <row r="87" spans="1:5" x14ac:dyDescent="0.25">
      <c r="A87" s="218" t="s">
        <v>460</v>
      </c>
      <c r="B87" s="218"/>
      <c r="C87" s="218" t="s">
        <v>451</v>
      </c>
      <c r="D87" s="218"/>
      <c r="E87" s="218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workbookViewId="0">
      <selection activeCell="J96" sqref="J96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6" t="s">
        <v>119</v>
      </c>
      <c r="B2" s="177"/>
      <c r="C2" s="177"/>
      <c r="D2" s="177"/>
      <c r="E2" s="177"/>
      <c r="F2" s="177"/>
      <c r="G2" s="177"/>
      <c r="H2" s="177"/>
      <c r="I2" s="178"/>
    </row>
    <row r="3" spans="1:10" x14ac:dyDescent="0.2">
      <c r="A3" s="214" t="s">
        <v>222</v>
      </c>
      <c r="B3" s="233"/>
      <c r="C3" s="233"/>
      <c r="D3" s="233"/>
      <c r="E3" s="233"/>
      <c r="F3" s="233"/>
      <c r="G3" s="233"/>
      <c r="H3" s="233"/>
      <c r="I3" s="215"/>
    </row>
    <row r="4" spans="1:10" x14ac:dyDescent="0.2">
      <c r="A4" s="214" t="s">
        <v>466</v>
      </c>
      <c r="B4" s="233"/>
      <c r="C4" s="233"/>
      <c r="D4" s="233"/>
      <c r="E4" s="233"/>
      <c r="F4" s="233"/>
      <c r="G4" s="233"/>
      <c r="H4" s="233"/>
      <c r="I4" s="215"/>
    </row>
    <row r="5" spans="1:10" ht="13.5" thickBot="1" x14ac:dyDescent="0.25">
      <c r="A5" s="216" t="s">
        <v>1</v>
      </c>
      <c r="B5" s="234"/>
      <c r="C5" s="234"/>
      <c r="D5" s="234"/>
      <c r="E5" s="234"/>
      <c r="F5" s="234"/>
      <c r="G5" s="234"/>
      <c r="H5" s="234"/>
      <c r="I5" s="217"/>
    </row>
    <row r="6" spans="1:10" ht="13.5" thickBot="1" x14ac:dyDescent="0.25">
      <c r="A6" s="176"/>
      <c r="B6" s="177"/>
      <c r="C6" s="178"/>
      <c r="D6" s="267" t="s">
        <v>223</v>
      </c>
      <c r="E6" s="268"/>
      <c r="F6" s="268"/>
      <c r="G6" s="268"/>
      <c r="H6" s="269"/>
      <c r="I6" s="260" t="s">
        <v>224</v>
      </c>
    </row>
    <row r="7" spans="1:10" x14ac:dyDescent="0.2">
      <c r="A7" s="214" t="s">
        <v>198</v>
      </c>
      <c r="B7" s="233"/>
      <c r="C7" s="215"/>
      <c r="D7" s="260" t="s">
        <v>226</v>
      </c>
      <c r="E7" s="271" t="s">
        <v>227</v>
      </c>
      <c r="F7" s="260" t="s">
        <v>228</v>
      </c>
      <c r="G7" s="260" t="s">
        <v>183</v>
      </c>
      <c r="H7" s="260" t="s">
        <v>229</v>
      </c>
      <c r="I7" s="270"/>
    </row>
    <row r="8" spans="1:10" ht="13.5" thickBot="1" x14ac:dyDescent="0.25">
      <c r="A8" s="216" t="s">
        <v>225</v>
      </c>
      <c r="B8" s="234"/>
      <c r="C8" s="217"/>
      <c r="D8" s="261"/>
      <c r="E8" s="272"/>
      <c r="F8" s="261"/>
      <c r="G8" s="261"/>
      <c r="H8" s="261"/>
      <c r="I8" s="261"/>
    </row>
    <row r="9" spans="1:10" x14ac:dyDescent="0.2">
      <c r="A9" s="262"/>
      <c r="B9" s="263"/>
      <c r="C9" s="264"/>
      <c r="D9" s="77"/>
      <c r="E9" s="77"/>
      <c r="F9" s="77"/>
      <c r="G9" s="77"/>
      <c r="H9" s="77"/>
      <c r="I9" s="77"/>
    </row>
    <row r="10" spans="1:10" x14ac:dyDescent="0.2">
      <c r="A10" s="246" t="s">
        <v>230</v>
      </c>
      <c r="B10" s="247"/>
      <c r="C10" s="265"/>
      <c r="D10" s="77"/>
      <c r="E10" s="77"/>
      <c r="F10" s="77"/>
      <c r="G10" s="77"/>
      <c r="H10" s="77"/>
      <c r="I10" s="77"/>
    </row>
    <row r="11" spans="1:10" x14ac:dyDescent="0.2">
      <c r="A11" s="61"/>
      <c r="B11" s="249" t="s">
        <v>231</v>
      </c>
      <c r="C11" s="250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9" t="s">
        <v>232</v>
      </c>
      <c r="C12" s="250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9" t="s">
        <v>233</v>
      </c>
      <c r="C13" s="250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9" t="s">
        <v>234</v>
      </c>
      <c r="C14" s="250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9" t="s">
        <v>235</v>
      </c>
      <c r="C15" s="250"/>
      <c r="D15" s="81">
        <v>0</v>
      </c>
      <c r="E15" s="82">
        <v>0</v>
      </c>
      <c r="F15" s="82">
        <f t="shared" si="0"/>
        <v>0</v>
      </c>
      <c r="G15" s="82">
        <v>8303</v>
      </c>
      <c r="H15" s="82">
        <v>8303</v>
      </c>
      <c r="I15" s="82">
        <f>+H15-D15</f>
        <v>8303</v>
      </c>
      <c r="J15" s="70" t="s">
        <v>380</v>
      </c>
    </row>
    <row r="16" spans="1:10" x14ac:dyDescent="0.2">
      <c r="A16" s="61"/>
      <c r="B16" s="249" t="s">
        <v>236</v>
      </c>
      <c r="C16" s="250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7" t="s">
        <v>237</v>
      </c>
      <c r="C17" s="258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9"/>
      <c r="B18" s="249" t="s">
        <v>238</v>
      </c>
      <c r="C18" s="250"/>
      <c r="D18" s="255">
        <v>15678220</v>
      </c>
      <c r="E18" s="255">
        <v>516095</v>
      </c>
      <c r="F18" s="255">
        <f>D18+E18</f>
        <v>16194315</v>
      </c>
      <c r="G18" s="255">
        <v>16194315</v>
      </c>
      <c r="H18" s="255">
        <v>16194315</v>
      </c>
      <c r="I18" s="256">
        <f>+H18-D18</f>
        <v>516095</v>
      </c>
      <c r="L18" s="76"/>
    </row>
    <row r="19" spans="1:13" x14ac:dyDescent="0.2">
      <c r="A19" s="259"/>
      <c r="B19" s="249" t="s">
        <v>239</v>
      </c>
      <c r="C19" s="250"/>
      <c r="D19" s="255"/>
      <c r="E19" s="255"/>
      <c r="F19" s="255"/>
      <c r="G19" s="255"/>
      <c r="H19" s="255"/>
      <c r="I19" s="256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2" t="s">
        <v>251</v>
      </c>
      <c r="C31" s="253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7" t="s">
        <v>257</v>
      </c>
      <c r="C37" s="258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9" t="s">
        <v>258</v>
      </c>
      <c r="C38" s="250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9" t="s">
        <v>260</v>
      </c>
      <c r="C40" s="250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6" t="s">
        <v>263</v>
      </c>
      <c r="B44" s="247"/>
      <c r="C44" s="248"/>
      <c r="D44" s="85">
        <f>+D11+D12+D13+D14+D15+D16+D17+D18+D31+D37+D38+D40</f>
        <v>15678220</v>
      </c>
      <c r="E44" s="85">
        <f>+E11+E12+E13+E14+E15+E16+E17+E18+E31+E37+E38+E40</f>
        <v>516095</v>
      </c>
      <c r="F44" s="85">
        <f t="shared" ref="F44" si="9">+F11+F12+F13+F14+F15+F16+F17+F18+F31+F37+F38+F40</f>
        <v>16194315</v>
      </c>
      <c r="G44" s="85">
        <f>+G11+G12+G13+G14+G15+G16+G17+G18+G31+G37+G38+G40</f>
        <v>16202618</v>
      </c>
      <c r="H44" s="85">
        <f>+H11+H12+H13+H14+H15+H16+H17+H18+H31+H37+H38+H40</f>
        <v>16202618</v>
      </c>
      <c r="I44" s="85">
        <f>+I11+I12+I13+I14+I15+I16+I17+I18+I31+I37+I38+I40</f>
        <v>524398</v>
      </c>
    </row>
    <row r="45" spans="1:12" x14ac:dyDescent="0.2">
      <c r="A45" s="246" t="s">
        <v>264</v>
      </c>
      <c r="B45" s="247"/>
      <c r="C45" s="248"/>
      <c r="D45" s="78"/>
      <c r="E45" s="78"/>
      <c r="F45" s="78"/>
      <c r="G45" s="78"/>
      <c r="H45" s="78"/>
      <c r="I45" s="78"/>
    </row>
    <row r="46" spans="1:12" x14ac:dyDescent="0.2">
      <c r="A46" s="246" t="s">
        <v>265</v>
      </c>
      <c r="B46" s="247"/>
      <c r="C46" s="248"/>
      <c r="D46" s="79"/>
      <c r="E46" s="79"/>
      <c r="F46" s="79"/>
      <c r="G46" s="79"/>
      <c r="H46" s="79"/>
      <c r="I46" s="167">
        <f>IF(I44&gt;0,(I44),(""))</f>
        <v>524398</v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6" t="s">
        <v>266</v>
      </c>
      <c r="B48" s="247"/>
      <c r="C48" s="248"/>
      <c r="D48" s="77"/>
      <c r="E48" s="77"/>
      <c r="F48" s="77"/>
      <c r="G48" s="77"/>
      <c r="H48" s="77"/>
      <c r="I48" s="77"/>
    </row>
    <row r="49" spans="1:12" x14ac:dyDescent="0.2">
      <c r="A49" s="61"/>
      <c r="B49" s="249" t="s">
        <v>267</v>
      </c>
      <c r="C49" s="250"/>
      <c r="D49" s="81">
        <f>+D50+D51+D52+D53+D54+D55+D56+D57</f>
        <v>42826814</v>
      </c>
      <c r="E49" s="81">
        <f t="shared" ref="E49:I49" si="10">+E50+E51+E52+E53+E54+E55+E56+E57</f>
        <v>1238095</v>
      </c>
      <c r="F49" s="81">
        <f>+F50+F51+F52+F53+F54+F55+F56+F57</f>
        <v>44064909</v>
      </c>
      <c r="G49" s="81">
        <f>+G50+G51+G52+G53+G54+G55+G56+G57</f>
        <v>44064909</v>
      </c>
      <c r="H49" s="81">
        <f>+H50+H51+H52+H53+H54+H55+H56+H57</f>
        <v>44064909</v>
      </c>
      <c r="I49" s="81">
        <f t="shared" si="10"/>
        <v>1238095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42826814</v>
      </c>
      <c r="E55" s="84">
        <v>1238095</v>
      </c>
      <c r="F55" s="84">
        <f>+D55+E55</f>
        <v>44064909</v>
      </c>
      <c r="G55" s="84">
        <v>44064909</v>
      </c>
      <c r="H55" s="84">
        <v>44064909</v>
      </c>
      <c r="I55" s="84">
        <f>+H55-D55</f>
        <v>1238095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9" t="s">
        <v>276</v>
      </c>
      <c r="C58" s="250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9" t="s">
        <v>281</v>
      </c>
      <c r="C63" s="250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2" t="s">
        <v>284</v>
      </c>
      <c r="C66" s="253"/>
      <c r="D66" s="81">
        <v>0</v>
      </c>
      <c r="E66" s="81">
        <v>0</v>
      </c>
      <c r="F66" s="81">
        <f t="shared" si="12"/>
        <v>0</v>
      </c>
      <c r="G66" s="81">
        <v>0</v>
      </c>
      <c r="H66" s="81">
        <v>0</v>
      </c>
      <c r="I66" s="81">
        <f t="shared" si="16"/>
        <v>0</v>
      </c>
    </row>
    <row r="67" spans="1:12" x14ac:dyDescent="0.2">
      <c r="A67" s="61"/>
      <c r="B67" s="252" t="s">
        <v>285</v>
      </c>
      <c r="C67" s="253"/>
      <c r="D67" s="81">
        <v>0</v>
      </c>
      <c r="E67" s="81">
        <v>0</v>
      </c>
      <c r="F67" s="81">
        <f t="shared" ref="F67" si="17">+D67+E67</f>
        <v>0</v>
      </c>
      <c r="G67" s="81">
        <v>6870</v>
      </c>
      <c r="H67" s="81">
        <v>6870</v>
      </c>
      <c r="I67" s="81">
        <f t="shared" si="16"/>
        <v>6870</v>
      </c>
      <c r="L67" s="76"/>
    </row>
    <row r="68" spans="1:12" x14ac:dyDescent="0.2">
      <c r="A68" s="64"/>
      <c r="B68" s="244"/>
      <c r="C68" s="245"/>
      <c r="D68" s="82"/>
      <c r="E68" s="82"/>
      <c r="F68" s="82"/>
      <c r="G68" s="82"/>
      <c r="H68" s="82"/>
      <c r="I68" s="82"/>
    </row>
    <row r="69" spans="1:12" x14ac:dyDescent="0.2">
      <c r="A69" s="241" t="s">
        <v>286</v>
      </c>
      <c r="B69" s="242"/>
      <c r="C69" s="243"/>
      <c r="D69" s="81">
        <f t="shared" ref="D69:I69" si="18">+D49+D58+D63+D66+D67</f>
        <v>42826814</v>
      </c>
      <c r="E69" s="81">
        <f t="shared" si="18"/>
        <v>1238095</v>
      </c>
      <c r="F69" s="81">
        <f t="shared" si="18"/>
        <v>44064909</v>
      </c>
      <c r="G69" s="81">
        <f t="shared" si="18"/>
        <v>44071779</v>
      </c>
      <c r="H69" s="81">
        <f t="shared" si="18"/>
        <v>44071779</v>
      </c>
      <c r="I69" s="81">
        <f t="shared" si="18"/>
        <v>1244965</v>
      </c>
      <c r="K69" s="71"/>
    </row>
    <row r="70" spans="1:12" x14ac:dyDescent="0.2">
      <c r="A70" s="64"/>
      <c r="B70" s="244"/>
      <c r="C70" s="245"/>
      <c r="D70" s="82"/>
      <c r="E70" s="82"/>
      <c r="F70" s="82"/>
      <c r="G70" s="82"/>
      <c r="H70" s="82"/>
      <c r="I70" s="82"/>
    </row>
    <row r="71" spans="1:12" x14ac:dyDescent="0.2">
      <c r="A71" s="246" t="s">
        <v>287</v>
      </c>
      <c r="B71" s="247"/>
      <c r="C71" s="248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49" t="s">
        <v>288</v>
      </c>
      <c r="C72" s="250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4"/>
      <c r="C73" s="245"/>
      <c r="D73" s="82"/>
      <c r="E73" s="82"/>
      <c r="F73" s="82"/>
      <c r="G73" s="82"/>
      <c r="H73" s="82"/>
      <c r="I73" s="82"/>
    </row>
    <row r="74" spans="1:12" x14ac:dyDescent="0.2">
      <c r="A74" s="246" t="s">
        <v>289</v>
      </c>
      <c r="B74" s="247"/>
      <c r="C74" s="248"/>
      <c r="D74" s="81">
        <f>+D44+D69+D71</f>
        <v>58505034</v>
      </c>
      <c r="E74" s="81">
        <f>+E44+E69+E71</f>
        <v>1754190</v>
      </c>
      <c r="F74" s="81">
        <f>+F44+F69+F71</f>
        <v>60259224</v>
      </c>
      <c r="G74" s="81">
        <f t="shared" ref="G74:H74" si="20">+G44+G69+G71</f>
        <v>60274397</v>
      </c>
      <c r="H74" s="81">
        <f t="shared" si="20"/>
        <v>60274397</v>
      </c>
      <c r="I74" s="81">
        <f>+I44+I69+I71</f>
        <v>1769363</v>
      </c>
    </row>
    <row r="75" spans="1:12" x14ac:dyDescent="0.2">
      <c r="A75" s="64"/>
      <c r="B75" s="244"/>
      <c r="C75" s="245"/>
      <c r="D75" s="82"/>
      <c r="E75" s="82"/>
      <c r="F75" s="82"/>
      <c r="G75" s="82"/>
      <c r="H75" s="82"/>
      <c r="I75" s="82"/>
      <c r="K75" s="76">
        <f>+D74+E74</f>
        <v>60259224</v>
      </c>
    </row>
    <row r="76" spans="1:12" x14ac:dyDescent="0.2">
      <c r="A76" s="61"/>
      <c r="B76" s="251" t="s">
        <v>290</v>
      </c>
      <c r="C76" s="248"/>
      <c r="D76" s="82"/>
      <c r="E76" s="82"/>
      <c r="F76" s="82"/>
      <c r="G76" s="82"/>
      <c r="H76" s="82"/>
      <c r="I76" s="82"/>
    </row>
    <row r="77" spans="1:12" x14ac:dyDescent="0.2">
      <c r="A77" s="61"/>
      <c r="B77" s="252" t="s">
        <v>291</v>
      </c>
      <c r="C77" s="253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2" t="s">
        <v>292</v>
      </c>
      <c r="C78" s="253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4" t="s">
        <v>293</v>
      </c>
      <c r="C79" s="243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39"/>
      <c r="C80" s="240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5" t="s">
        <v>459</v>
      </c>
      <c r="B87" s="175"/>
      <c r="C87" s="175"/>
      <c r="D87" s="175"/>
      <c r="E87" s="266" t="s">
        <v>450</v>
      </c>
      <c r="F87" s="266"/>
      <c r="G87" s="266"/>
      <c r="H87" s="266"/>
      <c r="I87" s="266"/>
    </row>
    <row r="88" spans="1:10" x14ac:dyDescent="0.2">
      <c r="A88" s="175" t="s">
        <v>460</v>
      </c>
      <c r="B88" s="175"/>
      <c r="C88" s="175"/>
      <c r="D88" s="175"/>
      <c r="E88" s="266" t="s">
        <v>451</v>
      </c>
      <c r="F88" s="266"/>
      <c r="G88" s="266"/>
      <c r="H88" s="266"/>
      <c r="I88" s="266"/>
    </row>
    <row r="92" spans="1:10" x14ac:dyDescent="0.2">
      <c r="C92" s="1" t="s">
        <v>462</v>
      </c>
      <c r="D92" s="156">
        <v>58505034</v>
      </c>
      <c r="E92" s="76">
        <v>1754190</v>
      </c>
      <c r="F92" s="156">
        <f>+D92+E92</f>
        <v>60259224</v>
      </c>
      <c r="G92" s="156">
        <v>60274397</v>
      </c>
      <c r="H92" s="156">
        <v>60274397</v>
      </c>
      <c r="J92" s="76"/>
    </row>
    <row r="94" spans="1:10" x14ac:dyDescent="0.2">
      <c r="C94" s="1" t="s">
        <v>452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Normal="100" zoomScaleSheetLayoutView="100" workbookViewId="0">
      <selection sqref="A1:H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6" t="s">
        <v>119</v>
      </c>
      <c r="B1" s="177"/>
      <c r="C1" s="177"/>
      <c r="D1" s="177"/>
      <c r="E1" s="177"/>
      <c r="F1" s="177"/>
      <c r="G1" s="177"/>
      <c r="H1" s="278"/>
    </row>
    <row r="2" spans="1:15" x14ac:dyDescent="0.25">
      <c r="A2" s="214" t="s">
        <v>298</v>
      </c>
      <c r="B2" s="233"/>
      <c r="C2" s="233"/>
      <c r="D2" s="233"/>
      <c r="E2" s="233"/>
      <c r="F2" s="233"/>
      <c r="G2" s="233"/>
      <c r="H2" s="279"/>
    </row>
    <row r="3" spans="1:15" x14ac:dyDescent="0.25">
      <c r="A3" s="214" t="s">
        <v>299</v>
      </c>
      <c r="B3" s="233"/>
      <c r="C3" s="233"/>
      <c r="D3" s="233"/>
      <c r="E3" s="233"/>
      <c r="F3" s="233"/>
      <c r="G3" s="233"/>
      <c r="H3" s="279"/>
    </row>
    <row r="4" spans="1:15" x14ac:dyDescent="0.25">
      <c r="A4" s="214" t="s">
        <v>465</v>
      </c>
      <c r="B4" s="233"/>
      <c r="C4" s="233"/>
      <c r="D4" s="233"/>
      <c r="E4" s="233"/>
      <c r="F4" s="233"/>
      <c r="G4" s="233"/>
      <c r="H4" s="279"/>
    </row>
    <row r="5" spans="1:15" ht="15.75" thickBot="1" x14ac:dyDescent="0.3">
      <c r="A5" s="216" t="s">
        <v>1</v>
      </c>
      <c r="B5" s="234"/>
      <c r="C5" s="234"/>
      <c r="D5" s="234"/>
      <c r="E5" s="234"/>
      <c r="F5" s="234"/>
      <c r="G5" s="234"/>
      <c r="H5" s="280"/>
    </row>
    <row r="6" spans="1:15" ht="15.75" thickBot="1" x14ac:dyDescent="0.3">
      <c r="A6" s="176" t="s">
        <v>180</v>
      </c>
      <c r="B6" s="178"/>
      <c r="C6" s="267" t="s">
        <v>300</v>
      </c>
      <c r="D6" s="268"/>
      <c r="E6" s="268"/>
      <c r="F6" s="268"/>
      <c r="G6" s="269"/>
      <c r="H6" s="260" t="s">
        <v>301</v>
      </c>
    </row>
    <row r="7" spans="1:15" ht="26.25" thickBot="1" x14ac:dyDescent="0.3">
      <c r="A7" s="216"/>
      <c r="B7" s="217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61"/>
    </row>
    <row r="8" spans="1:15" s="137" customFormat="1" x14ac:dyDescent="0.25">
      <c r="A8" s="276" t="s">
        <v>304</v>
      </c>
      <c r="B8" s="277"/>
      <c r="C8" s="152">
        <f>+C9+C17+C27+C37+C47+C57+C61+C70+C74</f>
        <v>15678220</v>
      </c>
      <c r="D8" s="152">
        <f>+D9+D17+D27+D37+D47+D57+D61+D70+D74</f>
        <v>516095</v>
      </c>
      <c r="E8" s="152">
        <f>+E9+E17+E27+E37+E47+E57+E61+E70+E74</f>
        <v>16194315</v>
      </c>
      <c r="F8" s="152">
        <f>+F9+F17+F27+F37+F47+F57+F61+F70+F74</f>
        <v>16089466</v>
      </c>
      <c r="G8" s="152">
        <f>+G9+G17+G27+G37+G47+G57+G61+G70+G74</f>
        <v>16089466</v>
      </c>
      <c r="H8" s="152">
        <f t="shared" ref="H8" si="0">+H9+H17+H27+H37+H47+H57+H61+H70+H74</f>
        <v>104849</v>
      </c>
      <c r="I8" s="168"/>
    </row>
    <row r="9" spans="1:15" x14ac:dyDescent="0.25">
      <c r="A9" s="259" t="s">
        <v>305</v>
      </c>
      <c r="B9" s="273"/>
      <c r="C9" s="97">
        <f>SUM(C10:C16)</f>
        <v>8072392</v>
      </c>
      <c r="D9" s="97">
        <f>SUM(D10:D16)</f>
        <v>216634</v>
      </c>
      <c r="E9" s="97">
        <f t="shared" ref="E9:H9" si="1">SUM(E10:E16)</f>
        <v>8289026</v>
      </c>
      <c r="F9" s="97">
        <f t="shared" si="1"/>
        <v>8184268</v>
      </c>
      <c r="G9" s="97">
        <f t="shared" si="1"/>
        <v>8184268</v>
      </c>
      <c r="H9" s="97">
        <f t="shared" si="1"/>
        <v>104758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4653258</v>
      </c>
      <c r="D11" s="84">
        <v>-510047</v>
      </c>
      <c r="E11" s="84">
        <f t="shared" si="2"/>
        <v>4143211</v>
      </c>
      <c r="F11" s="84">
        <v>4143211</v>
      </c>
      <c r="G11" s="84">
        <v>4143211</v>
      </c>
      <c r="H11" s="84">
        <f t="shared" ref="H11:H75" si="3">+E11-F11</f>
        <v>0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799792</v>
      </c>
      <c r="D12" s="82">
        <v>40529</v>
      </c>
      <c r="E12" s="84">
        <f t="shared" si="2"/>
        <v>840321</v>
      </c>
      <c r="F12" s="82">
        <v>840321</v>
      </c>
      <c r="G12" s="82">
        <v>840321</v>
      </c>
      <c r="H12" s="84">
        <f t="shared" si="3"/>
        <v>0</v>
      </c>
      <c r="J12" s="72"/>
    </row>
    <row r="13" spans="1:15" x14ac:dyDescent="0.25">
      <c r="A13" s="61"/>
      <c r="B13" s="62" t="s">
        <v>309</v>
      </c>
      <c r="C13" s="98">
        <v>370000</v>
      </c>
      <c r="D13" s="82">
        <v>-45381</v>
      </c>
      <c r="E13" s="84">
        <f t="shared" si="2"/>
        <v>324619</v>
      </c>
      <c r="F13" s="82">
        <v>324619</v>
      </c>
      <c r="G13" s="82">
        <v>324619</v>
      </c>
      <c r="H13" s="84">
        <f t="shared" si="3"/>
        <v>0</v>
      </c>
      <c r="J13" s="72"/>
    </row>
    <row r="14" spans="1:15" x14ac:dyDescent="0.25">
      <c r="A14" s="61"/>
      <c r="B14" s="62" t="s">
        <v>310</v>
      </c>
      <c r="C14" s="98">
        <v>323342</v>
      </c>
      <c r="D14" s="82">
        <v>409483</v>
      </c>
      <c r="E14" s="84">
        <f t="shared" si="2"/>
        <v>732825</v>
      </c>
      <c r="F14" s="82">
        <v>628067</v>
      </c>
      <c r="G14" s="82">
        <v>628067</v>
      </c>
      <c r="H14" s="84">
        <f t="shared" si="3"/>
        <v>104758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1926000</v>
      </c>
      <c r="D16" s="84">
        <v>322050</v>
      </c>
      <c r="E16" s="84">
        <f t="shared" si="2"/>
        <v>2248050</v>
      </c>
      <c r="F16" s="84">
        <v>2248050</v>
      </c>
      <c r="G16" s="84">
        <v>2248050</v>
      </c>
      <c r="H16" s="84">
        <f t="shared" si="3"/>
        <v>0</v>
      </c>
      <c r="J16" s="72"/>
      <c r="K16" s="72"/>
      <c r="L16" s="72"/>
      <c r="M16" s="72"/>
      <c r="N16" s="72"/>
      <c r="O16" s="72"/>
    </row>
    <row r="17" spans="1:12" x14ac:dyDescent="0.25">
      <c r="A17" s="259" t="s">
        <v>313</v>
      </c>
      <c r="B17" s="273"/>
      <c r="C17" s="97">
        <f t="shared" ref="C17:G17" si="4">SUM(C18:C26)</f>
        <v>2261377</v>
      </c>
      <c r="D17" s="97">
        <f>SUM(D18:D26)</f>
        <v>-48911</v>
      </c>
      <c r="E17" s="97">
        <f>SUM(E18:E26)</f>
        <v>2212466</v>
      </c>
      <c r="F17" s="97">
        <f>SUM(F18:F26)</f>
        <v>2212466</v>
      </c>
      <c r="G17" s="97">
        <f t="shared" si="4"/>
        <v>2212466</v>
      </c>
      <c r="H17" s="97">
        <f>SUM(H18:H26)</f>
        <v>0</v>
      </c>
    </row>
    <row r="18" spans="1:12" ht="25.5" x14ac:dyDescent="0.25">
      <c r="A18" s="61"/>
      <c r="B18" s="145" t="s">
        <v>314</v>
      </c>
      <c r="C18" s="98">
        <v>992590</v>
      </c>
      <c r="D18" s="82">
        <v>4953</v>
      </c>
      <c r="E18" s="82">
        <f t="shared" ref="E18:E26" si="5">+C18+D18</f>
        <v>997543</v>
      </c>
      <c r="F18" s="82">
        <v>997543</v>
      </c>
      <c r="G18" s="82">
        <v>997543</v>
      </c>
      <c r="H18" s="82">
        <f>+E18-F18</f>
        <v>0</v>
      </c>
      <c r="J18" s="72"/>
    </row>
    <row r="19" spans="1:12" x14ac:dyDescent="0.25">
      <c r="A19" s="61"/>
      <c r="B19" s="62" t="s">
        <v>315</v>
      </c>
      <c r="C19" s="98">
        <v>395210</v>
      </c>
      <c r="D19" s="82">
        <v>-58781</v>
      </c>
      <c r="E19" s="82">
        <f t="shared" si="5"/>
        <v>336429</v>
      </c>
      <c r="F19" s="82">
        <v>336429</v>
      </c>
      <c r="G19" s="82">
        <v>336429</v>
      </c>
      <c r="H19" s="82">
        <f t="shared" si="3"/>
        <v>0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300927</v>
      </c>
      <c r="D21" s="84">
        <v>-13635</v>
      </c>
      <c r="E21" s="84">
        <f t="shared" si="5"/>
        <v>287292</v>
      </c>
      <c r="F21" s="84">
        <v>287292</v>
      </c>
      <c r="G21" s="84">
        <v>287292</v>
      </c>
      <c r="H21" s="82">
        <f t="shared" si="3"/>
        <v>0</v>
      </c>
      <c r="J21" s="72"/>
    </row>
    <row r="22" spans="1:12" x14ac:dyDescent="0.25">
      <c r="A22" s="141"/>
      <c r="B22" s="150" t="s">
        <v>318</v>
      </c>
      <c r="C22" s="151">
        <v>93350</v>
      </c>
      <c r="D22" s="84">
        <v>-17609</v>
      </c>
      <c r="E22" s="84">
        <f t="shared" si="5"/>
        <v>75741</v>
      </c>
      <c r="F22" s="84">
        <v>75741</v>
      </c>
      <c r="G22" s="84">
        <v>75741</v>
      </c>
      <c r="H22" s="82">
        <f t="shared" si="3"/>
        <v>0</v>
      </c>
      <c r="J22" s="72"/>
    </row>
    <row r="23" spans="1:12" x14ac:dyDescent="0.25">
      <c r="A23" s="141"/>
      <c r="B23" s="150" t="s">
        <v>319</v>
      </c>
      <c r="C23" s="151">
        <v>208180</v>
      </c>
      <c r="D23" s="84">
        <v>-2</v>
      </c>
      <c r="E23" s="84">
        <f t="shared" si="5"/>
        <v>208178</v>
      </c>
      <c r="F23" s="84">
        <v>208178</v>
      </c>
      <c r="G23" s="84">
        <v>208178</v>
      </c>
      <c r="H23" s="82">
        <f t="shared" si="3"/>
        <v>0</v>
      </c>
      <c r="J23" s="72"/>
    </row>
    <row r="24" spans="1:12" x14ac:dyDescent="0.25">
      <c r="A24" s="141"/>
      <c r="B24" s="150" t="s">
        <v>320</v>
      </c>
      <c r="C24" s="151">
        <v>93150</v>
      </c>
      <c r="D24" s="84">
        <v>680</v>
      </c>
      <c r="E24" s="84">
        <f t="shared" si="5"/>
        <v>93830</v>
      </c>
      <c r="F24" s="84">
        <v>93830</v>
      </c>
      <c r="G24" s="84">
        <v>93830</v>
      </c>
      <c r="H24" s="82">
        <f t="shared" si="3"/>
        <v>0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177970</v>
      </c>
      <c r="D26" s="84">
        <v>35483</v>
      </c>
      <c r="E26" s="84">
        <f t="shared" si="5"/>
        <v>213453</v>
      </c>
      <c r="F26" s="84">
        <v>213453</v>
      </c>
      <c r="G26" s="84">
        <v>213453</v>
      </c>
      <c r="H26" s="82">
        <f t="shared" si="3"/>
        <v>0</v>
      </c>
      <c r="J26" s="72"/>
      <c r="L26" s="72"/>
    </row>
    <row r="27" spans="1:12" x14ac:dyDescent="0.25">
      <c r="A27" s="274" t="s">
        <v>323</v>
      </c>
      <c r="B27" s="275"/>
      <c r="C27" s="152">
        <f>SUM(C28:C36)</f>
        <v>4995297</v>
      </c>
      <c r="D27" s="152">
        <f t="shared" ref="D27" si="6">SUM(D28:D36)</f>
        <v>128715</v>
      </c>
      <c r="E27" s="152">
        <f>SUM(E28:E36)</f>
        <v>5124012</v>
      </c>
      <c r="F27" s="152">
        <f>SUM(F28:F36)</f>
        <v>5123921</v>
      </c>
      <c r="G27" s="152">
        <f>SUM(G28:G36)</f>
        <v>5123921</v>
      </c>
      <c r="H27" s="152">
        <f>SUM(H28:H36)</f>
        <v>91</v>
      </c>
      <c r="L27" s="72"/>
    </row>
    <row r="28" spans="1:12" x14ac:dyDescent="0.25">
      <c r="A28" s="141"/>
      <c r="B28" s="150" t="s">
        <v>324</v>
      </c>
      <c r="C28" s="151">
        <v>724342</v>
      </c>
      <c r="D28" s="84">
        <v>-116584</v>
      </c>
      <c r="E28" s="84">
        <f t="shared" ref="E28:E36" si="7">+C28+D28</f>
        <v>607758</v>
      </c>
      <c r="F28" s="84">
        <v>607758</v>
      </c>
      <c r="G28" s="84">
        <v>607758</v>
      </c>
      <c r="H28" s="84">
        <f t="shared" ref="H28:H36" si="8">+E28-F28</f>
        <v>0</v>
      </c>
    </row>
    <row r="29" spans="1:12" x14ac:dyDescent="0.25">
      <c r="A29" s="141"/>
      <c r="B29" s="150" t="s">
        <v>325</v>
      </c>
      <c r="C29" s="151">
        <v>80300</v>
      </c>
      <c r="D29" s="84">
        <v>-57962</v>
      </c>
      <c r="E29" s="84">
        <f t="shared" si="7"/>
        <v>22338</v>
      </c>
      <c r="F29" s="84">
        <v>22338</v>
      </c>
      <c r="G29" s="84">
        <v>22338</v>
      </c>
      <c r="H29" s="84">
        <f t="shared" si="8"/>
        <v>0</v>
      </c>
    </row>
    <row r="30" spans="1:12" x14ac:dyDescent="0.25">
      <c r="A30" s="141"/>
      <c r="B30" s="150" t="s">
        <v>326</v>
      </c>
      <c r="C30" s="151">
        <v>730639</v>
      </c>
      <c r="D30" s="84">
        <v>-142289</v>
      </c>
      <c r="E30" s="84">
        <f>+C30+D30</f>
        <v>588350</v>
      </c>
      <c r="F30" s="84">
        <v>588350</v>
      </c>
      <c r="G30" s="84">
        <v>588350</v>
      </c>
      <c r="H30" s="84">
        <f t="shared" si="8"/>
        <v>0</v>
      </c>
    </row>
    <row r="31" spans="1:12" x14ac:dyDescent="0.25">
      <c r="A31" s="141"/>
      <c r="B31" s="150" t="s">
        <v>327</v>
      </c>
      <c r="C31" s="151">
        <v>440565</v>
      </c>
      <c r="D31" s="84">
        <v>112041</v>
      </c>
      <c r="E31" s="84">
        <f t="shared" si="7"/>
        <v>552606</v>
      </c>
      <c r="F31" s="84">
        <v>552516</v>
      </c>
      <c r="G31" s="84">
        <v>552516</v>
      </c>
      <c r="H31" s="84">
        <f t="shared" si="8"/>
        <v>90</v>
      </c>
    </row>
    <row r="32" spans="1:12" ht="25.5" x14ac:dyDescent="0.25">
      <c r="A32" s="141"/>
      <c r="B32" s="153" t="s">
        <v>328</v>
      </c>
      <c r="C32" s="151">
        <v>795656</v>
      </c>
      <c r="D32" s="84">
        <v>201288</v>
      </c>
      <c r="E32" s="84">
        <f t="shared" si="7"/>
        <v>996944</v>
      </c>
      <c r="F32" s="84">
        <v>996944</v>
      </c>
      <c r="G32" s="84">
        <v>996944</v>
      </c>
      <c r="H32" s="84">
        <f t="shared" si="8"/>
        <v>0</v>
      </c>
    </row>
    <row r="33" spans="1:8" x14ac:dyDescent="0.25">
      <c r="A33" s="61"/>
      <c r="B33" s="62" t="s">
        <v>329</v>
      </c>
      <c r="C33" s="98">
        <v>30100</v>
      </c>
      <c r="D33" s="82">
        <v>52546</v>
      </c>
      <c r="E33" s="84">
        <f t="shared" si="7"/>
        <v>82646</v>
      </c>
      <c r="F33" s="82">
        <v>82645</v>
      </c>
      <c r="G33" s="82">
        <v>82645</v>
      </c>
      <c r="H33" s="82">
        <f t="shared" si="8"/>
        <v>1</v>
      </c>
    </row>
    <row r="34" spans="1:8" x14ac:dyDescent="0.25">
      <c r="A34" s="61"/>
      <c r="B34" s="62" t="s">
        <v>330</v>
      </c>
      <c r="C34" s="98">
        <v>126563</v>
      </c>
      <c r="D34" s="82">
        <v>-10665</v>
      </c>
      <c r="E34" s="84">
        <f t="shared" si="7"/>
        <v>115898</v>
      </c>
      <c r="F34" s="82">
        <v>115898</v>
      </c>
      <c r="G34" s="82">
        <v>115898</v>
      </c>
      <c r="H34" s="82">
        <f t="shared" si="8"/>
        <v>0</v>
      </c>
    </row>
    <row r="35" spans="1:8" x14ac:dyDescent="0.25">
      <c r="A35" s="61"/>
      <c r="B35" s="62" t="s">
        <v>331</v>
      </c>
      <c r="C35" s="98">
        <v>493930</v>
      </c>
      <c r="D35" s="82">
        <v>-72877</v>
      </c>
      <c r="E35" s="84">
        <f t="shared" si="7"/>
        <v>421053</v>
      </c>
      <c r="F35" s="82">
        <v>421053</v>
      </c>
      <c r="G35" s="82">
        <v>421053</v>
      </c>
      <c r="H35" s="84">
        <f t="shared" si="8"/>
        <v>0</v>
      </c>
    </row>
    <row r="36" spans="1:8" x14ac:dyDescent="0.25">
      <c r="A36" s="61"/>
      <c r="B36" s="62" t="s">
        <v>332</v>
      </c>
      <c r="C36" s="98">
        <v>1573202</v>
      </c>
      <c r="D36" s="82">
        <v>163217</v>
      </c>
      <c r="E36" s="84">
        <f t="shared" si="7"/>
        <v>1736419</v>
      </c>
      <c r="F36" s="82">
        <v>1736419</v>
      </c>
      <c r="G36" s="82">
        <v>1736419</v>
      </c>
      <c r="H36" s="82">
        <f t="shared" si="8"/>
        <v>0</v>
      </c>
    </row>
    <row r="37" spans="1:8" ht="30" customHeight="1" x14ac:dyDescent="0.25">
      <c r="A37" s="210" t="s">
        <v>333</v>
      </c>
      <c r="B37" s="211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0" t="s">
        <v>343</v>
      </c>
      <c r="B47" s="211"/>
      <c r="C47" s="97">
        <f t="shared" ref="C47:H47" si="11">SUM(C48:C56)</f>
        <v>349154</v>
      </c>
      <c r="D47" s="97">
        <f t="shared" si="11"/>
        <v>219657</v>
      </c>
      <c r="E47" s="97">
        <f t="shared" si="11"/>
        <v>568811</v>
      </c>
      <c r="F47" s="97">
        <f t="shared" si="11"/>
        <v>568811</v>
      </c>
      <c r="G47" s="97">
        <f t="shared" si="11"/>
        <v>568811</v>
      </c>
      <c r="H47" s="97">
        <f t="shared" si="11"/>
        <v>0</v>
      </c>
    </row>
    <row r="48" spans="1:8" x14ac:dyDescent="0.25">
      <c r="A48" s="61"/>
      <c r="B48" s="150" t="s">
        <v>344</v>
      </c>
      <c r="C48" s="151">
        <v>275854</v>
      </c>
      <c r="D48" s="84">
        <v>223577</v>
      </c>
      <c r="E48" s="84">
        <f>+C48+D48</f>
        <v>499431</v>
      </c>
      <c r="F48" s="84">
        <v>499431</v>
      </c>
      <c r="G48" s="84">
        <v>499431</v>
      </c>
      <c r="H48" s="84">
        <f>+E48-F48</f>
        <v>0</v>
      </c>
    </row>
    <row r="49" spans="1:8" x14ac:dyDescent="0.25">
      <c r="A49" s="61"/>
      <c r="B49" s="62" t="s">
        <v>345</v>
      </c>
      <c r="C49" s="151">
        <v>0</v>
      </c>
      <c r="D49" s="82">
        <v>53476</v>
      </c>
      <c r="E49" s="84">
        <f t="shared" ref="E49:E56" si="12">+C49+D49</f>
        <v>53476</v>
      </c>
      <c r="F49" s="82">
        <v>53476</v>
      </c>
      <c r="G49" s="82">
        <v>53476</v>
      </c>
      <c r="H49" s="84">
        <f t="shared" ref="H49:H56" si="13">+E49-F49</f>
        <v>0</v>
      </c>
    </row>
    <row r="50" spans="1:8" x14ac:dyDescent="0.25">
      <c r="A50" s="61"/>
      <c r="B50" s="62" t="s">
        <v>346</v>
      </c>
      <c r="C50" s="98">
        <v>9300</v>
      </c>
      <c r="D50" s="82">
        <v>0</v>
      </c>
      <c r="E50" s="84">
        <f t="shared" si="12"/>
        <v>9300</v>
      </c>
      <c r="F50" s="82">
        <v>9300</v>
      </c>
      <c r="G50" s="82">
        <v>9300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64000</v>
      </c>
      <c r="D53" s="82">
        <v>-57396</v>
      </c>
      <c r="E53" s="84">
        <f t="shared" si="12"/>
        <v>6604</v>
      </c>
      <c r="F53" s="82">
        <v>6604</v>
      </c>
      <c r="G53" s="82">
        <v>6604</v>
      </c>
      <c r="H53" s="84">
        <f t="shared" si="13"/>
        <v>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9" t="s">
        <v>353</v>
      </c>
      <c r="B57" s="273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0" t="s">
        <v>357</v>
      </c>
      <c r="B61" s="211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9" t="s">
        <v>366</v>
      </c>
      <c r="B70" s="273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9" t="s">
        <v>370</v>
      </c>
      <c r="B74" s="273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46" t="s">
        <v>378</v>
      </c>
      <c r="B83" s="265"/>
      <c r="C83" s="97">
        <f>+C84+C92+C102+C112+C122+C132+C136+C145+C149</f>
        <v>42826814</v>
      </c>
      <c r="D83" s="97">
        <f t="shared" ref="D83:H83" si="20">+D84+D92+D102+D112+D122+D132+D136+D145+D149</f>
        <v>1238095</v>
      </c>
      <c r="E83" s="97">
        <f t="shared" si="20"/>
        <v>44064909</v>
      </c>
      <c r="F83" s="97">
        <f t="shared" si="20"/>
        <v>43653792</v>
      </c>
      <c r="G83" s="97">
        <f t="shared" si="20"/>
        <v>43653792</v>
      </c>
      <c r="H83" s="97">
        <f t="shared" si="20"/>
        <v>411117</v>
      </c>
      <c r="J83" s="72"/>
      <c r="K83" s="72"/>
    </row>
    <row r="84" spans="1:11" x14ac:dyDescent="0.25">
      <c r="A84" s="259" t="s">
        <v>305</v>
      </c>
      <c r="B84" s="273"/>
      <c r="C84" s="97">
        <f t="shared" ref="C84:H84" si="21">SUM(C85:C91)</f>
        <v>41792048</v>
      </c>
      <c r="D84" s="97">
        <f t="shared" si="21"/>
        <v>1238095</v>
      </c>
      <c r="E84" s="97">
        <f t="shared" si="21"/>
        <v>43030143</v>
      </c>
      <c r="F84" s="97">
        <f t="shared" si="21"/>
        <v>42619026</v>
      </c>
      <c r="G84" s="97">
        <f t="shared" si="21"/>
        <v>42619026</v>
      </c>
      <c r="H84" s="97">
        <f t="shared" si="21"/>
        <v>411117</v>
      </c>
    </row>
    <row r="85" spans="1:11" x14ac:dyDescent="0.25">
      <c r="A85" s="61"/>
      <c r="B85" s="62" t="s">
        <v>306</v>
      </c>
      <c r="C85" s="98">
        <v>9868703</v>
      </c>
      <c r="D85" s="82">
        <v>661192</v>
      </c>
      <c r="E85" s="82">
        <f>+C85+D85</f>
        <v>10529895</v>
      </c>
      <c r="F85" s="82">
        <v>10416593</v>
      </c>
      <c r="G85" s="82">
        <v>10416593</v>
      </c>
      <c r="H85" s="82">
        <f t="shared" ref="H85:H88" si="22">+E85-F85</f>
        <v>113302</v>
      </c>
    </row>
    <row r="86" spans="1:11" x14ac:dyDescent="0.25">
      <c r="A86" s="61"/>
      <c r="B86" s="163" t="s">
        <v>307</v>
      </c>
      <c r="C86" s="151">
        <v>14556742</v>
      </c>
      <c r="D86" s="84">
        <v>508709</v>
      </c>
      <c r="E86" s="82">
        <f t="shared" ref="E86:E91" si="23">+C86+D86</f>
        <v>15065451</v>
      </c>
      <c r="F86" s="84">
        <v>15065451</v>
      </c>
      <c r="G86" s="84">
        <v>15065451</v>
      </c>
      <c r="H86" s="82">
        <f t="shared" si="22"/>
        <v>0</v>
      </c>
    </row>
    <row r="87" spans="1:11" x14ac:dyDescent="0.25">
      <c r="A87" s="61"/>
      <c r="B87" s="62" t="s">
        <v>308</v>
      </c>
      <c r="C87" s="98">
        <v>5796939</v>
      </c>
      <c r="D87" s="82">
        <v>151593</v>
      </c>
      <c r="E87" s="82">
        <f t="shared" si="23"/>
        <v>5948532</v>
      </c>
      <c r="F87" s="82">
        <v>5788791</v>
      </c>
      <c r="G87" s="82">
        <v>5788791</v>
      </c>
      <c r="H87" s="82">
        <f t="shared" si="22"/>
        <v>159741</v>
      </c>
    </row>
    <row r="88" spans="1:11" x14ac:dyDescent="0.25">
      <c r="A88" s="61"/>
      <c r="B88" s="62" t="s">
        <v>309</v>
      </c>
      <c r="C88" s="98">
        <v>3731076</v>
      </c>
      <c r="D88" s="82">
        <v>419896</v>
      </c>
      <c r="E88" s="82">
        <f t="shared" si="23"/>
        <v>4150972</v>
      </c>
      <c r="F88" s="82">
        <v>4119095</v>
      </c>
      <c r="G88" s="82">
        <v>4119095</v>
      </c>
      <c r="H88" s="82">
        <f t="shared" si="22"/>
        <v>31877</v>
      </c>
    </row>
    <row r="89" spans="1:11" x14ac:dyDescent="0.25">
      <c r="A89" s="132"/>
      <c r="B89" s="138" t="s">
        <v>310</v>
      </c>
      <c r="C89" s="98">
        <v>5770109</v>
      </c>
      <c r="D89" s="98">
        <v>132765</v>
      </c>
      <c r="E89" s="82">
        <f t="shared" si="23"/>
        <v>5902874</v>
      </c>
      <c r="F89" s="98">
        <v>5847987</v>
      </c>
      <c r="G89" s="98">
        <v>5847987</v>
      </c>
      <c r="H89" s="82">
        <f>+E89-F89</f>
        <v>54887</v>
      </c>
    </row>
    <row r="90" spans="1:11" x14ac:dyDescent="0.25">
      <c r="A90" s="61"/>
      <c r="B90" s="62" t="s">
        <v>311</v>
      </c>
      <c r="C90" s="98">
        <v>237600</v>
      </c>
      <c r="D90" s="82">
        <v>22075</v>
      </c>
      <c r="E90" s="82">
        <f t="shared" si="23"/>
        <v>259675</v>
      </c>
      <c r="F90" s="82">
        <v>251804</v>
      </c>
      <c r="G90" s="82">
        <v>251804</v>
      </c>
      <c r="H90" s="82">
        <f t="shared" ref="H90:H91" si="24">+E90-F90</f>
        <v>7871</v>
      </c>
    </row>
    <row r="91" spans="1:11" x14ac:dyDescent="0.25">
      <c r="A91" s="61"/>
      <c r="B91" s="163" t="s">
        <v>312</v>
      </c>
      <c r="C91" s="151">
        <v>1830879</v>
      </c>
      <c r="D91" s="84">
        <v>-658135</v>
      </c>
      <c r="E91" s="82">
        <f t="shared" si="23"/>
        <v>1172744</v>
      </c>
      <c r="F91" s="84">
        <v>1129305</v>
      </c>
      <c r="G91" s="84">
        <v>1129305</v>
      </c>
      <c r="H91" s="82">
        <f t="shared" si="24"/>
        <v>43439</v>
      </c>
    </row>
    <row r="92" spans="1:11" x14ac:dyDescent="0.25">
      <c r="A92" s="259" t="s">
        <v>313</v>
      </c>
      <c r="B92" s="273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50803294</v>
      </c>
    </row>
    <row r="101" spans="1:13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456</v>
      </c>
      <c r="K101">
        <v>50803294</v>
      </c>
      <c r="L101" s="154">
        <f>+F9+F84</f>
        <v>50803294</v>
      </c>
      <c r="M101" s="154">
        <f>+K101-L101</f>
        <v>0</v>
      </c>
    </row>
    <row r="102" spans="1:13" x14ac:dyDescent="0.25">
      <c r="A102" s="274" t="s">
        <v>323</v>
      </c>
      <c r="B102" s="275"/>
      <c r="C102" s="152">
        <f>SUM(C103:C111)</f>
        <v>1034766</v>
      </c>
      <c r="D102" s="152">
        <f t="shared" ref="D102:H102" si="28">SUM(D103:D111)</f>
        <v>0</v>
      </c>
      <c r="E102" s="152">
        <f t="shared" si="28"/>
        <v>1034766</v>
      </c>
      <c r="F102" s="152">
        <f t="shared" si="28"/>
        <v>1034766</v>
      </c>
      <c r="G102" s="152">
        <f t="shared" si="28"/>
        <v>1034766</v>
      </c>
      <c r="H102" s="152">
        <f t="shared" si="28"/>
        <v>0</v>
      </c>
      <c r="J102" t="s">
        <v>457</v>
      </c>
      <c r="K102">
        <v>2212466</v>
      </c>
      <c r="L102" s="154">
        <f>+F17+F92</f>
        <v>2212466</v>
      </c>
      <c r="M102" s="154">
        <f>+K102-L102</f>
        <v>0</v>
      </c>
    </row>
    <row r="103" spans="1:13" x14ac:dyDescent="0.25">
      <c r="A103" s="141"/>
      <c r="B103" s="150" t="s">
        <v>324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458</v>
      </c>
      <c r="K103">
        <v>6158687</v>
      </c>
      <c r="L103" s="154">
        <f>+F27+F102</f>
        <v>6158687</v>
      </c>
      <c r="M103" s="154">
        <f>+K103-L103</f>
        <v>0</v>
      </c>
    </row>
    <row r="104" spans="1:13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326</v>
      </c>
      <c r="C105" s="151">
        <v>540555</v>
      </c>
      <c r="D105" s="84">
        <v>0</v>
      </c>
      <c r="E105" s="84">
        <f t="shared" si="26"/>
        <v>540555</v>
      </c>
      <c r="F105" s="84">
        <v>540555</v>
      </c>
      <c r="G105" s="84">
        <v>540555</v>
      </c>
      <c r="H105" s="84">
        <f t="shared" si="27"/>
        <v>0</v>
      </c>
    </row>
    <row r="106" spans="1:13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328</v>
      </c>
      <c r="C107" s="151">
        <v>494211</v>
      </c>
      <c r="D107" s="84">
        <v>0</v>
      </c>
      <c r="E107" s="84">
        <f t="shared" si="29"/>
        <v>494211</v>
      </c>
      <c r="F107" s="84">
        <v>494211</v>
      </c>
      <c r="G107" s="84">
        <v>494211</v>
      </c>
      <c r="H107" s="84">
        <f t="shared" si="30"/>
        <v>0</v>
      </c>
    </row>
    <row r="108" spans="1:13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0" t="s">
        <v>333</v>
      </c>
      <c r="B112" s="211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0" t="s">
        <v>343</v>
      </c>
      <c r="B122" s="211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9" t="s">
        <v>353</v>
      </c>
      <c r="B132" s="273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0" t="s">
        <v>357</v>
      </c>
      <c r="B136" s="211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9" t="s">
        <v>366</v>
      </c>
      <c r="B145" s="273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9" t="s">
        <v>370</v>
      </c>
      <c r="B149" s="273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6" t="s">
        <v>379</v>
      </c>
      <c r="B158" s="265"/>
      <c r="C158" s="97">
        <f>+C8+C83</f>
        <v>58505034</v>
      </c>
      <c r="D158" s="97">
        <f t="shared" ref="D158:H158" si="51">+D8+D83</f>
        <v>1754190</v>
      </c>
      <c r="E158" s="97">
        <f t="shared" si="51"/>
        <v>60259224</v>
      </c>
      <c r="F158" s="97">
        <f>+F8+F83</f>
        <v>59743258</v>
      </c>
      <c r="G158" s="97">
        <f>+G8+G83</f>
        <v>59743258</v>
      </c>
      <c r="H158" s="97">
        <f t="shared" si="51"/>
        <v>515966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8" t="s">
        <v>461</v>
      </c>
      <c r="B162" s="218"/>
      <c r="C162" s="218"/>
      <c r="D162" s="281" t="s">
        <v>450</v>
      </c>
      <c r="E162" s="281"/>
      <c r="F162" s="281"/>
      <c r="G162" s="281"/>
      <c r="H162" s="281"/>
    </row>
    <row r="163" spans="1:9" x14ac:dyDescent="0.25">
      <c r="A163" s="218" t="s">
        <v>460</v>
      </c>
      <c r="B163" s="218"/>
      <c r="C163" s="218"/>
      <c r="D163" s="281" t="s">
        <v>451</v>
      </c>
      <c r="E163" s="281"/>
      <c r="F163" s="281"/>
      <c r="G163" s="281"/>
      <c r="H163" s="281"/>
    </row>
    <row r="167" spans="1:9" x14ac:dyDescent="0.25">
      <c r="B167" s="158" t="s">
        <v>467</v>
      </c>
      <c r="C167" s="156">
        <v>58505034</v>
      </c>
      <c r="D167" s="157">
        <v>1754190</v>
      </c>
      <c r="E167" s="157">
        <f>+C167+D167</f>
        <v>60259224</v>
      </c>
      <c r="F167" s="156">
        <v>59743258</v>
      </c>
      <c r="G167" s="156">
        <v>59743258</v>
      </c>
      <c r="H167" s="154">
        <f>+E167-F167</f>
        <v>515966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F42" sqref="F4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1" t="s">
        <v>119</v>
      </c>
      <c r="B2" s="283"/>
      <c r="C2" s="283"/>
      <c r="D2" s="283"/>
      <c r="E2" s="283"/>
      <c r="F2" s="283"/>
      <c r="G2" s="192"/>
    </row>
    <row r="3" spans="1:15" x14ac:dyDescent="0.25">
      <c r="A3" s="179" t="s">
        <v>298</v>
      </c>
      <c r="B3" s="180"/>
      <c r="C3" s="180"/>
      <c r="D3" s="180"/>
      <c r="E3" s="180"/>
      <c r="F3" s="180"/>
      <c r="G3" s="181"/>
    </row>
    <row r="4" spans="1:15" x14ac:dyDescent="0.25">
      <c r="A4" s="179" t="s">
        <v>466</v>
      </c>
      <c r="B4" s="180"/>
      <c r="C4" s="180"/>
      <c r="D4" s="180"/>
      <c r="E4" s="180"/>
      <c r="F4" s="180"/>
      <c r="G4" s="181"/>
    </row>
    <row r="5" spans="1:15" ht="15.75" thickBot="1" x14ac:dyDescent="0.3">
      <c r="A5" s="182" t="s">
        <v>1</v>
      </c>
      <c r="B5" s="183"/>
      <c r="C5" s="183"/>
      <c r="D5" s="183"/>
      <c r="E5" s="183"/>
      <c r="F5" s="183"/>
      <c r="G5" s="184"/>
    </row>
    <row r="6" spans="1:15" ht="15.75" thickBot="1" x14ac:dyDescent="0.3">
      <c r="A6" s="193" t="s">
        <v>180</v>
      </c>
      <c r="B6" s="188" t="s">
        <v>300</v>
      </c>
      <c r="C6" s="189"/>
      <c r="D6" s="189"/>
      <c r="E6" s="189"/>
      <c r="F6" s="190"/>
      <c r="G6" s="193" t="s">
        <v>301</v>
      </c>
    </row>
    <row r="7" spans="1:15" ht="26.25" thickBot="1" x14ac:dyDescent="0.3">
      <c r="A7" s="194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94"/>
    </row>
    <row r="8" spans="1:15" x14ac:dyDescent="0.25">
      <c r="A8" s="9" t="s">
        <v>381</v>
      </c>
      <c r="B8" s="110">
        <f t="shared" ref="B8:G8" si="0">+B10+B11+B12+B13</f>
        <v>15678220</v>
      </c>
      <c r="C8" s="110">
        <f t="shared" si="0"/>
        <v>516095</v>
      </c>
      <c r="D8" s="110">
        <f t="shared" si="0"/>
        <v>16194315</v>
      </c>
      <c r="E8" s="110">
        <f t="shared" si="0"/>
        <v>16089466</v>
      </c>
      <c r="F8" s="110">
        <f t="shared" si="0"/>
        <v>16089466</v>
      </c>
      <c r="G8" s="110">
        <f t="shared" si="0"/>
        <v>104849</v>
      </c>
      <c r="I8" s="154"/>
      <c r="J8" s="154">
        <f>+B8-'FORMATO 6A'!C8</f>
        <v>0</v>
      </c>
      <c r="K8" s="154">
        <f>+C8-'FORMATO 6A'!D8</f>
        <v>0</v>
      </c>
      <c r="L8" s="154">
        <f>+D8-'FORMATO 6A'!E8</f>
        <v>0</v>
      </c>
      <c r="M8" s="154">
        <f>+E8-'FORMATO 6A'!F8</f>
        <v>0</v>
      </c>
      <c r="N8" s="154">
        <f>+F8-'FORMATO 6A'!G8</f>
        <v>0</v>
      </c>
      <c r="O8" s="154">
        <f>+G8-'FORMATO 6A'!H8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3985719</v>
      </c>
      <c r="C10" s="87">
        <v>-244400</v>
      </c>
      <c r="D10" s="87">
        <f>+B10+C10</f>
        <v>3741319</v>
      </c>
      <c r="E10" s="87">
        <v>3807929</v>
      </c>
      <c r="F10" s="87">
        <v>3807929</v>
      </c>
      <c r="G10" s="87">
        <f>+D10-E10</f>
        <v>-66610</v>
      </c>
    </row>
    <row r="11" spans="1:15" x14ac:dyDescent="0.25">
      <c r="A11" s="14" t="s">
        <v>390</v>
      </c>
      <c r="B11" s="87">
        <v>4112743</v>
      </c>
      <c r="C11" s="87">
        <v>268920</v>
      </c>
      <c r="D11" s="87">
        <f>+B11+C11</f>
        <v>4381663</v>
      </c>
      <c r="E11" s="87">
        <v>4381740</v>
      </c>
      <c r="F11" s="87">
        <v>4381740</v>
      </c>
      <c r="G11" s="87">
        <f t="shared" ref="G11:G13" si="1">+D11-E11</f>
        <v>-77</v>
      </c>
    </row>
    <row r="12" spans="1:15" x14ac:dyDescent="0.25">
      <c r="A12" s="14" t="s">
        <v>391</v>
      </c>
      <c r="B12" s="87">
        <v>2265202</v>
      </c>
      <c r="C12" s="87">
        <v>158685</v>
      </c>
      <c r="D12" s="87">
        <f t="shared" ref="D12:D13" si="2">+B12+C12</f>
        <v>2423887</v>
      </c>
      <c r="E12" s="87">
        <v>2379178</v>
      </c>
      <c r="F12" s="87">
        <v>2379178</v>
      </c>
      <c r="G12" s="87">
        <f t="shared" si="1"/>
        <v>44709</v>
      </c>
    </row>
    <row r="13" spans="1:15" x14ac:dyDescent="0.25">
      <c r="A13" s="14" t="s">
        <v>392</v>
      </c>
      <c r="B13" s="87">
        <v>5314556</v>
      </c>
      <c r="C13" s="87">
        <v>332890</v>
      </c>
      <c r="D13" s="87">
        <f t="shared" si="2"/>
        <v>5647446</v>
      </c>
      <c r="E13" s="87">
        <v>5520619</v>
      </c>
      <c r="F13" s="87">
        <v>5520619</v>
      </c>
      <c r="G13" s="87">
        <f t="shared" si="1"/>
        <v>126827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42826814</v>
      </c>
      <c r="C19" s="111">
        <f t="shared" ref="C19:F19" si="3">+C21+C22+C23+C24</f>
        <v>1238095</v>
      </c>
      <c r="D19" s="111">
        <f t="shared" si="3"/>
        <v>44064909</v>
      </c>
      <c r="E19" s="111">
        <f t="shared" si="3"/>
        <v>43653792</v>
      </c>
      <c r="F19" s="111">
        <f t="shared" si="3"/>
        <v>43653792</v>
      </c>
      <c r="G19" s="111">
        <f>+G21+G22+G23+G24</f>
        <v>411117</v>
      </c>
      <c r="J19" s="154">
        <f>+B19-'FORMATO 6A'!C83</f>
        <v>0</v>
      </c>
      <c r="K19" s="154">
        <f>+C19-'FORMATO 6A'!D83</f>
        <v>0</v>
      </c>
      <c r="L19" s="154">
        <f>+D19-'FORMATO 6A'!E83</f>
        <v>0</v>
      </c>
      <c r="M19" s="154">
        <f>+E19-'FORMATO 6A'!F83</f>
        <v>0</v>
      </c>
      <c r="N19" s="154">
        <f>+F19-'FORMATO 6A'!G83</f>
        <v>0</v>
      </c>
      <c r="O19" s="154">
        <f>+G19-'FORMATO 6A'!H83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13174008</v>
      </c>
      <c r="C21" s="87">
        <v>256704</v>
      </c>
      <c r="D21" s="87">
        <f>+B21+C21</f>
        <v>13430712</v>
      </c>
      <c r="E21" s="87">
        <v>13278671</v>
      </c>
      <c r="F21" s="87">
        <v>13278671</v>
      </c>
      <c r="G21" s="87">
        <f>+D21-E21</f>
        <v>152041</v>
      </c>
    </row>
    <row r="22" spans="1:15" x14ac:dyDescent="0.25">
      <c r="A22" s="14" t="s">
        <v>390</v>
      </c>
      <c r="B22" s="87">
        <v>12269698</v>
      </c>
      <c r="C22" s="87">
        <v>552382</v>
      </c>
      <c r="D22" s="87">
        <f t="shared" ref="D22:D24" si="4">+B22+C22</f>
        <v>12822080</v>
      </c>
      <c r="E22" s="87">
        <v>12717063</v>
      </c>
      <c r="F22" s="87">
        <v>12717063</v>
      </c>
      <c r="G22" s="87">
        <f t="shared" ref="G22:G24" si="5">+D22-E22</f>
        <v>105017</v>
      </c>
    </row>
    <row r="23" spans="1:15" x14ac:dyDescent="0.25">
      <c r="A23" s="14" t="s">
        <v>391</v>
      </c>
      <c r="B23" s="87">
        <v>10901411</v>
      </c>
      <c r="C23" s="87">
        <v>275207</v>
      </c>
      <c r="D23" s="87">
        <f t="shared" si="4"/>
        <v>11176618</v>
      </c>
      <c r="E23" s="87">
        <v>11060838</v>
      </c>
      <c r="F23" s="87">
        <v>11060838</v>
      </c>
      <c r="G23" s="87">
        <f t="shared" si="5"/>
        <v>115780</v>
      </c>
    </row>
    <row r="24" spans="1:15" x14ac:dyDescent="0.25">
      <c r="A24" s="14" t="s">
        <v>392</v>
      </c>
      <c r="B24" s="87">
        <v>6481697</v>
      </c>
      <c r="C24" s="87">
        <v>153802</v>
      </c>
      <c r="D24" s="87">
        <f t="shared" si="4"/>
        <v>6635499</v>
      </c>
      <c r="E24" s="87">
        <v>6597220</v>
      </c>
      <c r="F24" s="87">
        <v>6597220</v>
      </c>
      <c r="G24" s="87">
        <f t="shared" si="5"/>
        <v>38279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58505034</v>
      </c>
      <c r="C30" s="86">
        <f t="shared" ref="C30:F30" si="6">+C8+C19</f>
        <v>1754190</v>
      </c>
      <c r="D30" s="86">
        <f t="shared" si="6"/>
        <v>60259224</v>
      </c>
      <c r="E30" s="86">
        <f t="shared" si="6"/>
        <v>59743258</v>
      </c>
      <c r="F30" s="86">
        <f t="shared" si="6"/>
        <v>59743258</v>
      </c>
      <c r="G30" s="86">
        <f>+G8+G19</f>
        <v>515966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8" t="s">
        <v>459</v>
      </c>
      <c r="B38" s="218"/>
      <c r="C38" s="218"/>
      <c r="D38" s="218" t="s">
        <v>450</v>
      </c>
      <c r="E38" s="218"/>
      <c r="F38" s="218"/>
      <c r="G38" s="218"/>
    </row>
    <row r="39" spans="1:7" x14ac:dyDescent="0.25">
      <c r="A39" s="218" t="s">
        <v>460</v>
      </c>
      <c r="B39" s="218"/>
      <c r="C39" s="218"/>
      <c r="D39" s="218" t="s">
        <v>451</v>
      </c>
      <c r="E39" s="218"/>
      <c r="F39" s="218"/>
      <c r="G39" s="218"/>
    </row>
    <row r="42" spans="1:7" ht="22.5" customHeight="1" x14ac:dyDescent="0.25">
      <c r="A42" s="282" t="s">
        <v>467</v>
      </c>
      <c r="B42" s="156">
        <v>58505034</v>
      </c>
      <c r="C42" s="157">
        <v>1754190</v>
      </c>
      <c r="D42" s="157">
        <f>+B42+C42</f>
        <v>60259224</v>
      </c>
      <c r="E42" s="156">
        <v>59743258</v>
      </c>
      <c r="F42" s="156">
        <v>59743258</v>
      </c>
      <c r="G42" s="154">
        <f>+D42-E42</f>
        <v>515966</v>
      </c>
    </row>
    <row r="43" spans="1:7" x14ac:dyDescent="0.25">
      <c r="A43" s="282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31" zoomScale="90" zoomScaleNormal="100" zoomScaleSheetLayoutView="90" workbookViewId="0">
      <selection activeCell="G62" sqref="G62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6" t="s">
        <v>119</v>
      </c>
      <c r="B2" s="177"/>
      <c r="C2" s="177"/>
      <c r="D2" s="177"/>
      <c r="E2" s="177"/>
      <c r="F2" s="177"/>
      <c r="G2" s="177"/>
      <c r="H2" s="278"/>
    </row>
    <row r="3" spans="1:8" x14ac:dyDescent="0.25">
      <c r="A3" s="214" t="s">
        <v>298</v>
      </c>
      <c r="B3" s="233"/>
      <c r="C3" s="233"/>
      <c r="D3" s="233"/>
      <c r="E3" s="233"/>
      <c r="F3" s="233"/>
      <c r="G3" s="233"/>
      <c r="H3" s="279"/>
    </row>
    <row r="4" spans="1:8" x14ac:dyDescent="0.25">
      <c r="A4" s="214" t="s">
        <v>468</v>
      </c>
      <c r="B4" s="233"/>
      <c r="C4" s="233"/>
      <c r="D4" s="233"/>
      <c r="E4" s="233"/>
      <c r="F4" s="233"/>
      <c r="G4" s="233"/>
      <c r="H4" s="279"/>
    </row>
    <row r="5" spans="1:8" ht="15.75" thickBot="1" x14ac:dyDescent="0.3">
      <c r="A5" s="216" t="s">
        <v>1</v>
      </c>
      <c r="B5" s="234"/>
      <c r="C5" s="234"/>
      <c r="D5" s="234"/>
      <c r="E5" s="234"/>
      <c r="F5" s="234"/>
      <c r="G5" s="234"/>
      <c r="H5" s="280"/>
    </row>
    <row r="6" spans="1:8" ht="15.75" thickBot="1" x14ac:dyDescent="0.3">
      <c r="A6" s="176" t="s">
        <v>180</v>
      </c>
      <c r="B6" s="178"/>
      <c r="C6" s="285" t="s">
        <v>300</v>
      </c>
      <c r="D6" s="286"/>
      <c r="E6" s="286"/>
      <c r="F6" s="286"/>
      <c r="G6" s="287"/>
      <c r="H6" s="271" t="s">
        <v>301</v>
      </c>
    </row>
    <row r="7" spans="1:8" ht="26.25" thickBot="1" x14ac:dyDescent="0.3">
      <c r="A7" s="216"/>
      <c r="B7" s="217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72"/>
    </row>
    <row r="8" spans="1:8" x14ac:dyDescent="0.25">
      <c r="A8" s="197"/>
      <c r="B8" s="288"/>
      <c r="C8" s="87"/>
      <c r="D8" s="87"/>
      <c r="E8" s="87"/>
      <c r="F8" s="87"/>
      <c r="G8" s="87"/>
      <c r="H8" s="87"/>
    </row>
    <row r="9" spans="1:8" ht="16.5" customHeight="1" x14ac:dyDescent="0.25">
      <c r="A9" s="241" t="s">
        <v>393</v>
      </c>
      <c r="B9" s="243"/>
      <c r="C9" s="86">
        <f>+C10+C20+C29+C40</f>
        <v>15678220</v>
      </c>
      <c r="D9" s="86">
        <f t="shared" ref="D9:H9" si="0">+D10+D20+D29+D40</f>
        <v>516095</v>
      </c>
      <c r="E9" s="86">
        <f t="shared" si="0"/>
        <v>16194315</v>
      </c>
      <c r="F9" s="86">
        <f t="shared" si="0"/>
        <v>16089466</v>
      </c>
      <c r="G9" s="86">
        <f t="shared" si="0"/>
        <v>16089466</v>
      </c>
      <c r="H9" s="86">
        <f t="shared" si="0"/>
        <v>104849</v>
      </c>
    </row>
    <row r="10" spans="1:8" x14ac:dyDescent="0.25">
      <c r="A10" s="246" t="s">
        <v>442</v>
      </c>
      <c r="B10" s="265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46" t="s">
        <v>443</v>
      </c>
      <c r="B20" s="265"/>
      <c r="C20" s="81">
        <f>SUM(C21:C27)</f>
        <v>15678220</v>
      </c>
      <c r="D20" s="81">
        <f t="shared" ref="D20:H20" si="4">SUM(D21:D27)</f>
        <v>516095</v>
      </c>
      <c r="E20" s="81">
        <f t="shared" si="4"/>
        <v>16194315</v>
      </c>
      <c r="F20" s="81">
        <f t="shared" si="4"/>
        <v>16089466</v>
      </c>
      <c r="G20" s="81">
        <f t="shared" si="4"/>
        <v>16089466</v>
      </c>
      <c r="H20" s="81">
        <f t="shared" si="4"/>
        <v>104849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+'FORMATO 6A'!C8</f>
        <v>15678220</v>
      </c>
      <c r="D25" s="82">
        <v>516095</v>
      </c>
      <c r="E25" s="82">
        <f t="shared" si="6"/>
        <v>16194315</v>
      </c>
      <c r="F25" s="82">
        <f>+'FORMATO 6B'!E8</f>
        <v>16089466</v>
      </c>
      <c r="G25" s="82">
        <f>+F25</f>
        <v>16089466</v>
      </c>
      <c r="H25" s="82">
        <f t="shared" si="5"/>
        <v>104849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46" t="s">
        <v>444</v>
      </c>
      <c r="B29" s="265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41" t="s">
        <v>445</v>
      </c>
      <c r="B40" s="284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46" t="s">
        <v>422</v>
      </c>
      <c r="B46" s="265"/>
      <c r="C46" s="81">
        <f>+C47+C57+C66+C77</f>
        <v>42826814</v>
      </c>
      <c r="D46" s="81">
        <f t="shared" ref="D46:H46" si="13">+D47+D57+D66+D77</f>
        <v>1238095</v>
      </c>
      <c r="E46" s="81">
        <f t="shared" si="13"/>
        <v>44064909</v>
      </c>
      <c r="F46" s="81">
        <f t="shared" si="13"/>
        <v>43653792</v>
      </c>
      <c r="G46" s="81">
        <f t="shared" si="13"/>
        <v>43653792</v>
      </c>
      <c r="H46" s="81">
        <f t="shared" si="13"/>
        <v>411117</v>
      </c>
    </row>
    <row r="47" spans="1:8" x14ac:dyDescent="0.25">
      <c r="A47" s="246" t="s">
        <v>442</v>
      </c>
      <c r="B47" s="265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46" t="s">
        <v>443</v>
      </c>
      <c r="B57" s="265"/>
      <c r="C57" s="81">
        <f>SUM(C58:C64)</f>
        <v>42826814</v>
      </c>
      <c r="D57" s="81">
        <f t="shared" ref="D57:H57" si="17">SUM(D58:D64)</f>
        <v>1238095</v>
      </c>
      <c r="E57" s="81">
        <f t="shared" si="17"/>
        <v>44064909</v>
      </c>
      <c r="F57" s="81">
        <f t="shared" si="17"/>
        <v>43653792</v>
      </c>
      <c r="G57" s="81">
        <f t="shared" si="17"/>
        <v>43653792</v>
      </c>
      <c r="H57" s="81">
        <f t="shared" si="17"/>
        <v>411117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+'FORMATO 6A'!C83</f>
        <v>42826814</v>
      </c>
      <c r="D62" s="82">
        <v>1238095</v>
      </c>
      <c r="E62" s="82">
        <f>+C62+D62</f>
        <v>44064909</v>
      </c>
      <c r="F62" s="82">
        <f>+'FORMATO 6A'!F83</f>
        <v>43653792</v>
      </c>
      <c r="G62" s="82">
        <f>+F62</f>
        <v>43653792</v>
      </c>
      <c r="H62" s="82">
        <f>+E62-F62</f>
        <v>411117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46" t="s">
        <v>444</v>
      </c>
      <c r="B66" s="265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41" t="s">
        <v>445</v>
      </c>
      <c r="B77" s="284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46" t="s">
        <v>379</v>
      </c>
      <c r="B83" s="265"/>
      <c r="C83" s="81">
        <f>+C9+C46</f>
        <v>58505034</v>
      </c>
      <c r="D83" s="81">
        <f t="shared" ref="D83:G83" si="28">+D9+D46</f>
        <v>1754190</v>
      </c>
      <c r="E83" s="81">
        <f t="shared" si="28"/>
        <v>60259224</v>
      </c>
      <c r="F83" s="81">
        <f t="shared" si="28"/>
        <v>59743258</v>
      </c>
      <c r="G83" s="81">
        <f t="shared" si="28"/>
        <v>59743258</v>
      </c>
      <c r="H83" s="81">
        <f>+H9+H46</f>
        <v>515966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8" t="s">
        <v>459</v>
      </c>
      <c r="B90" s="218"/>
      <c r="C90" s="218"/>
      <c r="D90" s="281" t="s">
        <v>450</v>
      </c>
      <c r="E90" s="281"/>
      <c r="F90" s="281"/>
      <c r="G90" s="281"/>
      <c r="H90" s="281"/>
    </row>
    <row r="91" spans="1:8" x14ac:dyDescent="0.25">
      <c r="A91" s="218" t="s">
        <v>460</v>
      </c>
      <c r="B91" s="218"/>
      <c r="C91" s="218"/>
      <c r="D91" s="281" t="s">
        <v>451</v>
      </c>
      <c r="E91" s="281"/>
      <c r="F91" s="281"/>
      <c r="G91" s="281"/>
      <c r="H91" s="281"/>
    </row>
    <row r="96" spans="1:8" x14ac:dyDescent="0.25">
      <c r="B96" s="158" t="s">
        <v>453</v>
      </c>
      <c r="C96" s="157">
        <f>+'FORMATO 6B'!B42</f>
        <v>58505034</v>
      </c>
      <c r="D96" s="157">
        <f>+'FORMATO 6B'!C42</f>
        <v>1754190</v>
      </c>
      <c r="E96" s="157">
        <f>+'FORMATO 6B'!D42</f>
        <v>60259224</v>
      </c>
      <c r="F96" s="157">
        <f>+'FORMATO 6B'!E42</f>
        <v>59743258</v>
      </c>
      <c r="G96" s="157">
        <f>+'FORMATO 6B'!F42</f>
        <v>59743258</v>
      </c>
      <c r="H96" s="72">
        <f>+E96-F96</f>
        <v>515966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="85" zoomScaleNormal="85" workbookViewId="0">
      <selection activeCell="N13" sqref="N13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89" t="s">
        <v>119</v>
      </c>
      <c r="B2" s="290"/>
      <c r="C2" s="290"/>
      <c r="D2" s="290"/>
      <c r="E2" s="290"/>
      <c r="F2" s="290"/>
      <c r="G2" s="291"/>
    </row>
    <row r="3" spans="1:10" x14ac:dyDescent="0.25">
      <c r="A3" s="292" t="s">
        <v>298</v>
      </c>
      <c r="B3" s="293"/>
      <c r="C3" s="293"/>
      <c r="D3" s="293"/>
      <c r="E3" s="293"/>
      <c r="F3" s="293"/>
      <c r="G3" s="294"/>
    </row>
    <row r="4" spans="1:10" x14ac:dyDescent="0.25">
      <c r="A4" s="292" t="s">
        <v>466</v>
      </c>
      <c r="B4" s="293"/>
      <c r="C4" s="293"/>
      <c r="D4" s="293"/>
      <c r="E4" s="293"/>
      <c r="F4" s="293"/>
      <c r="G4" s="294"/>
    </row>
    <row r="5" spans="1:10" ht="15.75" thickBot="1" x14ac:dyDescent="0.3">
      <c r="A5" s="295" t="s">
        <v>1</v>
      </c>
      <c r="B5" s="296"/>
      <c r="C5" s="296"/>
      <c r="D5" s="296"/>
      <c r="E5" s="296"/>
      <c r="F5" s="296"/>
      <c r="G5" s="297"/>
    </row>
    <row r="6" spans="1:10" ht="15.75" thickBot="1" x14ac:dyDescent="0.3">
      <c r="A6" s="298" t="s">
        <v>180</v>
      </c>
      <c r="B6" s="300" t="s">
        <v>300</v>
      </c>
      <c r="C6" s="301"/>
      <c r="D6" s="301"/>
      <c r="E6" s="301"/>
      <c r="F6" s="302"/>
      <c r="G6" s="303" t="s">
        <v>301</v>
      </c>
    </row>
    <row r="7" spans="1:10" ht="30.75" thickBot="1" x14ac:dyDescent="0.3">
      <c r="A7" s="299"/>
      <c r="B7" s="121" t="s">
        <v>182</v>
      </c>
      <c r="C7" s="121" t="s">
        <v>302</v>
      </c>
      <c r="D7" s="121" t="s">
        <v>303</v>
      </c>
      <c r="E7" s="121" t="s">
        <v>423</v>
      </c>
      <c r="F7" s="121" t="s">
        <v>200</v>
      </c>
      <c r="G7" s="304"/>
    </row>
    <row r="8" spans="1:10" ht="32.1" customHeight="1" x14ac:dyDescent="0.25">
      <c r="A8" s="117" t="s">
        <v>424</v>
      </c>
      <c r="B8" s="122">
        <f>+B9+B10+B11+B14+B15+B18</f>
        <v>8072392</v>
      </c>
      <c r="C8" s="122">
        <f t="shared" ref="C8:F8" si="0">+C9+C10+C11+C14+C15+C18</f>
        <v>216634</v>
      </c>
      <c r="D8" s="122">
        <f t="shared" si="0"/>
        <v>8289026</v>
      </c>
      <c r="E8" s="122">
        <f>+E9+E10+E11+E14+E15+E18</f>
        <v>8184268</v>
      </c>
      <c r="F8" s="122">
        <f t="shared" si="0"/>
        <v>8184268</v>
      </c>
      <c r="G8" s="122">
        <f>+G9+G10+G11+G14+G15+G18</f>
        <v>104758</v>
      </c>
      <c r="I8" s="169"/>
    </row>
    <row r="9" spans="1:10" ht="32.1" customHeight="1" x14ac:dyDescent="0.25">
      <c r="A9" s="134" t="s">
        <v>425</v>
      </c>
      <c r="B9" s="135">
        <v>7160247</v>
      </c>
      <c r="C9" s="136">
        <v>192155</v>
      </c>
      <c r="D9" s="136">
        <f>+B9+C9</f>
        <v>7352402</v>
      </c>
      <c r="E9" s="136">
        <v>7259482</v>
      </c>
      <c r="F9" s="136">
        <v>7259482</v>
      </c>
      <c r="G9" s="136">
        <f>+D9-E9</f>
        <v>92920</v>
      </c>
      <c r="H9" s="137"/>
    </row>
    <row r="10" spans="1:10" ht="32.1" customHeight="1" x14ac:dyDescent="0.25">
      <c r="A10" s="134" t="s">
        <v>426</v>
      </c>
      <c r="B10" s="135">
        <v>912145</v>
      </c>
      <c r="C10" s="136">
        <v>24479</v>
      </c>
      <c r="D10" s="136">
        <f>+B10+C10</f>
        <v>936624</v>
      </c>
      <c r="E10" s="136">
        <v>924786</v>
      </c>
      <c r="F10" s="136">
        <v>924786</v>
      </c>
      <c r="G10" s="136">
        <f>+D10-E10</f>
        <v>11838</v>
      </c>
      <c r="H10" s="137"/>
    </row>
    <row r="11" spans="1:10" ht="32.1" customHeight="1" x14ac:dyDescent="0.25">
      <c r="A11" s="118" t="s">
        <v>427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J11" s="172"/>
    </row>
    <row r="12" spans="1:10" ht="32.1" customHeight="1" x14ac:dyDescent="0.25">
      <c r="A12" s="118" t="s">
        <v>446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  <c r="J12" s="172"/>
    </row>
    <row r="13" spans="1:10" ht="32.1" customHeight="1" x14ac:dyDescent="0.25">
      <c r="A13" s="118" t="s">
        <v>447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0" ht="32.1" customHeight="1" x14ac:dyDescent="0.25">
      <c r="A14" s="118" t="s">
        <v>428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10" ht="49.5" customHeight="1" x14ac:dyDescent="0.25">
      <c r="A15" s="118" t="s">
        <v>429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10" ht="32.1" customHeight="1" x14ac:dyDescent="0.25">
      <c r="A16" s="119" t="s">
        <v>448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2" ht="32.1" customHeight="1" x14ac:dyDescent="0.25">
      <c r="A17" s="119" t="s">
        <v>449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8" t="s">
        <v>430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2" x14ac:dyDescent="0.25">
      <c r="A19" s="118"/>
      <c r="B19" s="122"/>
      <c r="C19" s="123"/>
      <c r="D19" s="123"/>
      <c r="E19" s="123"/>
      <c r="F19" s="123"/>
      <c r="G19" s="123"/>
    </row>
    <row r="20" spans="1:12" ht="32.1" customHeight="1" x14ac:dyDescent="0.25">
      <c r="A20" s="117" t="s">
        <v>431</v>
      </c>
      <c r="B20" s="164">
        <f>+B21+B22+B23+B26+B27+B30</f>
        <v>41792048</v>
      </c>
      <c r="C20" s="122">
        <f t="shared" ref="C20:E20" si="3">+C21+C22+C23+C26+C27+C30</f>
        <v>1238095</v>
      </c>
      <c r="D20" s="122">
        <f>+D21+D22+D23+D26+D27+D30</f>
        <v>43030143</v>
      </c>
      <c r="E20" s="122">
        <f t="shared" si="3"/>
        <v>42619026</v>
      </c>
      <c r="F20" s="122">
        <f>+F21+F22+F23+F26+F27+F30</f>
        <v>42619026</v>
      </c>
      <c r="G20" s="122">
        <f>+G21+G22+G23+G26+G27+G30</f>
        <v>411117</v>
      </c>
      <c r="L20" s="174"/>
    </row>
    <row r="21" spans="1:12" ht="32.1" customHeight="1" x14ac:dyDescent="0.25">
      <c r="A21" s="134" t="s">
        <v>425</v>
      </c>
      <c r="B21" s="135">
        <v>23575479</v>
      </c>
      <c r="C21" s="136">
        <v>698427</v>
      </c>
      <c r="D21" s="136">
        <f>B21+C21</f>
        <v>24273906</v>
      </c>
      <c r="E21" s="136">
        <v>24041989</v>
      </c>
      <c r="F21" s="136">
        <v>24041989</v>
      </c>
      <c r="G21" s="136">
        <f>+D21-E21</f>
        <v>231917</v>
      </c>
      <c r="J21" s="172"/>
      <c r="L21" s="174"/>
    </row>
    <row r="22" spans="1:12" ht="32.1" customHeight="1" x14ac:dyDescent="0.25">
      <c r="A22" s="134" t="s">
        <v>426</v>
      </c>
      <c r="B22" s="135">
        <v>18216569</v>
      </c>
      <c r="C22" s="136">
        <v>539668</v>
      </c>
      <c r="D22" s="136">
        <f>+B22+C22</f>
        <v>18756237</v>
      </c>
      <c r="E22" s="136">
        <v>18577037</v>
      </c>
      <c r="F22" s="136">
        <v>18577037</v>
      </c>
      <c r="G22" s="136">
        <f>+D22-E22</f>
        <v>179200</v>
      </c>
      <c r="H22" s="137"/>
      <c r="J22" s="172"/>
      <c r="L22" s="174"/>
    </row>
    <row r="23" spans="1:12" ht="32.1" customHeight="1" x14ac:dyDescent="0.25">
      <c r="A23" s="118" t="s">
        <v>427</v>
      </c>
      <c r="B23" s="122">
        <f>+B24+B25</f>
        <v>0</v>
      </c>
      <c r="C23" s="122">
        <f t="shared" ref="C23:G23" si="4">+C24+C25</f>
        <v>0</v>
      </c>
      <c r="D23" s="122">
        <f t="shared" si="4"/>
        <v>0</v>
      </c>
      <c r="E23" s="122">
        <f t="shared" si="4"/>
        <v>0</v>
      </c>
      <c r="F23" s="122">
        <f t="shared" si="4"/>
        <v>0</v>
      </c>
      <c r="G23" s="122">
        <f t="shared" si="4"/>
        <v>0</v>
      </c>
      <c r="I23" s="72"/>
      <c r="J23" s="101"/>
    </row>
    <row r="24" spans="1:12" ht="32.1" customHeight="1" x14ac:dyDescent="0.25">
      <c r="A24" s="118" t="s">
        <v>446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2" ht="32.1" customHeight="1" x14ac:dyDescent="0.25">
      <c r="A25" s="118" t="s">
        <v>447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428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</row>
    <row r="27" spans="1:12" ht="49.5" customHeight="1" x14ac:dyDescent="0.25">
      <c r="A27" s="118" t="s">
        <v>429</v>
      </c>
      <c r="B27" s="122">
        <f>+B28+B29</f>
        <v>0</v>
      </c>
      <c r="C27" s="122">
        <f t="shared" ref="C27" si="5">+C28+C29</f>
        <v>0</v>
      </c>
      <c r="D27" s="122">
        <f t="shared" ref="D27" si="6">+D28+D29</f>
        <v>0</v>
      </c>
      <c r="E27" s="122">
        <f t="shared" ref="E27" si="7">+E28+E29</f>
        <v>0</v>
      </c>
      <c r="F27" s="122">
        <f t="shared" ref="F27" si="8">+F28+F29</f>
        <v>0</v>
      </c>
      <c r="G27" s="122">
        <f t="shared" ref="G27" si="9">+G28+G29</f>
        <v>0</v>
      </c>
    </row>
    <row r="28" spans="1:12" ht="32.1" customHeight="1" x14ac:dyDescent="0.25">
      <c r="A28" s="119" t="s">
        <v>448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2" ht="32.1" customHeight="1" x14ac:dyDescent="0.25">
      <c r="A29" s="119" t="s">
        <v>449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8" t="s">
        <v>430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2" s="147" customFormat="1" ht="36" customHeight="1" x14ac:dyDescent="0.25">
      <c r="A31" s="117" t="s">
        <v>432</v>
      </c>
      <c r="B31" s="122">
        <f>+B8+B20</f>
        <v>49864440</v>
      </c>
      <c r="C31" s="122">
        <f>+C8+C20</f>
        <v>1454729</v>
      </c>
      <c r="D31" s="122">
        <f>+D8+D20</f>
        <v>51319169</v>
      </c>
      <c r="E31" s="122">
        <f t="shared" ref="E31" si="10">+E8+E20</f>
        <v>50803294</v>
      </c>
      <c r="F31" s="122">
        <f>+F8+F20</f>
        <v>50803294</v>
      </c>
      <c r="G31" s="122">
        <f>+G8+G20</f>
        <v>515875</v>
      </c>
      <c r="L31" s="173"/>
    </row>
    <row r="32" spans="1:12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8" t="s">
        <v>459</v>
      </c>
      <c r="B38" s="218"/>
      <c r="C38" s="218"/>
      <c r="D38" s="281" t="s">
        <v>450</v>
      </c>
      <c r="E38" s="281"/>
      <c r="F38" s="281"/>
      <c r="G38" s="281"/>
    </row>
    <row r="39" spans="1:7" x14ac:dyDescent="0.25">
      <c r="A39" s="218" t="s">
        <v>460</v>
      </c>
      <c r="B39" s="218"/>
      <c r="C39" s="218"/>
      <c r="D39" s="281" t="s">
        <v>451</v>
      </c>
      <c r="E39" s="281"/>
      <c r="F39" s="281"/>
      <c r="G39" s="281"/>
    </row>
    <row r="45" spans="1:7" x14ac:dyDescent="0.25">
      <c r="B45" s="101">
        <f>+'FORMATO 6A'!C9</f>
        <v>8072392</v>
      </c>
      <c r="C45" s="101">
        <f>+'FORMATO 6A'!D9</f>
        <v>216634</v>
      </c>
      <c r="D45" s="101">
        <f>+'FORMATO 6A'!E9</f>
        <v>8289026</v>
      </c>
      <c r="E45" s="101">
        <f>+'FORMATO 6A'!F9</f>
        <v>8184268</v>
      </c>
      <c r="F45" s="101">
        <f>+'FORMATO 6A'!G9</f>
        <v>8184268</v>
      </c>
      <c r="G45" s="101">
        <f>+D45-F45</f>
        <v>104758</v>
      </c>
    </row>
    <row r="46" spans="1:7" x14ac:dyDescent="0.25">
      <c r="B46" s="101">
        <f>+'FORMATO 6A'!C84</f>
        <v>41792048</v>
      </c>
      <c r="C46" s="101">
        <f>+'FORMATO 6A'!D84</f>
        <v>1238095</v>
      </c>
      <c r="D46" s="101">
        <f>+'FORMATO 6A'!E84</f>
        <v>43030143</v>
      </c>
      <c r="E46" s="101">
        <f>+'FORMATO 6A'!F84</f>
        <v>42619026</v>
      </c>
      <c r="F46" s="101">
        <f>+'FORMATO 6A'!G84</f>
        <v>42619026</v>
      </c>
      <c r="G46" s="101">
        <f>+D46-F46</f>
        <v>411117</v>
      </c>
    </row>
    <row r="47" spans="1:7" x14ac:dyDescent="0.25">
      <c r="B47" s="165">
        <f>+B45+B46</f>
        <v>49864440</v>
      </c>
      <c r="C47" s="165">
        <f t="shared" ref="C47:G47" si="11">+C45+C46</f>
        <v>1454729</v>
      </c>
      <c r="D47" s="165">
        <f t="shared" si="11"/>
        <v>51319169</v>
      </c>
      <c r="E47" s="165">
        <f t="shared" si="11"/>
        <v>50803294</v>
      </c>
      <c r="F47" s="165">
        <f t="shared" si="11"/>
        <v>50803294</v>
      </c>
      <c r="G47" s="165">
        <f t="shared" si="11"/>
        <v>515875</v>
      </c>
    </row>
    <row r="49" spans="2:7" x14ac:dyDescent="0.25">
      <c r="B49" s="101">
        <f>+B47-B31</f>
        <v>0</v>
      </c>
      <c r="C49" s="101">
        <f>+C47-C31</f>
        <v>0</v>
      </c>
      <c r="D49" s="101">
        <f t="shared" ref="D49:G49" si="12">+D47-D31</f>
        <v>0</v>
      </c>
      <c r="E49" s="101">
        <f t="shared" si="12"/>
        <v>0</v>
      </c>
      <c r="F49" s="101">
        <f t="shared" si="12"/>
        <v>0</v>
      </c>
      <c r="G49" s="101">
        <f t="shared" si="12"/>
        <v>0</v>
      </c>
    </row>
  </sheetData>
  <mergeCells count="11">
    <mergeCell ref="A39:C39"/>
    <mergeCell ref="D38:G38"/>
    <mergeCell ref="D39:G39"/>
    <mergeCell ref="A6:A7"/>
    <mergeCell ref="B6:F6"/>
    <mergeCell ref="G6:G7"/>
    <mergeCell ref="A2:G2"/>
    <mergeCell ref="A3:G3"/>
    <mergeCell ref="A4:G4"/>
    <mergeCell ref="A5:G5"/>
    <mergeCell ref="A38:C3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2020-01-08T17:55:39Z</cp:lastPrinted>
  <dcterms:created xsi:type="dcterms:W3CDTF">2016-11-15T23:13:57Z</dcterms:created>
  <dcterms:modified xsi:type="dcterms:W3CDTF">2020-01-22T19:43:47Z</dcterms:modified>
</cp:coreProperties>
</file>