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CRI\"/>
    </mc:Choice>
  </mc:AlternateContent>
  <bookViews>
    <workbookView xWindow="0" yWindow="0" windowWidth="20730" windowHeight="11610"/>
  </bookViews>
  <sheets>
    <sheet name="FORMATO 1" sheetId="1" r:id="rId1"/>
    <sheet name="FORMATO 2 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52511"/>
</workbook>
</file>

<file path=xl/calcChain.xml><?xml version="1.0" encoding="utf-8"?>
<calcChain xmlns="http://schemas.openxmlformats.org/spreadsheetml/2006/main">
  <c r="G19" i="5" l="1"/>
  <c r="H19" i="5"/>
  <c r="B26" i="1"/>
  <c r="E19" i="5" l="1"/>
  <c r="I21" i="5" l="1"/>
  <c r="I18" i="5"/>
  <c r="D19" i="5" l="1"/>
  <c r="I19" i="5" s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E33" i="6"/>
  <c r="E32" i="6"/>
  <c r="T32" i="6" s="1"/>
  <c r="E31" i="6"/>
  <c r="E30" i="6"/>
  <c r="E28" i="6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T16" i="6" s="1"/>
  <c r="E15" i="6"/>
  <c r="E14" i="6"/>
  <c r="T14" i="6" s="1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1" i="8"/>
  <c r="H32" i="8"/>
  <c r="H33" i="8"/>
  <c r="H34" i="8"/>
  <c r="H35" i="8"/>
  <c r="H36" i="8"/>
  <c r="H37" i="8"/>
  <c r="H38" i="8"/>
  <c r="H39" i="8"/>
  <c r="C41" i="8"/>
  <c r="D41" i="8"/>
  <c r="E41" i="8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G84" i="6" s="1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I41" i="5" s="1"/>
  <c r="E32" i="5"/>
  <c r="G32" i="5"/>
  <c r="H32" i="5"/>
  <c r="I32" i="5" s="1"/>
  <c r="E39" i="5"/>
  <c r="G39" i="5"/>
  <c r="H39" i="5"/>
  <c r="E41" i="5"/>
  <c r="G41" i="5"/>
  <c r="G45" i="5" s="1"/>
  <c r="H41" i="5"/>
  <c r="D50" i="5"/>
  <c r="D59" i="5"/>
  <c r="D64" i="5"/>
  <c r="C63" i="4"/>
  <c r="E50" i="5"/>
  <c r="G50" i="5"/>
  <c r="G59" i="5"/>
  <c r="G64" i="5"/>
  <c r="D63" i="4"/>
  <c r="F84" i="6"/>
  <c r="D66" i="4" s="1"/>
  <c r="H50" i="5"/>
  <c r="E59" i="5"/>
  <c r="E64" i="5"/>
  <c r="E72" i="5"/>
  <c r="H59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K15" i="3" s="1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18" i="6"/>
  <c r="T111" i="6"/>
  <c r="T57" i="6"/>
  <c r="T105" i="6"/>
  <c r="T91" i="6"/>
  <c r="T47" i="6"/>
  <c r="T44" i="6"/>
  <c r="T118" i="6"/>
  <c r="T116" i="6"/>
  <c r="T53" i="6"/>
  <c r="T50" i="6"/>
  <c r="H48" i="6"/>
  <c r="T48" i="6"/>
  <c r="T106" i="6"/>
  <c r="T88" i="6"/>
  <c r="T58" i="6"/>
  <c r="I50" i="5"/>
  <c r="H94" i="6"/>
  <c r="H149" i="6"/>
  <c r="T75" i="6"/>
  <c r="T82" i="6"/>
  <c r="T131" i="6"/>
  <c r="T132" i="6"/>
  <c r="T125" i="6"/>
  <c r="H156" i="6"/>
  <c r="T148" i="6"/>
  <c r="T134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42" i="6"/>
  <c r="T136" i="6"/>
  <c r="T70" i="6"/>
  <c r="T157" i="6"/>
  <c r="T129" i="6"/>
  <c r="T66" i="6"/>
  <c r="T135" i="6"/>
  <c r="T81" i="6"/>
  <c r="T147" i="6"/>
  <c r="D84" i="6"/>
  <c r="C24" i="7" s="1"/>
  <c r="T33" i="6"/>
  <c r="H33" i="6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T139" i="6"/>
  <c r="H139" i="6"/>
  <c r="H95" i="6"/>
  <c r="H12" i="8"/>
  <c r="H126" i="6"/>
  <c r="T126" i="6"/>
  <c r="H15" i="6"/>
  <c r="T20" i="6"/>
  <c r="H28" i="6"/>
  <c r="T28" i="6"/>
  <c r="T42" i="6"/>
  <c r="H42" i="6"/>
  <c r="H46" i="6"/>
  <c r="E39" i="6"/>
  <c r="E103" i="6"/>
  <c r="H103" i="6" s="1"/>
  <c r="T15" i="6"/>
  <c r="H145" i="6"/>
  <c r="T145" i="6"/>
  <c r="H128" i="6"/>
  <c r="T128" i="6"/>
  <c r="H124" i="6"/>
  <c r="T124" i="6"/>
  <c r="H121" i="6"/>
  <c r="H86" i="6"/>
  <c r="E85" i="6"/>
  <c r="T104" i="6"/>
  <c r="T51" i="6"/>
  <c r="C43" i="4"/>
  <c r="H141" i="6"/>
  <c r="T141" i="6"/>
  <c r="H51" i="6"/>
  <c r="H20" i="6"/>
  <c r="B10" i="9"/>
  <c r="D17" i="4"/>
  <c r="E24" i="7"/>
  <c r="E23" i="7" s="1"/>
  <c r="F63" i="8"/>
  <c r="F58" i="8" s="1"/>
  <c r="F47" i="8" s="1"/>
  <c r="L47" i="8" s="1"/>
  <c r="D24" i="9"/>
  <c r="D22" i="9" s="1"/>
  <c r="H85" i="6"/>
  <c r="E17" i="4" l="1"/>
  <c r="G63" i="8"/>
  <c r="G58" i="8" s="1"/>
  <c r="G47" i="8" s="1"/>
  <c r="M47" i="8" s="1"/>
  <c r="F24" i="7"/>
  <c r="F23" i="7" s="1"/>
  <c r="E66" i="4"/>
  <c r="E68" i="4" s="1"/>
  <c r="E69" i="4" s="1"/>
  <c r="C23" i="7"/>
  <c r="G37" i="9"/>
  <c r="D63" i="8"/>
  <c r="D58" i="8" s="1"/>
  <c r="H39" i="6"/>
  <c r="T143" i="6"/>
  <c r="T71" i="6"/>
  <c r="T140" i="6"/>
  <c r="E21" i="3"/>
  <c r="E70" i="5"/>
  <c r="C84" i="6"/>
  <c r="B33" i="9"/>
  <c r="B38" i="9" s="1"/>
  <c r="E84" i="6"/>
  <c r="T153" i="6"/>
  <c r="T61" i="6"/>
  <c r="T64" i="6"/>
  <c r="K9" i="3"/>
  <c r="I59" i="5"/>
  <c r="T80" i="6"/>
  <c r="T77" i="6"/>
  <c r="T68" i="6"/>
  <c r="E45" i="5"/>
  <c r="H78" i="8"/>
  <c r="H41" i="8"/>
  <c r="H30" i="8"/>
  <c r="T27" i="6"/>
  <c r="C10" i="6"/>
  <c r="C159" i="6" s="1"/>
  <c r="C173" i="6" s="1"/>
  <c r="F10" i="6"/>
  <c r="F159" i="6" s="1"/>
  <c r="F162" i="6" s="1"/>
  <c r="H14" i="6"/>
  <c r="H11" i="6" s="1"/>
  <c r="G11" i="9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C53" i="4"/>
  <c r="G10" i="6"/>
  <c r="E16" i="4" s="1"/>
  <c r="E15" i="4" s="1"/>
  <c r="C162" i="6"/>
  <c r="B48" i="1"/>
  <c r="B63" i="1" s="1"/>
  <c r="E49" i="6"/>
  <c r="H49" i="6" s="1"/>
  <c r="F45" i="5"/>
  <c r="D10" i="6"/>
  <c r="E27" i="8" s="1"/>
  <c r="F11" i="9"/>
  <c r="F10" i="9" s="1"/>
  <c r="F33" i="9" s="1"/>
  <c r="F38" i="9" s="1"/>
  <c r="D45" i="5"/>
  <c r="K21" i="3"/>
  <c r="H21" i="3"/>
  <c r="G25" i="9"/>
  <c r="E43" i="4"/>
  <c r="D47" i="8"/>
  <c r="J47" i="8" s="1"/>
  <c r="H67" i="8"/>
  <c r="D68" i="4"/>
  <c r="D69" i="4" s="1"/>
  <c r="F80" i="1"/>
  <c r="H84" i="6"/>
  <c r="C16" i="4"/>
  <c r="G80" i="1"/>
  <c r="G48" i="1"/>
  <c r="G60" i="1" s="1"/>
  <c r="F48" i="1"/>
  <c r="F60" i="1" s="1"/>
  <c r="I72" i="5"/>
  <c r="C48" i="1"/>
  <c r="C63" i="1" s="1"/>
  <c r="D70" i="5"/>
  <c r="C61" i="4" s="1"/>
  <c r="E12" i="7"/>
  <c r="E33" i="7" s="1"/>
  <c r="E36" i="7" s="1"/>
  <c r="B13" i="7"/>
  <c r="G70" i="5"/>
  <c r="G75" i="5" s="1"/>
  <c r="G24" i="9"/>
  <c r="G29" i="9"/>
  <c r="C33" i="9"/>
  <c r="C38" i="9" s="1"/>
  <c r="G22" i="9"/>
  <c r="E33" i="9"/>
  <c r="E38" i="9" s="1"/>
  <c r="G12" i="9"/>
  <c r="F70" i="5"/>
  <c r="E75" i="5"/>
  <c r="H70" i="5"/>
  <c r="I70" i="5" s="1"/>
  <c r="I39" i="5"/>
  <c r="C66" i="4" l="1"/>
  <c r="C68" i="4" s="1"/>
  <c r="C69" i="4" s="1"/>
  <c r="C63" i="8"/>
  <c r="B24" i="7"/>
  <c r="C17" i="4"/>
  <c r="C15" i="4" s="1"/>
  <c r="C25" i="8"/>
  <c r="C22" i="8" s="1"/>
  <c r="C11" i="8" s="1"/>
  <c r="H29" i="6"/>
  <c r="D48" i="4"/>
  <c r="E11" i="4"/>
  <c r="E21" i="4" s="1"/>
  <c r="E22" i="4" s="1"/>
  <c r="E23" i="4" s="1"/>
  <c r="E31" i="4" s="1"/>
  <c r="C12" i="4"/>
  <c r="C11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H27" i="8"/>
  <c r="B12" i="7"/>
  <c r="D38" i="9"/>
  <c r="G33" i="9"/>
  <c r="G38" i="9" s="1"/>
  <c r="H75" i="5"/>
  <c r="C58" i="8" l="1"/>
  <c r="C47" i="8" s="1"/>
  <c r="I47" i="8" s="1"/>
  <c r="E63" i="8"/>
  <c r="C48" i="4"/>
  <c r="C55" i="4" s="1"/>
  <c r="C56" i="4" s="1"/>
  <c r="B23" i="7"/>
  <c r="B33" i="7" s="1"/>
  <c r="B36" i="7" s="1"/>
  <c r="D24" i="7"/>
  <c r="C84" i="8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C21" i="4"/>
  <c r="C22" i="4" s="1"/>
  <c r="C23" i="4" s="1"/>
  <c r="C31" i="4" s="1"/>
  <c r="H22" i="8"/>
  <c r="E11" i="8"/>
  <c r="E58" i="8" l="1"/>
  <c r="H63" i="8"/>
  <c r="D23" i="7"/>
  <c r="G23" i="7" s="1"/>
  <c r="G24" i="7"/>
  <c r="E173" i="6"/>
  <c r="H159" i="6"/>
  <c r="H173" i="6" s="1"/>
  <c r="G13" i="7"/>
  <c r="G12" i="7"/>
  <c r="G33" i="7" s="1"/>
  <c r="G36" i="7" s="1"/>
  <c r="D33" i="7"/>
  <c r="D36" i="7" s="1"/>
  <c r="H11" i="8"/>
  <c r="H58" i="8" l="1"/>
  <c r="H47" i="8" s="1"/>
  <c r="H84" i="8" s="1"/>
  <c r="E47" i="8"/>
  <c r="H162" i="6"/>
  <c r="K47" i="8" l="1"/>
  <c r="E84" i="8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<sst xmlns="http://schemas.openxmlformats.org/spreadsheetml/2006/main" count="657" uniqueCount="470">
  <si>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</si>
  <si>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</si>
  <si>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</si>
  <si>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</si>
  <si>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</si>
  <si>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</si>
  <si>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</si>
  <si>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</si>
  <si>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</si>
  <si>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</si>
  <si>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</si>
  <si>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</si>
  <si>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</si>
  <si>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</si>
  <si>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</si>
  <si>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</si>
  <si>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</si>
  <si>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</si>
  <si>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</si>
  <si>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</si>
  <si>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</si>
  <si>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</si>
  <si>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</si>
  <si>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</si>
  <si>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</si>
  <si>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</si>
  <si>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</si>
  <si>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</si>
  <si>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</si>
  <si>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</si>
  <si>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</si>
  <si>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</si>
  <si>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</si>
  <si>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</si>
  <si>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</si>
  <si>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</si>
  <si>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</si>
  <si>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</si>
  <si>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</si>
  <si>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</si>
  <si>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</si>
  <si>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</si>
  <si>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</si>
  <si>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</si>
  <si>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</si>
  <si>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</si>
  <si>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</si>
  <si>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</si>
  <si>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</si>
  <si>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</si>
  <si>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</si>
  <si>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</si>
  <si>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</si>
  <si>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</si>
  <si>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</si>
  <si>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</si>
  <si>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</si>
  <si>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</si>
  <si>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</si>
  <si>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</si>
  <si>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</si>
  <si>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</si>
  <si>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</si>
  <si>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</si>
  <si>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</si>
  <si>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</si>
  <si>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</si>
  <si>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</si>
  <si>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</si>
  <si>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</si>
  <si>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</si>
  <si>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</si>
  <si>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</si>
  <si>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</si>
  <si>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</si>
  <si>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</si>
  <si>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</si>
  <si>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</si>
  <si>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</si>
  <si>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</si>
  <si>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</si>
  <si>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</si>
  <si>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</si>
  <si>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</si>
  <si>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</si>
  <si>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</si>
  <si>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</si>
  <si>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</si>
  <si>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</si>
  <si>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</si>
  <si>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</si>
  <si>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</si>
  <si>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</si>
  <si>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</si>
  <si>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</si>
  <si>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</si>
  <si>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</si>
  <si>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</si>
  <si>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</si>
  <si>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</si>
  <si>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</si>
  <si>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</si>
  <si>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</si>
  <si>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</si>
  <si>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</si>
  <si>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</si>
  <si>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</si>
  <si>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</si>
  <si>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</si>
  <si>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</si>
  <si>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</si>
  <si>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</si>
  <si>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</si>
  <si>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</si>
  <si>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</si>
  <si>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</si>
  <si>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</si>
  <si>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</si>
  <si>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</si>
  <si>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</si>
  <si>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</si>
  <si>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</si>
  <si>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</si>
  <si>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</si>
  <si>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</si>
  <si>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</si>
  <si>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</si>
  <si>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</si>
  <si>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</si>
  <si>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</si>
  <si>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</si>
  <si>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</si>
  <si>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</si>
  <si>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</si>
  <si>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</si>
  <si>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</si>
  <si>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</si>
  <si>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</si>
  <si>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</si>
  <si>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</si>
  <si>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</si>
  <si>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</si>
  <si>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</si>
  <si>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</si>
  <si>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</si>
  <si>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</si>
  <si>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</si>
  <si>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</si>
  <si>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</si>
  <si>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</si>
  <si>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</si>
  <si>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</si>
  <si>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</si>
  <si>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</si>
  <si>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</si>
  <si>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</si>
  <si>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</si>
  <si>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</si>
  <si>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</si>
  <si>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</si>
  <si>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</si>
  <si>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</si>
  <si>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</si>
  <si>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</si>
  <si>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</si>
  <si>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</si>
  <si>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</si>
  <si>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</si>
  <si>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</si>
  <si>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</si>
  <si>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</si>
  <si>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</si>
  <si>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</si>
  <si>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</si>
  <si>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</si>
  <si>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</si>
  <si>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</si>
  <si>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</si>
  <si>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</si>
  <si>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</si>
  <si>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</si>
  <si>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</si>
  <si>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</si>
  <si>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</si>
  <si>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</si>
  <si>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</si>
  <si>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</si>
  <si>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</si>
  <si>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</si>
  <si>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</si>
  <si>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</si>
  <si>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</si>
  <si>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</si>
  <si>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</si>
  <si>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</si>
  <si>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</si>
  <si>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</si>
  <si>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</si>
  <si>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</si>
  <si>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</si>
  <si>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</si>
  <si>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</si>
  <si>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</si>
  <si>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</si>
  <si>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</si>
  <si>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</si>
  <si>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</si>
  <si>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</si>
  <si>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</si>
  <si>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</si>
  <si>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</si>
  <si>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</si>
  <si>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</si>
  <si>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</si>
  <si>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</si>
  <si>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</si>
  <si>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</si>
  <si>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</si>
  <si>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</si>
  <si>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</si>
  <si>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</si>
  <si>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</si>
  <si>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</si>
  <si>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</si>
  <si>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</si>
  <si>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</si>
  <si>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</si>
  <si>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</si>
  <si>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</si>
  <si>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</si>
  <si>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</si>
  <si>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</si>
  <si>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</si>
  <si>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</si>
  <si>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</si>
  <si>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</si>
  <si>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</si>
  <si>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</si>
  <si>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</si>
  <si>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</si>
  <si>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</si>
  <si>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</si>
  <si>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</si>
  <si>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</si>
  <si>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</si>
  <si>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</si>
  <si>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</si>
  <si>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</si>
  <si>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</si>
  <si>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</si>
  <si>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</si>
  <si>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</si>
  <si>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</si>
  <si>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</si>
  <si>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</si>
  <si>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</si>
  <si>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</si>
  <si>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</si>
  <si>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</si>
  <si>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</si>
  <si>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</si>
  <si>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</si>
  <si>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</si>
  <si>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</si>
  <si>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</si>
  <si>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</si>
  <si>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</si>
  <si>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</si>
  <si>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</si>
  <si>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</si>
  <si>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</si>
  <si>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</si>
  <si>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</si>
  <si>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</si>
  <si>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</si>
  <si>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</si>
  <si>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</si>
  <si>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</si>
  <si>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</si>
  <si>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</si>
  <si>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</si>
  <si>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</si>
  <si>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</si>
  <si>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</si>
  <si>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</si>
  <si>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</si>
  <si>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</si>
  <si>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</si>
  <si>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</si>
  <si>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</si>
  <si>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</si>
  <si>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</si>
  <si>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</si>
  <si>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</si>
  <si>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</si>
  <si>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</si>
  <si>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</si>
  <si>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</si>
  <si>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</si>
  <si>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</si>
  <si>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</si>
  <si>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</si>
  <si>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</si>
  <si>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</si>
  <si>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</si>
  <si>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</si>
  <si>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</si>
  <si>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</si>
  <si>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</si>
  <si>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</si>
  <si>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</si>
  <si>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</si>
  <si>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</si>
  <si>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</si>
  <si>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</si>
  <si>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</si>
  <si>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</si>
  <si>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</si>
  <si>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</si>
  <si>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</si>
  <si>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</si>
  <si>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</si>
  <si>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</si>
  <si>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</si>
  <si>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</si>
  <si>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</si>
  <si>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</si>
  <si>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</si>
  <si>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</si>
  <si>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</si>
  <si>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</si>
  <si>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</si>
  <si>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</si>
  <si>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</si>
  <si>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</si>
  <si>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</si>
  <si>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</si>
  <si>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</si>
  <si>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</si>
  <si>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</si>
  <si>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</si>
  <si>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</si>
  <si>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</si>
  <si>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</si>
  <si>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</si>
  <si>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</si>
  <si>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</si>
  <si>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</si>
  <si>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</si>
  <si>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</si>
  <si>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</si>
  <si>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</si>
  <si>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</si>
  <si>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</si>
  <si>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</si>
  <si>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</si>
  <si>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</si>
  <si>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</si>
  <si>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</si>
  <si>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</si>
  <si>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</si>
  <si>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</si>
  <si>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</si>
  <si>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</si>
  <si>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</si>
  <si>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</si>
  <si>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</si>
  <si>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</si>
  <si>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</si>
  <si>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</si>
  <si>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</si>
  <si>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</si>
  <si>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</si>
  <si>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</si>
  <si>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</si>
  <si>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</si>
  <si>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</si>
  <si>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</si>
  <si>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</si>
  <si>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</si>
  <si>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</si>
  <si>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</si>
  <si>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</si>
  <si>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</si>
  <si>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</si>
  <si>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</si>
  <si>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</si>
  <si>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</si>
  <si>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</si>
  <si>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</si>
  <si>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</si>
  <si>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</si>
  <si>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</si>
  <si>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</si>
  <si>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</si>
  <si>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</si>
  <si>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</si>
  <si>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</si>
  <si>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</si>
  <si>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</si>
  <si>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</si>
  <si>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</si>
  <si>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</si>
  <si>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</si>
  <si>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</si>
  <si>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</si>
  <si>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</si>
  <si>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</si>
  <si>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</si>
  <si>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</si>
  <si>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</si>
  <si>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</si>
  <si>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</si>
  <si>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</si>
  <si>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</si>
  <si>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</si>
  <si>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</si>
  <si>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</si>
  <si>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</si>
  <si>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</si>
  <si>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</si>
  <si>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</si>
  <si>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</si>
  <si>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</si>
  <si>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</si>
  <si>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</si>
  <si>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</si>
  <si>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</si>
  <si>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</si>
  <si>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</si>
  <si>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</si>
  <si>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</si>
  <si>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</si>
  <si>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</si>
  <si>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</si>
  <si>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</si>
  <si>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</si>
  <si>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</si>
  <si>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</si>
  <si>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</si>
  <si>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</si>
  <si>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</si>
  <si>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</si>
  <si>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</si>
  <si>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</si>
  <si>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</si>
  <si>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</si>
  <si>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</si>
  <si>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</si>
  <si>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</si>
  <si>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</si>
  <si>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</si>
  <si>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</si>
  <si>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</si>
  <si>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</si>
  <si>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</si>
  <si>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</si>
  <si>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</si>
  <si>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</si>
  <si>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</si>
  <si>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</si>
  <si>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</si>
  <si>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2018</t>
  </si>
  <si>
    <t>Saldo al 31 de diciembre de 2018</t>
  </si>
  <si>
    <t>Al 31 de Diciembre de 2019 y al 31 de Diciembre de 2018</t>
  </si>
  <si>
    <t>31 de diciembre de 2019</t>
  </si>
  <si>
    <t>Del 01 de Enero al 31 de Diciembre de 2019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</si>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</sst>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0" zoomScaleNormal="100" zoomScaleSheetLayoutView="110" workbookViewId="0">
      <selection activeCell="F8" sqref="F8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8731209</v>
      </c>
      <c r="C10" s="139">
        <f>C11+C12+C13+C14+C15+C16+C17</f>
        <v>8250177</v>
      </c>
      <c r="D10" s="92"/>
      <c r="E10" s="136" t="s">
        <v>9</v>
      </c>
      <c r="F10" s="151">
        <f>F11+F12+F13+F14+F15+F16+F17+F18+F19</f>
        <v>13831</v>
      </c>
      <c r="G10" s="151">
        <f>G11+G12+G13+G14+G15+G16+G17+G18+G19</f>
        <v>91290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1263209</v>
      </c>
      <c r="C12" s="140">
        <v>782177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13831</v>
      </c>
      <c r="G17" s="152">
        <v>91290</v>
      </c>
    </row>
    <row r="18" spans="1:8" ht="12" customHeight="1" x14ac:dyDescent="0.25">
      <c r="A18" s="133" t="s">
        <v>24</v>
      </c>
      <c r="B18" s="139">
        <f>B19+B20+B21+B22+B23+B24+B25</f>
        <v>1</v>
      </c>
      <c r="C18" s="139">
        <f>C19+C20+C21+C22+C23+C24+C25</f>
        <v>127702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127538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1</v>
      </c>
      <c r="C25" s="76">
        <v>164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8731210</v>
      </c>
      <c r="C48" s="139">
        <f>C10+C18+C26+C32+C38+C39+C42</f>
        <v>8377879</v>
      </c>
      <c r="D48" s="92"/>
      <c r="E48" s="122" t="s">
        <v>83</v>
      </c>
      <c r="F48" s="152">
        <f>F10+F20+F24+F27+F28+F32+F39+F43</f>
        <v>13831</v>
      </c>
      <c r="G48" s="152">
        <f>G10+G20+G24+G27+G28+G32+G39+G43</f>
        <v>91290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8345158</v>
      </c>
      <c r="C54" s="76">
        <v>8788664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13831</v>
      </c>
      <c r="G60" s="155">
        <f>G48+G58</f>
        <v>91290</v>
      </c>
    </row>
    <row r="61" spans="1:7" ht="16.5" x14ac:dyDescent="0.25">
      <c r="A61" s="10" t="s">
        <v>103</v>
      </c>
      <c r="B61" s="76">
        <f>B51+B52+B53+B54+B55+B56+B57+B58+B59</f>
        <v>8345158</v>
      </c>
      <c r="C61" s="76">
        <f>C51+C52+C53+C54+C55+C56+C57+C58+C59</f>
        <v>8788664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17076368</v>
      </c>
      <c r="C63" s="144">
        <f>C48+C61</f>
        <v>17166543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17062537</v>
      </c>
      <c r="G69" s="152">
        <f>G70+G71+G72+G73+G74</f>
        <v>17075253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1116631</v>
      </c>
      <c r="G70" s="152">
        <v>1086606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3863812</v>
      </c>
      <c r="G71" s="152">
        <v>3400363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12082094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17062537</v>
      </c>
      <c r="G80" s="152">
        <f>G64+G69+G76</f>
        <v>17075253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17076368</v>
      </c>
      <c r="G82" s="152">
        <f>G60+G80</f>
        <v>17166543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G20" sqref="G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463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91290</v>
      </c>
      <c r="D20" s="178">
        <v>1224250</v>
      </c>
      <c r="E20" s="178">
        <v>1146791</v>
      </c>
      <c r="F20" s="178">
        <v>0</v>
      </c>
      <c r="G20" s="178">
        <v>13831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91290</v>
      </c>
      <c r="D22" s="179">
        <f t="shared" ref="D22:G22" si="3">D11+D20</f>
        <v>1224250</v>
      </c>
      <c r="E22" s="179">
        <f t="shared" si="3"/>
        <v>1146791</v>
      </c>
      <c r="F22" s="179">
        <f t="shared" si="3"/>
        <v>0</v>
      </c>
      <c r="G22" s="179">
        <f t="shared" si="3"/>
        <v>13831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 '!A6:I6</f>
        <v>Del 01 de Enero al 31 de Diciembre de 2019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20" zoomScaleNormal="100" zoomScaleSheetLayoutView="120" workbookViewId="0">
      <selection activeCell="C12" sqref="C12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+'FORMATO 2 '!A6:I6</f>
        <v>Del 01 de Enero al 31 de Diciembre de 2019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11991578</v>
      </c>
      <c r="D11" s="77">
        <f>D12+D13+D14</f>
        <v>11461976</v>
      </c>
      <c r="E11" s="77">
        <f>E12+E13+E14</f>
        <v>11461976</v>
      </c>
    </row>
    <row r="12" spans="1:7" ht="15" customHeight="1" x14ac:dyDescent="0.25">
      <c r="A12" s="44"/>
      <c r="B12" s="20" t="s">
        <v>196</v>
      </c>
      <c r="C12" s="78">
        <f>'FORMATO 5'!D45</f>
        <v>11991578</v>
      </c>
      <c r="D12" s="78">
        <f>'FORMATO 5'!G45</f>
        <v>11461976</v>
      </c>
      <c r="E12" s="78">
        <f>'FORMATO 5'!H45</f>
        <v>11461976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11991578</v>
      </c>
      <c r="D15" s="77">
        <f>D16+D17</f>
        <v>10597694</v>
      </c>
      <c r="E15" s="77">
        <f>E16+E17</f>
        <v>10583863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11991578</v>
      </c>
      <c r="D16" s="78">
        <f>'FORMATO 6A'!F10</f>
        <v>10597694</v>
      </c>
      <c r="E16" s="78">
        <f>'FORMATO 6A'!G10</f>
        <v>10583863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864282</v>
      </c>
      <c r="E21" s="80">
        <f t="shared" si="0"/>
        <v>878113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864282</v>
      </c>
      <c r="E22" s="80">
        <f t="shared" si="1"/>
        <v>878113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864282</v>
      </c>
      <c r="E23" s="80">
        <f t="shared" si="2"/>
        <v>878113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864282</v>
      </c>
      <c r="E31" s="80">
        <f t="shared" si="3"/>
        <v>878113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11991578</v>
      </c>
      <c r="D48" s="259">
        <f>D12</f>
        <v>11461976</v>
      </c>
      <c r="E48" s="259">
        <f>E12</f>
        <v>11461976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11991578</v>
      </c>
      <c r="D53" s="91">
        <f>'FORMATO 6A'!F10</f>
        <v>10597694</v>
      </c>
      <c r="E53" s="91">
        <f>'FORMATO 6A'!G10</f>
        <v>10583863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864282</v>
      </c>
      <c r="E55" s="168">
        <f t="shared" si="4"/>
        <v>878113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864282</v>
      </c>
      <c r="E56" s="169">
        <f t="shared" si="5"/>
        <v>878113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I21" sqref="I2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+'FORMATO 2 '!A6:I6</f>
        <v>Del 01 de Enero al 31 de Diciembre de 2019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10891578</v>
      </c>
      <c r="E18" s="101">
        <v>-529602</v>
      </c>
      <c r="F18" s="101">
        <f t="shared" si="0"/>
        <v>10361976</v>
      </c>
      <c r="G18" s="101">
        <v>10361976</v>
      </c>
      <c r="H18" s="101">
        <v>10361976</v>
      </c>
      <c r="I18" s="111">
        <f>+H18-D18</f>
        <v>-529602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1100000</v>
      </c>
      <c r="E19" s="176">
        <f>E21+E22+E23+E24+E25+E26+E27+E28+E29+E30+E31</f>
        <v>0</v>
      </c>
      <c r="F19" s="177">
        <f>F21+F22+F23+F24+F25+F26+F27+F28+F29+F30+F31</f>
        <v>1100000</v>
      </c>
      <c r="G19" s="164">
        <f>G21+G22+G23+G24+G25+G26+G27+G28+G29+G30+G31</f>
        <v>1100000</v>
      </c>
      <c r="H19" s="175">
        <f>H21+H22+H23+H24+H25+H26+H27+H28+H29+H30+H31</f>
        <v>1100000</v>
      </c>
      <c r="I19" s="176">
        <f>+H19-D19</f>
        <v>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1100000</v>
      </c>
      <c r="E21" s="101">
        <v>0</v>
      </c>
      <c r="F21" s="101">
        <f>+D21+E21</f>
        <v>1100000</v>
      </c>
      <c r="G21" s="101">
        <v>1100000</v>
      </c>
      <c r="H21" s="101">
        <v>1100000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11991578</v>
      </c>
      <c r="E45" s="164">
        <f>E12+E13+E14+E15+E16+E17+E18+E19+E32+E38+E39+E41</f>
        <v>-529602</v>
      </c>
      <c r="F45" s="164">
        <f>F12+F13+F14+F15+F16+F17+F18+F19+F32+F38+F39+F41</f>
        <v>11461976</v>
      </c>
      <c r="G45" s="164">
        <f>G12+G13+G14+G15+G16+G17+G18+G19+G32+G38+G39+G41</f>
        <v>11461976</v>
      </c>
      <c r="H45" s="164">
        <f>H12+H13+H14+H15+H16+H17+H18+H19+H32+H38+H39+H41</f>
        <v>11461976</v>
      </c>
      <c r="I45" s="164">
        <f>+H45-D45</f>
        <v>-529602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11991578</v>
      </c>
      <c r="E75" s="107">
        <f>E45+E70+E72</f>
        <v>-529602</v>
      </c>
      <c r="F75" s="107">
        <f>F45+F70+F72</f>
        <v>11461976</v>
      </c>
      <c r="G75" s="107">
        <f>G45+G70+G72</f>
        <v>11461976</v>
      </c>
      <c r="H75" s="107">
        <f>H45+H70+H72</f>
        <v>11461976</v>
      </c>
      <c r="I75" s="112">
        <f>+H75-D75</f>
        <v>-529602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D24" sqref="D24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+'FORMATO 2 '!A6:I6</f>
        <v>Del 01 de Enero al 31 de Diciembre de 2019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11991578</v>
      </c>
      <c r="D10" s="168">
        <f>+D11+D19+D29+D39+D49+D59+D63+D72+D76</f>
        <v>-529602</v>
      </c>
      <c r="E10" s="168">
        <f>+E11+E19+E29+E39+E49+E59+E63+E72+E76</f>
        <v>11461976</v>
      </c>
      <c r="F10" s="168">
        <f>+F11+F19+F29+F39+F49+F59+F63+F72+F76</f>
        <v>10597694</v>
      </c>
      <c r="G10" s="168">
        <f>+G11+G19+G29+G39+G49+G59+G63+G72+G76</f>
        <v>10583863</v>
      </c>
      <c r="H10" s="168">
        <f>+E10-F10</f>
        <v>864282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8000432</v>
      </c>
      <c r="D11" s="168">
        <f t="shared" si="0"/>
        <v>0</v>
      </c>
      <c r="E11" s="168">
        <f t="shared" si="0"/>
        <v>8000432</v>
      </c>
      <c r="F11" s="168">
        <f t="shared" si="0"/>
        <v>7684199</v>
      </c>
      <c r="G11" s="168">
        <f t="shared" si="0"/>
        <v>7684199</v>
      </c>
      <c r="H11" s="168">
        <f t="shared" si="0"/>
        <v>316233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45471188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6733192</v>
      </c>
      <c r="D13" s="189">
        <v>0</v>
      </c>
      <c r="E13" s="189">
        <f t="shared" ref="E13:E58" si="1">+D13+C13</f>
        <v>6733192</v>
      </c>
      <c r="F13" s="189">
        <v>6483323</v>
      </c>
      <c r="G13" s="189">
        <v>6483323</v>
      </c>
      <c r="H13" s="189">
        <f t="shared" ref="H13:H76" si="2">+E13-F13</f>
        <v>249869</v>
      </c>
      <c r="I13" s="52">
        <f t="shared" ref="I13:I18" si="3">+ROUND(F13,0)</f>
        <v>6483323</v>
      </c>
      <c r="J13" s="52">
        <f t="shared" ref="J13:J18" si="4">+ROUND(G13,0)</f>
        <v>6483323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6733192</v>
      </c>
      <c r="S13" s="117">
        <f t="shared" si="5"/>
        <v>0</v>
      </c>
      <c r="T13" s="117">
        <f t="shared" si="5"/>
        <v>6733192</v>
      </c>
      <c r="U13" s="117">
        <f t="shared" si="5"/>
        <v>6483323</v>
      </c>
      <c r="V13" s="117">
        <f t="shared" si="5"/>
        <v>6483323</v>
      </c>
      <c r="W13" s="117"/>
    </row>
    <row r="14" spans="1:23" ht="12" customHeight="1" x14ac:dyDescent="0.25">
      <c r="A14" s="57"/>
      <c r="B14" s="187" t="s">
        <v>315</v>
      </c>
      <c r="C14" s="188">
        <v>1237240</v>
      </c>
      <c r="D14" s="189">
        <v>0</v>
      </c>
      <c r="E14" s="189">
        <f t="shared" si="1"/>
        <v>1237240</v>
      </c>
      <c r="F14" s="189">
        <v>1200876</v>
      </c>
      <c r="G14" s="189">
        <v>1200876</v>
      </c>
      <c r="H14" s="189">
        <f t="shared" si="2"/>
        <v>36364</v>
      </c>
      <c r="I14" s="52">
        <f t="shared" si="3"/>
        <v>1200876</v>
      </c>
      <c r="J14" s="52">
        <f t="shared" si="4"/>
        <v>1200876</v>
      </c>
      <c r="K14" s="117"/>
      <c r="L14" s="117"/>
      <c r="M14" s="117"/>
      <c r="N14" s="117"/>
      <c r="O14" s="117"/>
      <c r="P14" s="117"/>
      <c r="Q14" s="117"/>
      <c r="R14" s="117">
        <f t="shared" si="5"/>
        <v>1237240</v>
      </c>
      <c r="S14" s="117">
        <f t="shared" si="5"/>
        <v>0</v>
      </c>
      <c r="T14" s="117">
        <f t="shared" si="5"/>
        <v>1237240</v>
      </c>
      <c r="U14" s="117">
        <f t="shared" si="5"/>
        <v>1200876</v>
      </c>
      <c r="V14" s="117">
        <f t="shared" si="5"/>
        <v>1200876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30000</v>
      </c>
      <c r="D16" s="188">
        <v>0</v>
      </c>
      <c r="E16" s="189">
        <f t="shared" si="1"/>
        <v>30000</v>
      </c>
      <c r="F16" s="188">
        <v>0</v>
      </c>
      <c r="G16" s="188">
        <v>0</v>
      </c>
      <c r="H16" s="189">
        <f t="shared" si="2"/>
        <v>30000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30000</v>
      </c>
      <c r="S16" s="117">
        <f t="shared" si="5"/>
        <v>0</v>
      </c>
      <c r="T16" s="117">
        <f t="shared" si="5"/>
        <v>30000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1714237</v>
      </c>
      <c r="D19" s="168">
        <f t="shared" si="6"/>
        <v>-529602</v>
      </c>
      <c r="E19" s="168">
        <f t="shared" si="6"/>
        <v>1184635</v>
      </c>
      <c r="F19" s="168">
        <f>SUM(F20:F28)</f>
        <v>1101556</v>
      </c>
      <c r="G19" s="168">
        <f>SUM(G20:G28)</f>
        <v>1101556</v>
      </c>
      <c r="H19" s="168">
        <f t="shared" si="6"/>
        <v>83079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679470</v>
      </c>
      <c r="D20" s="189">
        <v>-169071</v>
      </c>
      <c r="E20" s="189">
        <f t="shared" si="1"/>
        <v>510399</v>
      </c>
      <c r="F20" s="189">
        <v>510399</v>
      </c>
      <c r="G20" s="189">
        <v>510399</v>
      </c>
      <c r="H20" s="189">
        <f t="shared" si="2"/>
        <v>0</v>
      </c>
      <c r="I20" s="52">
        <f t="shared" ref="I20:I28" si="7">+ROUND(F20,0)</f>
        <v>510399</v>
      </c>
      <c r="J20" s="52">
        <f t="shared" ref="J20:J28" si="8">+ROUND(G20,0)</f>
        <v>510399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679470</v>
      </c>
      <c r="S20" s="117">
        <f t="shared" si="9"/>
        <v>-169071</v>
      </c>
      <c r="T20" s="117">
        <f t="shared" si="9"/>
        <v>510399</v>
      </c>
      <c r="U20" s="117">
        <f t="shared" si="9"/>
        <v>510399</v>
      </c>
      <c r="V20" s="117">
        <f t="shared" si="9"/>
        <v>510399</v>
      </c>
      <c r="W20" s="117"/>
    </row>
    <row r="21" spans="1:23" ht="12" customHeight="1" x14ac:dyDescent="0.25">
      <c r="A21" s="57"/>
      <c r="B21" s="187" t="s">
        <v>322</v>
      </c>
      <c r="C21" s="188">
        <v>227449</v>
      </c>
      <c r="D21" s="189">
        <v>-4462</v>
      </c>
      <c r="E21" s="189">
        <f t="shared" si="1"/>
        <v>222987</v>
      </c>
      <c r="F21" s="189">
        <v>222987</v>
      </c>
      <c r="G21" s="189">
        <v>222987</v>
      </c>
      <c r="H21" s="189">
        <f t="shared" si="2"/>
        <v>0</v>
      </c>
      <c r="I21" s="52">
        <f t="shared" si="7"/>
        <v>222987</v>
      </c>
      <c r="J21" s="52">
        <f t="shared" si="8"/>
        <v>222987</v>
      </c>
      <c r="K21" s="117"/>
      <c r="L21" s="117"/>
      <c r="M21" s="117"/>
      <c r="N21" s="117"/>
      <c r="O21" s="117"/>
      <c r="P21" s="117"/>
      <c r="Q21" s="117"/>
      <c r="R21" s="117">
        <f t="shared" si="9"/>
        <v>227449</v>
      </c>
      <c r="S21" s="117">
        <f t="shared" si="9"/>
        <v>-4462</v>
      </c>
      <c r="T21" s="117">
        <f t="shared" si="9"/>
        <v>222987</v>
      </c>
      <c r="U21" s="117">
        <f t="shared" si="9"/>
        <v>222987</v>
      </c>
      <c r="V21" s="117">
        <f t="shared" si="9"/>
        <v>222987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133111</v>
      </c>
      <c r="D23" s="189">
        <v>-85674</v>
      </c>
      <c r="E23" s="189">
        <f t="shared" si="1"/>
        <v>47437</v>
      </c>
      <c r="F23" s="189">
        <v>47437</v>
      </c>
      <c r="G23" s="189">
        <v>47437</v>
      </c>
      <c r="H23" s="189">
        <f t="shared" si="2"/>
        <v>0</v>
      </c>
      <c r="I23" s="52">
        <f t="shared" si="7"/>
        <v>47437</v>
      </c>
      <c r="J23" s="52">
        <f t="shared" si="8"/>
        <v>47437</v>
      </c>
      <c r="K23" s="117"/>
      <c r="L23" s="117"/>
      <c r="M23" s="117"/>
      <c r="N23" s="117"/>
      <c r="O23" s="117"/>
      <c r="P23" s="117"/>
      <c r="Q23" s="117"/>
      <c r="R23" s="117">
        <f t="shared" si="9"/>
        <v>133111</v>
      </c>
      <c r="S23" s="117">
        <f t="shared" si="9"/>
        <v>-85674</v>
      </c>
      <c r="T23" s="117">
        <f t="shared" si="9"/>
        <v>47437</v>
      </c>
      <c r="U23" s="117">
        <f t="shared" si="9"/>
        <v>47437</v>
      </c>
      <c r="V23" s="117">
        <f t="shared" si="9"/>
        <v>47437</v>
      </c>
      <c r="W23" s="117"/>
    </row>
    <row r="24" spans="1:23" ht="12" customHeight="1" x14ac:dyDescent="0.25">
      <c r="A24" s="57"/>
      <c r="B24" s="187" t="s">
        <v>325</v>
      </c>
      <c r="C24" s="188">
        <v>348374</v>
      </c>
      <c r="D24" s="189">
        <v>-197354</v>
      </c>
      <c r="E24" s="189">
        <f t="shared" si="1"/>
        <v>151020</v>
      </c>
      <c r="F24" s="189">
        <v>151020</v>
      </c>
      <c r="G24" s="189">
        <v>151020</v>
      </c>
      <c r="H24" s="189">
        <f t="shared" si="2"/>
        <v>0</v>
      </c>
      <c r="I24" s="52">
        <f t="shared" si="7"/>
        <v>151020</v>
      </c>
      <c r="J24" s="52">
        <f t="shared" si="8"/>
        <v>151020</v>
      </c>
      <c r="K24" s="117"/>
      <c r="L24" s="117"/>
      <c r="M24" s="117"/>
      <c r="N24" s="117"/>
      <c r="O24" s="117"/>
      <c r="P24" s="117"/>
      <c r="Q24" s="117"/>
      <c r="R24" s="117">
        <f t="shared" si="9"/>
        <v>348374</v>
      </c>
      <c r="S24" s="117">
        <f t="shared" si="9"/>
        <v>-197354</v>
      </c>
      <c r="T24" s="117">
        <f t="shared" si="9"/>
        <v>151020</v>
      </c>
      <c r="U24" s="117">
        <f t="shared" si="9"/>
        <v>151020</v>
      </c>
      <c r="V24" s="117">
        <f t="shared" si="9"/>
        <v>151020</v>
      </c>
      <c r="W24" s="117"/>
    </row>
    <row r="25" spans="1:23" ht="12" customHeight="1" x14ac:dyDescent="0.25">
      <c r="A25" s="57"/>
      <c r="B25" s="187" t="s">
        <v>326</v>
      </c>
      <c r="C25" s="188">
        <v>123300</v>
      </c>
      <c r="D25" s="189">
        <v>-28302</v>
      </c>
      <c r="E25" s="189">
        <f t="shared" si="1"/>
        <v>94998</v>
      </c>
      <c r="F25" s="189">
        <v>94998</v>
      </c>
      <c r="G25" s="189">
        <v>94998</v>
      </c>
      <c r="H25" s="189">
        <f t="shared" si="2"/>
        <v>0</v>
      </c>
      <c r="I25" s="52">
        <f t="shared" si="7"/>
        <v>94998</v>
      </c>
      <c r="J25" s="52">
        <f t="shared" si="8"/>
        <v>94998</v>
      </c>
      <c r="K25" s="117"/>
      <c r="L25" s="117"/>
      <c r="M25" s="117"/>
      <c r="N25" s="117"/>
      <c r="O25" s="117"/>
      <c r="P25" s="117"/>
      <c r="Q25" s="117"/>
      <c r="R25" s="117">
        <f t="shared" si="9"/>
        <v>123300</v>
      </c>
      <c r="S25" s="117">
        <f t="shared" si="9"/>
        <v>-28302</v>
      </c>
      <c r="T25" s="117">
        <f t="shared" si="9"/>
        <v>94998</v>
      </c>
      <c r="U25" s="117">
        <f t="shared" si="9"/>
        <v>94998</v>
      </c>
      <c r="V25" s="117">
        <f t="shared" si="9"/>
        <v>94998</v>
      </c>
      <c r="W25" s="117"/>
    </row>
    <row r="26" spans="1:23" ht="12" customHeight="1" x14ac:dyDescent="0.25">
      <c r="A26" s="57"/>
      <c r="B26" s="187" t="s">
        <v>327</v>
      </c>
      <c r="C26" s="188">
        <v>87000</v>
      </c>
      <c r="D26" s="189">
        <v>-44739</v>
      </c>
      <c r="E26" s="189">
        <f t="shared" si="1"/>
        <v>42261</v>
      </c>
      <c r="F26" s="189">
        <v>27023</v>
      </c>
      <c r="G26" s="189">
        <v>27023</v>
      </c>
      <c r="H26" s="189">
        <f t="shared" si="2"/>
        <v>15238</v>
      </c>
      <c r="I26" s="52">
        <f t="shared" si="7"/>
        <v>27023</v>
      </c>
      <c r="J26" s="52">
        <f t="shared" si="8"/>
        <v>27023</v>
      </c>
      <c r="K26" s="117"/>
      <c r="L26" s="117"/>
      <c r="M26" s="117"/>
      <c r="N26" s="117"/>
      <c r="O26" s="117"/>
      <c r="P26" s="117"/>
      <c r="Q26" s="117"/>
      <c r="R26" s="117">
        <f t="shared" si="9"/>
        <v>87000</v>
      </c>
      <c r="S26" s="117">
        <f t="shared" si="9"/>
        <v>-44739</v>
      </c>
      <c r="T26" s="117">
        <f t="shared" si="9"/>
        <v>42261</v>
      </c>
      <c r="U26" s="117">
        <f t="shared" si="9"/>
        <v>27023</v>
      </c>
      <c r="V26" s="117">
        <f t="shared" si="9"/>
        <v>27023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115533</v>
      </c>
      <c r="D28" s="191">
        <v>0</v>
      </c>
      <c r="E28" s="189">
        <f t="shared" si="1"/>
        <v>115533</v>
      </c>
      <c r="F28" s="191">
        <v>47692</v>
      </c>
      <c r="G28" s="191">
        <v>47692</v>
      </c>
      <c r="H28" s="189">
        <f t="shared" si="2"/>
        <v>67841</v>
      </c>
      <c r="I28" s="52">
        <f t="shared" si="7"/>
        <v>47692</v>
      </c>
      <c r="J28" s="52">
        <f t="shared" si="8"/>
        <v>47692</v>
      </c>
      <c r="K28" s="117"/>
      <c r="L28" s="117"/>
      <c r="M28" s="117"/>
      <c r="N28" s="117"/>
      <c r="O28" s="117"/>
      <c r="P28" s="117"/>
      <c r="Q28" s="117"/>
      <c r="R28" s="117">
        <f t="shared" si="9"/>
        <v>115533</v>
      </c>
      <c r="S28" s="117">
        <f t="shared" si="9"/>
        <v>0</v>
      </c>
      <c r="T28" s="117">
        <f t="shared" si="9"/>
        <v>115533</v>
      </c>
      <c r="U28" s="117">
        <f t="shared" si="9"/>
        <v>47692</v>
      </c>
      <c r="V28" s="117">
        <f t="shared" si="9"/>
        <v>47692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2085348</v>
      </c>
      <c r="D29" s="168">
        <f t="shared" si="10"/>
        <v>-142600</v>
      </c>
      <c r="E29" s="168">
        <f t="shared" si="10"/>
        <v>1942748</v>
      </c>
      <c r="F29" s="168">
        <f t="shared" si="10"/>
        <v>1556290</v>
      </c>
      <c r="G29" s="168">
        <f>SUM(G30:G38)</f>
        <v>1542459</v>
      </c>
      <c r="H29" s="168">
        <f t="shared" si="10"/>
        <v>386458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212682</v>
      </c>
      <c r="D30" s="189">
        <v>-46652</v>
      </c>
      <c r="E30" s="189">
        <f t="shared" si="1"/>
        <v>166030</v>
      </c>
      <c r="F30" s="189">
        <v>132883</v>
      </c>
      <c r="G30" s="189">
        <v>132883</v>
      </c>
      <c r="H30" s="189">
        <f t="shared" si="2"/>
        <v>33147</v>
      </c>
      <c r="I30" s="52">
        <f t="shared" ref="I30:I38" si="11">+ROUND(F30,0)</f>
        <v>132883</v>
      </c>
      <c r="J30" s="52">
        <f t="shared" ref="J30:J38" si="12">+ROUND(G30,0)</f>
        <v>132883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212682</v>
      </c>
      <c r="S30" s="117">
        <f t="shared" si="13"/>
        <v>-46652</v>
      </c>
      <c r="T30" s="117">
        <f t="shared" si="13"/>
        <v>166030</v>
      </c>
      <c r="U30" s="117">
        <f t="shared" si="13"/>
        <v>132883</v>
      </c>
      <c r="V30" s="117">
        <f t="shared" si="13"/>
        <v>132883</v>
      </c>
      <c r="W30" s="117"/>
    </row>
    <row r="31" spans="1:23" ht="12" customHeight="1" x14ac:dyDescent="0.25">
      <c r="A31" s="57"/>
      <c r="B31" s="187" t="s">
        <v>332</v>
      </c>
      <c r="C31" s="188">
        <v>125109</v>
      </c>
      <c r="D31" s="189">
        <v>0</v>
      </c>
      <c r="E31" s="189">
        <f t="shared" si="1"/>
        <v>125109</v>
      </c>
      <c r="F31" s="189">
        <v>92212</v>
      </c>
      <c r="G31" s="189">
        <v>92212</v>
      </c>
      <c r="H31" s="189">
        <f t="shared" si="2"/>
        <v>32897</v>
      </c>
      <c r="I31" s="52">
        <f t="shared" si="11"/>
        <v>92212</v>
      </c>
      <c r="J31" s="52">
        <f t="shared" si="12"/>
        <v>92212</v>
      </c>
      <c r="K31" s="117"/>
      <c r="L31" s="117"/>
      <c r="M31" s="117"/>
      <c r="N31" s="117"/>
      <c r="O31" s="117"/>
      <c r="P31" s="117"/>
      <c r="Q31" s="117"/>
      <c r="R31" s="117">
        <f t="shared" si="13"/>
        <v>125109</v>
      </c>
      <c r="S31" s="117">
        <f t="shared" si="13"/>
        <v>0</v>
      </c>
      <c r="T31" s="117">
        <f t="shared" si="13"/>
        <v>125109</v>
      </c>
      <c r="U31" s="117">
        <f t="shared" si="13"/>
        <v>92212</v>
      </c>
      <c r="V31" s="117">
        <f t="shared" si="13"/>
        <v>92212</v>
      </c>
      <c r="W31" s="117"/>
    </row>
    <row r="32" spans="1:23" ht="12" customHeight="1" x14ac:dyDescent="0.25">
      <c r="A32" s="57"/>
      <c r="B32" s="187" t="s">
        <v>333</v>
      </c>
      <c r="C32" s="188">
        <v>195338</v>
      </c>
      <c r="D32" s="189">
        <v>1450</v>
      </c>
      <c r="E32" s="189">
        <f t="shared" si="1"/>
        <v>196788</v>
      </c>
      <c r="F32" s="189">
        <v>147756</v>
      </c>
      <c r="G32" s="189">
        <v>147756</v>
      </c>
      <c r="H32" s="189">
        <f t="shared" si="2"/>
        <v>49032</v>
      </c>
      <c r="I32" s="52">
        <f t="shared" si="11"/>
        <v>147756</v>
      </c>
      <c r="J32" s="52">
        <f t="shared" si="12"/>
        <v>147756</v>
      </c>
      <c r="K32" s="117"/>
      <c r="L32" s="117"/>
      <c r="M32" s="117"/>
      <c r="N32" s="117"/>
      <c r="O32" s="117"/>
      <c r="P32" s="117"/>
      <c r="Q32" s="117"/>
      <c r="R32" s="117">
        <f t="shared" si="13"/>
        <v>195338</v>
      </c>
      <c r="S32" s="117">
        <f t="shared" si="13"/>
        <v>1450</v>
      </c>
      <c r="T32" s="117">
        <f t="shared" si="13"/>
        <v>196788</v>
      </c>
      <c r="U32" s="117">
        <f t="shared" si="13"/>
        <v>147756</v>
      </c>
      <c r="V32" s="117">
        <f t="shared" si="13"/>
        <v>147756</v>
      </c>
      <c r="W32" s="117"/>
    </row>
    <row r="33" spans="1:23" ht="12" customHeight="1" x14ac:dyDescent="0.25">
      <c r="A33" s="57"/>
      <c r="B33" s="187" t="s">
        <v>334</v>
      </c>
      <c r="C33" s="188">
        <v>80600</v>
      </c>
      <c r="D33" s="189">
        <v>18034</v>
      </c>
      <c r="E33" s="189">
        <f t="shared" si="1"/>
        <v>98634</v>
      </c>
      <c r="F33" s="189">
        <v>76565</v>
      </c>
      <c r="G33" s="189">
        <v>76565</v>
      </c>
      <c r="H33" s="189">
        <f t="shared" si="2"/>
        <v>22069</v>
      </c>
      <c r="I33" s="52">
        <f t="shared" si="11"/>
        <v>76565</v>
      </c>
      <c r="J33" s="52">
        <f t="shared" si="12"/>
        <v>76565</v>
      </c>
      <c r="K33" s="117"/>
      <c r="L33" s="117"/>
      <c r="M33" s="117"/>
      <c r="N33" s="117"/>
      <c r="O33" s="117"/>
      <c r="P33" s="117"/>
      <c r="Q33" s="117"/>
      <c r="R33" s="117">
        <f t="shared" si="13"/>
        <v>80600</v>
      </c>
      <c r="S33" s="117">
        <f t="shared" si="13"/>
        <v>18034</v>
      </c>
      <c r="T33" s="117">
        <f t="shared" si="13"/>
        <v>98634</v>
      </c>
      <c r="U33" s="117">
        <f t="shared" si="13"/>
        <v>76565</v>
      </c>
      <c r="V33" s="117">
        <f t="shared" si="13"/>
        <v>76565</v>
      </c>
      <c r="W33" s="117"/>
    </row>
    <row r="34" spans="1:23" ht="15" customHeight="1" x14ac:dyDescent="0.25">
      <c r="A34" s="57"/>
      <c r="B34" s="187" t="s">
        <v>335</v>
      </c>
      <c r="C34" s="188">
        <v>994150</v>
      </c>
      <c r="D34" s="189">
        <v>-120621</v>
      </c>
      <c r="E34" s="189">
        <f t="shared" si="1"/>
        <v>873529</v>
      </c>
      <c r="F34" s="189">
        <v>778308</v>
      </c>
      <c r="G34" s="189">
        <v>778308</v>
      </c>
      <c r="H34" s="189">
        <f t="shared" si="2"/>
        <v>95221</v>
      </c>
      <c r="I34" s="52">
        <f t="shared" si="11"/>
        <v>778308</v>
      </c>
      <c r="J34" s="52">
        <f t="shared" si="12"/>
        <v>778308</v>
      </c>
      <c r="K34" s="117"/>
      <c r="L34" s="117"/>
      <c r="M34" s="117"/>
      <c r="N34" s="117"/>
      <c r="O34" s="117"/>
      <c r="P34" s="117"/>
      <c r="Q34" s="117"/>
      <c r="R34" s="117">
        <f t="shared" si="13"/>
        <v>994150</v>
      </c>
      <c r="S34" s="117">
        <f t="shared" si="13"/>
        <v>-120621</v>
      </c>
      <c r="T34" s="117">
        <f t="shared" si="13"/>
        <v>873529</v>
      </c>
      <c r="U34" s="117">
        <f t="shared" si="13"/>
        <v>778308</v>
      </c>
      <c r="V34" s="117">
        <f t="shared" si="13"/>
        <v>778308</v>
      </c>
      <c r="W34" s="117"/>
    </row>
    <row r="35" spans="1:23" ht="12" customHeight="1" x14ac:dyDescent="0.25">
      <c r="A35" s="57"/>
      <c r="B35" s="187" t="s">
        <v>336</v>
      </c>
      <c r="C35" s="188">
        <v>7500</v>
      </c>
      <c r="D35" s="189">
        <v>0</v>
      </c>
      <c r="E35" s="189">
        <f t="shared" si="1"/>
        <v>7500</v>
      </c>
      <c r="F35" s="189">
        <v>3248</v>
      </c>
      <c r="G35" s="189">
        <v>3248</v>
      </c>
      <c r="H35" s="189">
        <f t="shared" si="2"/>
        <v>4252</v>
      </c>
      <c r="I35" s="52">
        <f t="shared" si="11"/>
        <v>3248</v>
      </c>
      <c r="J35" s="52">
        <f t="shared" si="12"/>
        <v>3248</v>
      </c>
      <c r="K35" s="117"/>
      <c r="L35" s="117"/>
      <c r="M35" s="117"/>
      <c r="N35" s="117"/>
      <c r="O35" s="117"/>
      <c r="P35" s="117"/>
      <c r="Q35" s="117"/>
      <c r="R35" s="117">
        <f t="shared" si="13"/>
        <v>7500</v>
      </c>
      <c r="S35" s="117">
        <f t="shared" si="13"/>
        <v>0</v>
      </c>
      <c r="T35" s="117">
        <f t="shared" si="13"/>
        <v>7500</v>
      </c>
      <c r="U35" s="117">
        <f t="shared" si="13"/>
        <v>3248</v>
      </c>
      <c r="V35" s="117">
        <f t="shared" si="13"/>
        <v>3248</v>
      </c>
      <c r="W35" s="117"/>
    </row>
    <row r="36" spans="1:23" ht="12" customHeight="1" x14ac:dyDescent="0.25">
      <c r="A36" s="57"/>
      <c r="B36" s="187" t="s">
        <v>337</v>
      </c>
      <c r="C36" s="188">
        <v>3600</v>
      </c>
      <c r="D36" s="189">
        <v>0</v>
      </c>
      <c r="E36" s="189">
        <f t="shared" si="1"/>
        <v>3600</v>
      </c>
      <c r="F36" s="189">
        <v>0</v>
      </c>
      <c r="G36" s="189">
        <v>0</v>
      </c>
      <c r="H36" s="189">
        <f t="shared" si="2"/>
        <v>3600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3600</v>
      </c>
      <c r="S36" s="117">
        <f t="shared" si="13"/>
        <v>0</v>
      </c>
      <c r="T36" s="117">
        <f t="shared" si="13"/>
        <v>3600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23300</v>
      </c>
      <c r="D37" s="189">
        <v>0</v>
      </c>
      <c r="E37" s="189">
        <f t="shared" si="1"/>
        <v>23300</v>
      </c>
      <c r="F37" s="189">
        <v>14578</v>
      </c>
      <c r="G37" s="189">
        <v>14578</v>
      </c>
      <c r="H37" s="189">
        <f t="shared" si="2"/>
        <v>8722</v>
      </c>
      <c r="I37" s="52">
        <f t="shared" si="11"/>
        <v>14578</v>
      </c>
      <c r="J37" s="52">
        <f t="shared" si="12"/>
        <v>14578</v>
      </c>
      <c r="K37" s="117"/>
      <c r="L37" s="117"/>
      <c r="M37" s="117"/>
      <c r="N37" s="117"/>
      <c r="O37" s="117"/>
      <c r="P37" s="117"/>
      <c r="Q37" s="117"/>
      <c r="R37" s="117">
        <f t="shared" si="13"/>
        <v>23300</v>
      </c>
      <c r="S37" s="117">
        <f t="shared" si="13"/>
        <v>0</v>
      </c>
      <c r="T37" s="117">
        <f t="shared" si="13"/>
        <v>23300</v>
      </c>
      <c r="U37" s="117">
        <f t="shared" si="13"/>
        <v>14578</v>
      </c>
      <c r="V37" s="117">
        <f t="shared" si="13"/>
        <v>14578</v>
      </c>
      <c r="W37" s="117"/>
    </row>
    <row r="38" spans="1:23" ht="12" customHeight="1" x14ac:dyDescent="0.25">
      <c r="A38" s="57"/>
      <c r="B38" s="187" t="s">
        <v>339</v>
      </c>
      <c r="C38" s="188">
        <v>443069</v>
      </c>
      <c r="D38" s="189">
        <v>5189</v>
      </c>
      <c r="E38" s="189">
        <f t="shared" si="1"/>
        <v>448258</v>
      </c>
      <c r="F38" s="189">
        <v>310740</v>
      </c>
      <c r="G38" s="189">
        <v>296909</v>
      </c>
      <c r="H38" s="189">
        <f t="shared" si="2"/>
        <v>137518</v>
      </c>
      <c r="I38" s="52">
        <f t="shared" si="11"/>
        <v>310740</v>
      </c>
      <c r="J38" s="52">
        <f t="shared" si="12"/>
        <v>296909</v>
      </c>
      <c r="K38" s="117"/>
      <c r="L38" s="117"/>
      <c r="M38" s="117"/>
      <c r="N38" s="117"/>
      <c r="O38" s="117"/>
      <c r="P38" s="117"/>
      <c r="Q38" s="117"/>
      <c r="R38" s="117">
        <f t="shared" si="13"/>
        <v>443069</v>
      </c>
      <c r="S38" s="117">
        <f t="shared" si="13"/>
        <v>5189</v>
      </c>
      <c r="T38" s="117">
        <f t="shared" si="13"/>
        <v>448258</v>
      </c>
      <c r="U38" s="117">
        <f t="shared" si="13"/>
        <v>310740</v>
      </c>
      <c r="V38" s="117">
        <f t="shared" si="13"/>
        <v>296909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8000</v>
      </c>
      <c r="D39" s="168">
        <f t="shared" si="14"/>
        <v>0</v>
      </c>
      <c r="E39" s="168">
        <f t="shared" si="14"/>
        <v>8000</v>
      </c>
      <c r="F39" s="168">
        <f t="shared" si="14"/>
        <v>3300</v>
      </c>
      <c r="G39" s="168">
        <f t="shared" si="14"/>
        <v>3300</v>
      </c>
      <c r="H39" s="168">
        <f t="shared" si="14"/>
        <v>4700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8000</v>
      </c>
      <c r="D43" s="188">
        <v>0</v>
      </c>
      <c r="E43" s="189">
        <f t="shared" si="1"/>
        <v>8000</v>
      </c>
      <c r="F43" s="188">
        <v>3300</v>
      </c>
      <c r="G43" s="188">
        <v>3300</v>
      </c>
      <c r="H43" s="189">
        <f t="shared" si="2"/>
        <v>4700</v>
      </c>
      <c r="I43" s="52">
        <f t="shared" si="16"/>
        <v>3300</v>
      </c>
      <c r="J43" s="52">
        <f t="shared" si="17"/>
        <v>3300</v>
      </c>
      <c r="K43" s="117"/>
      <c r="L43" s="117"/>
      <c r="M43" s="117"/>
      <c r="N43" s="117"/>
      <c r="O43" s="117"/>
      <c r="P43" s="117"/>
      <c r="Q43" s="117"/>
      <c r="R43" s="117">
        <f t="shared" si="15"/>
        <v>8000</v>
      </c>
      <c r="S43" s="117">
        <f t="shared" si="15"/>
        <v>0</v>
      </c>
      <c r="T43" s="117">
        <f t="shared" si="15"/>
        <v>8000</v>
      </c>
      <c r="U43" s="117">
        <f t="shared" si="15"/>
        <v>3300</v>
      </c>
      <c r="V43" s="117">
        <f t="shared" si="15"/>
        <v>3300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>SUM(C50:C58)</f>
        <v>183561</v>
      </c>
      <c r="D49" s="168">
        <f>SUM(D50:D58)</f>
        <v>142600</v>
      </c>
      <c r="E49" s="168">
        <f>SUM(E50:E58)</f>
        <v>326161</v>
      </c>
      <c r="F49" s="168">
        <f>SUM(F50:F58)</f>
        <v>252349</v>
      </c>
      <c r="G49" s="168">
        <f>SUM(G50:G58)</f>
        <v>252349</v>
      </c>
      <c r="H49" s="170">
        <f t="shared" si="2"/>
        <v>73812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103561</v>
      </c>
      <c r="D50" s="189">
        <v>0</v>
      </c>
      <c r="E50" s="189">
        <f t="shared" si="1"/>
        <v>103561</v>
      </c>
      <c r="F50" s="189">
        <v>29749</v>
      </c>
      <c r="G50" s="189">
        <v>29749</v>
      </c>
      <c r="H50" s="189">
        <f t="shared" si="2"/>
        <v>73812</v>
      </c>
      <c r="I50" s="52">
        <f t="shared" ref="I50:I58" si="18">+ROUND(F50,0)</f>
        <v>29749</v>
      </c>
      <c r="J50" s="52">
        <f t="shared" ref="J50:J58" si="19">+ROUND(G50,0)</f>
        <v>29749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103561</v>
      </c>
      <c r="S50" s="117">
        <f t="shared" si="20"/>
        <v>0</v>
      </c>
      <c r="T50" s="117">
        <f t="shared" si="20"/>
        <v>103561</v>
      </c>
      <c r="U50" s="117">
        <f t="shared" si="20"/>
        <v>29749</v>
      </c>
      <c r="V50" s="117">
        <f t="shared" si="20"/>
        <v>29749</v>
      </c>
      <c r="W50" s="117"/>
    </row>
    <row r="51" spans="1:23" ht="12" customHeight="1" x14ac:dyDescent="0.25">
      <c r="A51" s="57"/>
      <c r="B51" s="187" t="s">
        <v>352</v>
      </c>
      <c r="C51" s="188">
        <v>0</v>
      </c>
      <c r="D51" s="189">
        <v>0</v>
      </c>
      <c r="E51" s="189">
        <f t="shared" si="1"/>
        <v>0</v>
      </c>
      <c r="F51" s="189">
        <v>0</v>
      </c>
      <c r="G51" s="189">
        <v>0</v>
      </c>
      <c r="H51" s="189">
        <f t="shared" si="2"/>
        <v>0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0</v>
      </c>
      <c r="S51" s="117">
        <f t="shared" si="20"/>
        <v>0</v>
      </c>
      <c r="T51" s="117">
        <f t="shared" si="20"/>
        <v>0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80000</v>
      </c>
      <c r="D52" s="189">
        <v>142600</v>
      </c>
      <c r="E52" s="189">
        <f t="shared" si="1"/>
        <v>222600</v>
      </c>
      <c r="F52" s="189">
        <v>222600</v>
      </c>
      <c r="G52" s="189">
        <v>222600</v>
      </c>
      <c r="H52" s="189">
        <f t="shared" si="2"/>
        <v>0</v>
      </c>
      <c r="I52" s="52">
        <f t="shared" si="18"/>
        <v>222600</v>
      </c>
      <c r="J52" s="52">
        <f t="shared" si="19"/>
        <v>222600</v>
      </c>
      <c r="K52" s="117"/>
      <c r="L52" s="117"/>
      <c r="M52" s="117"/>
      <c r="N52" s="117"/>
      <c r="O52" s="117"/>
      <c r="P52" s="117"/>
      <c r="Q52" s="117"/>
      <c r="R52" s="117">
        <f t="shared" si="20"/>
        <v>80000</v>
      </c>
      <c r="S52" s="117">
        <f t="shared" si="20"/>
        <v>142600</v>
      </c>
      <c r="T52" s="117">
        <f t="shared" si="20"/>
        <v>222600</v>
      </c>
      <c r="U52" s="117">
        <f t="shared" si="20"/>
        <v>222600</v>
      </c>
      <c r="V52" s="117">
        <f t="shared" si="20"/>
        <v>222600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8"/>
        <v>0</v>
      </c>
      <c r="J55" s="52">
        <f t="shared" si="19"/>
        <v>0</v>
      </c>
      <c r="K55" s="117"/>
      <c r="L55" s="117"/>
      <c r="M55" s="117"/>
      <c r="N55" s="117"/>
      <c r="O55" s="117"/>
      <c r="P55" s="117"/>
      <c r="Q55" s="117"/>
      <c r="R55" s="117">
        <f t="shared" si="20"/>
        <v>0</v>
      </c>
      <c r="S55" s="117">
        <f t="shared" si="20"/>
        <v>0</v>
      </c>
      <c r="T55" s="117">
        <f t="shared" si="20"/>
        <v>0</v>
      </c>
      <c r="U55" s="117">
        <f t="shared" si="20"/>
        <v>0</v>
      </c>
      <c r="V55" s="117">
        <f t="shared" si="20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12" t="s">
        <v>360</v>
      </c>
      <c r="B59" s="313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12" t="s">
        <v>364</v>
      </c>
      <c r="B63" s="313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12" t="s">
        <v>373</v>
      </c>
      <c r="B72" s="313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12" t="s">
        <v>377</v>
      </c>
      <c r="B76" s="313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23" t="s">
        <v>385</v>
      </c>
      <c r="B84" s="324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12" t="s">
        <v>320</v>
      </c>
      <c r="B93" s="313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12" t="s">
        <v>330</v>
      </c>
      <c r="B103" s="313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12" t="s">
        <v>340</v>
      </c>
      <c r="B113" s="313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12" t="s">
        <v>350</v>
      </c>
      <c r="B123" s="313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12" t="s">
        <v>360</v>
      </c>
      <c r="B133" s="313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12" t="s">
        <v>364</v>
      </c>
      <c r="B137" s="313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12" t="s">
        <v>373</v>
      </c>
      <c r="B146" s="313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12" t="s">
        <v>377</v>
      </c>
      <c r="B150" s="313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44">+C10+C84</f>
        <v>11991578</v>
      </c>
      <c r="D159" s="168">
        <f t="shared" si="44"/>
        <v>-529602</v>
      </c>
      <c r="E159" s="168">
        <f t="shared" si="44"/>
        <v>11461976</v>
      </c>
      <c r="F159" s="168">
        <f t="shared" si="44"/>
        <v>10597694</v>
      </c>
      <c r="G159" s="168">
        <f t="shared" si="44"/>
        <v>10583863</v>
      </c>
      <c r="H159" s="168">
        <f t="shared" si="44"/>
        <v>864282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5008234305</v>
      </c>
      <c r="D162" s="52">
        <f t="shared" si="45"/>
        <v>547880545</v>
      </c>
      <c r="E162" s="52">
        <f t="shared" si="45"/>
        <v>5556114850</v>
      </c>
      <c r="F162" s="52">
        <f t="shared" si="45"/>
        <v>4035179211</v>
      </c>
      <c r="G162" s="52">
        <f t="shared" si="45"/>
        <v>4017487730</v>
      </c>
      <c r="H162" s="52">
        <f t="shared" si="45"/>
        <v>1520935639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11991578</v>
      </c>
      <c r="D173" s="52">
        <f t="shared" si="46"/>
        <v>-529602</v>
      </c>
      <c r="E173" s="52">
        <f t="shared" si="46"/>
        <v>11461976</v>
      </c>
      <c r="F173" s="52">
        <f t="shared" si="46"/>
        <v>10597694</v>
      </c>
      <c r="G173" s="52">
        <f t="shared" si="46"/>
        <v>10583863</v>
      </c>
      <c r="H173" s="52">
        <f t="shared" si="46"/>
        <v>864282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F13" sqref="F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'FORMATO 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31 de Diciembre de 2019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11991578</v>
      </c>
      <c r="C12" s="160">
        <f>+C13</f>
        <v>-529602</v>
      </c>
      <c r="D12" s="160">
        <f>+D13</f>
        <v>11461976</v>
      </c>
      <c r="E12" s="160">
        <f>+E13</f>
        <v>10597694</v>
      </c>
      <c r="F12" s="160">
        <f>+F13</f>
        <v>10583863</v>
      </c>
      <c r="G12" s="160">
        <f>+D12-E12</f>
        <v>864282</v>
      </c>
    </row>
    <row r="13" spans="1:7" x14ac:dyDescent="0.25">
      <c r="A13" s="133" t="s">
        <v>459</v>
      </c>
      <c r="B13" s="161">
        <f>'FORMATO 6A'!C10</f>
        <v>11991578</v>
      </c>
      <c r="C13" s="161">
        <f>'FORMATO 6A'!D10</f>
        <v>-529602</v>
      </c>
      <c r="D13" s="161">
        <f>+B13+C13</f>
        <v>11461976</v>
      </c>
      <c r="E13" s="161">
        <v>10597694</v>
      </c>
      <c r="F13" s="161">
        <v>10583863</v>
      </c>
      <c r="G13" s="161">
        <f>+D13-E13</f>
        <v>864282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11991578</v>
      </c>
      <c r="C33" s="65">
        <f t="shared" si="0"/>
        <v>-529602</v>
      </c>
      <c r="D33" s="65">
        <f t="shared" si="0"/>
        <v>11461976</v>
      </c>
      <c r="E33" s="65">
        <f t="shared" si="0"/>
        <v>10597694</v>
      </c>
      <c r="F33" s="65">
        <f t="shared" si="0"/>
        <v>10583863</v>
      </c>
      <c r="G33" s="65">
        <f t="shared" si="0"/>
        <v>864282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5008234305</v>
      </c>
      <c r="C36" s="48">
        <f t="shared" si="1"/>
        <v>547880544.34000003</v>
      </c>
      <c r="D36" s="62">
        <f t="shared" si="1"/>
        <v>5556114849.3400002</v>
      </c>
      <c r="E36" s="62">
        <f t="shared" si="1"/>
        <v>4035179210.8400002</v>
      </c>
      <c r="F36" s="62">
        <f t="shared" si="1"/>
        <v>4017487729.54</v>
      </c>
      <c r="G36" s="62">
        <f t="shared" si="1"/>
        <v>1520935638.5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'FORMATO 1'!A89:B89</f>
        <v>L.T.F. María Antonieta Ordoñez Carrera</v>
      </c>
      <c r="B48" s="331"/>
      <c r="F48" s="87" t="str">
        <f>'FORMATO 1'!E89</f>
        <v>C.P. María Guadalupe Vásquez Pérez</v>
      </c>
    </row>
    <row r="49" spans="1:6" x14ac:dyDescent="0.25">
      <c r="A49" s="332" t="str">
        <f>'FORMATO 1'!A90:B90</f>
        <v>Directora General del CRI-ESCUELA</v>
      </c>
      <c r="B49" s="332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G25" sqref="G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+'FORMATO 2 '!A6:I6</f>
        <v>Del 01 de Enero al 31 de Diciembre de 2019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11991578</v>
      </c>
      <c r="D11" s="64">
        <f>D12+D22+D30+D41</f>
        <v>-529602</v>
      </c>
      <c r="E11" s="64">
        <f>E12+E22+E30+E41</f>
        <v>11461976</v>
      </c>
      <c r="F11" s="64">
        <f>F12+F22+F30+F41</f>
        <v>10597694</v>
      </c>
      <c r="G11" s="64">
        <f>G12+G22+G30+G41</f>
        <v>10583863</v>
      </c>
      <c r="H11" s="65">
        <f>+E11-F11</f>
        <v>864282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11991578</v>
      </c>
      <c r="D22" s="66">
        <f>D23+D24+D25+D26+D27+D28+D29</f>
        <v>-529602</v>
      </c>
      <c r="E22" s="66">
        <f>E23+E24+E25+E26+E27+E28+E29</f>
        <v>11461976</v>
      </c>
      <c r="F22" s="66">
        <f>F23+F24+F25+F26+F27+F28+F29</f>
        <v>10597694</v>
      </c>
      <c r="G22" s="66">
        <f>G23+G24+G25+G26+G27+G28+G29</f>
        <v>10583863</v>
      </c>
      <c r="H22" s="65">
        <f>+E22-F22</f>
        <v>864282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11991578</v>
      </c>
      <c r="D25" s="58">
        <f>'FORMATO 6A'!D10</f>
        <v>-529602</v>
      </c>
      <c r="E25" s="58">
        <f>'FORMATO 6A'!E10</f>
        <v>11461976</v>
      </c>
      <c r="F25" s="58">
        <f>'FORMATO 6A'!F10</f>
        <v>10597694</v>
      </c>
      <c r="G25" s="58">
        <f>'FORMATO 6A'!G10</f>
        <v>10583863</v>
      </c>
      <c r="H25" s="58">
        <f>E25-F25</f>
        <v>864282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7">C11+C47</f>
        <v>11991578</v>
      </c>
      <c r="D84" s="66">
        <f t="shared" si="7"/>
        <v>-529602</v>
      </c>
      <c r="E84" s="66">
        <f t="shared" si="7"/>
        <v>11461976</v>
      </c>
      <c r="F84" s="66">
        <f t="shared" si="7"/>
        <v>10597694</v>
      </c>
      <c r="G84" s="66">
        <f t="shared" si="7"/>
        <v>10583863</v>
      </c>
      <c r="H84" s="66">
        <f t="shared" si="7"/>
        <v>864282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G11" sqref="G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+'FORMATO 2 '!A6:I6</f>
        <v>Del 01 de Enero al 31 de Diciembre de 2019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8000432</v>
      </c>
      <c r="C10" s="113">
        <f>C11+C12+C13+C16+C17+C20</f>
        <v>0</v>
      </c>
      <c r="D10" s="113">
        <f>D11+D12+D13+D16+D17+D20</f>
        <v>8000432</v>
      </c>
      <c r="E10" s="113">
        <f>E11+E12+E13+E16+E17+E20</f>
        <v>7684199</v>
      </c>
      <c r="F10" s="113">
        <f>F11+F12+F13+F16+F17+F20</f>
        <v>7684199</v>
      </c>
      <c r="G10" s="75">
        <f>D10-E10</f>
        <v>316233</v>
      </c>
    </row>
    <row r="11" spans="1:7" x14ac:dyDescent="0.25">
      <c r="A11" s="36" t="s">
        <v>441</v>
      </c>
      <c r="B11" s="114">
        <f>'FORMATO 6A'!C11</f>
        <v>8000432</v>
      </c>
      <c r="C11" s="114">
        <f>'FORMATO 6A'!D11</f>
        <v>0</v>
      </c>
      <c r="D11" s="114">
        <f>'FORMATO 6A'!E11</f>
        <v>8000432</v>
      </c>
      <c r="E11" s="114">
        <f>'FORMATO 6A'!F11</f>
        <v>7684199</v>
      </c>
      <c r="F11" s="114">
        <f>'FORMATO 6A'!G11</f>
        <v>7684199</v>
      </c>
      <c r="G11" s="114">
        <f>'FORMATO 6A'!H11</f>
        <v>316233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8000432</v>
      </c>
      <c r="C33" s="113">
        <f>C10+C22</f>
        <v>0</v>
      </c>
      <c r="D33" s="113">
        <f>D10+D22</f>
        <v>8000432</v>
      </c>
      <c r="E33" s="113">
        <f>E10+E22</f>
        <v>7684199</v>
      </c>
      <c r="F33" s="113">
        <f>F10+F22</f>
        <v>7684199</v>
      </c>
      <c r="G33" s="75">
        <f>D33-E33</f>
        <v>316233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4818843366</v>
      </c>
      <c r="C38" s="48">
        <f t="shared" si="3"/>
        <v>45456522</v>
      </c>
      <c r="D38" s="48">
        <f t="shared" si="3"/>
        <v>4864299888</v>
      </c>
      <c r="E38" s="48">
        <f t="shared" si="3"/>
        <v>3378574875</v>
      </c>
      <c r="F38" s="48">
        <f t="shared" si="3"/>
        <v>3376327278</v>
      </c>
      <c r="G38" s="48">
        <f t="shared" si="3"/>
        <v>1485725013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 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2020-01-09T17:33:18Z</cp:lastPrinted>
  <dcterms:created xsi:type="dcterms:W3CDTF">2016-11-11T22:08:30Z</dcterms:created>
  <dcterms:modified xsi:type="dcterms:W3CDTF">2020-01-22T20:10:14Z</dcterms:modified>
</cp:coreProperties>
</file>