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IDET\"/>
    </mc:Choice>
  </mc:AlternateContent>
  <bookViews>
    <workbookView xWindow="120" yWindow="45" windowWidth="15600" windowHeight="1003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52511"/>
</workbook>
</file>

<file path=xl/calcChain.xml><?xml version="1.0" encoding="utf-8"?>
<calcChain xmlns="http://schemas.openxmlformats.org/spreadsheetml/2006/main">
  <c r="E38" i="6" l="1"/>
  <c r="D24" i="6"/>
  <c r="D9" i="6"/>
  <c r="F57" i="5" l="1"/>
  <c r="E17" i="2"/>
  <c r="D17" i="2"/>
  <c r="G41" i="6" l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C17" i="1" l="1"/>
  <c r="G10" i="6" l="1"/>
  <c r="C41" i="1"/>
  <c r="G147" i="6" l="1"/>
  <c r="F147" i="6"/>
  <c r="E150" i="6"/>
  <c r="E147" i="6" s="1"/>
  <c r="D147" i="6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E19" i="6"/>
  <c r="E18" i="6"/>
  <c r="G19" i="5"/>
  <c r="G17" i="2" l="1"/>
  <c r="E16" i="6" l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57" i="5" s="1"/>
  <c r="C9" i="1" l="1"/>
  <c r="J14" i="5" l="1"/>
  <c r="F9" i="4"/>
  <c r="D17" i="1"/>
  <c r="D9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H62" i="8" l="1"/>
  <c r="G17" i="6" l="1"/>
  <c r="H25" i="8"/>
  <c r="D19" i="7" l="1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C9" i="8"/>
  <c r="C83" i="8" s="1"/>
  <c r="H46" i="6" l="1"/>
  <c r="H45" i="6"/>
  <c r="H44" i="6"/>
  <c r="H43" i="6"/>
  <c r="H42" i="6"/>
  <c r="H41" i="6"/>
  <c r="H40" i="6"/>
  <c r="H39" i="6"/>
  <c r="H38" i="6"/>
  <c r="G37" i="6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E17" i="6"/>
  <c r="D17" i="6"/>
  <c r="H16" i="6"/>
  <c r="H15" i="6"/>
  <c r="H14" i="6"/>
  <c r="H13" i="6"/>
  <c r="H12" i="6"/>
  <c r="H11" i="6"/>
  <c r="H10" i="6"/>
  <c r="G9" i="6"/>
  <c r="F9" i="9" s="1"/>
  <c r="F9" i="6"/>
  <c r="E9" i="9" s="1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J70" i="5" l="1"/>
  <c r="J57" i="5"/>
  <c r="J62" i="5"/>
  <c r="D9" i="9"/>
  <c r="G9" i="9" s="1"/>
  <c r="C8" i="9"/>
  <c r="E8" i="9"/>
  <c r="G8" i="6"/>
  <c r="F8" i="6"/>
  <c r="E10" i="7" s="1"/>
  <c r="G68" i="5"/>
  <c r="C8" i="6"/>
  <c r="C160" i="6" s="1"/>
  <c r="F68" i="5"/>
  <c r="D8" i="6"/>
  <c r="C10" i="7" s="1"/>
  <c r="D10" i="7" s="1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I13" i="5" s="1"/>
  <c r="J1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24" i="8" l="1"/>
  <c r="F10" i="7"/>
  <c r="G30" i="5"/>
  <c r="H30" i="5" s="1"/>
  <c r="I30" i="5" s="1"/>
  <c r="J30" i="5" s="1"/>
  <c r="F43" i="5"/>
  <c r="J68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39" i="5"/>
  <c r="H39" i="5" s="1"/>
  <c r="E46" i="4"/>
  <c r="G61" i="4"/>
  <c r="G62" i="4" s="1"/>
  <c r="H8" i="6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J19" i="5" l="1"/>
  <c r="I17" i="5"/>
  <c r="J17" i="5" s="1"/>
  <c r="G43" i="5"/>
  <c r="G73" i="5" s="1"/>
  <c r="H37" i="5"/>
  <c r="F73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E24" i="8" s="1"/>
  <c r="C8" i="7"/>
  <c r="C30" i="7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41" i="1"/>
  <c r="D38" i="1"/>
  <c r="C38" i="1"/>
  <c r="D31" i="1"/>
  <c r="C31" i="1"/>
  <c r="D25" i="1"/>
  <c r="C25" i="1"/>
  <c r="H47" i="1" l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43" i="5"/>
  <c r="I73" i="5" s="1"/>
  <c r="J73" i="5" s="1"/>
  <c r="J37" i="5"/>
  <c r="J43" i="5" s="1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84" i="6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8" i="7" s="1"/>
  <c r="F160" i="6" l="1"/>
  <c r="E21" i="7"/>
  <c r="E8" i="7"/>
  <c r="F24" i="8"/>
  <c r="G20" i="8" s="1"/>
  <c r="G9" i="8" s="1"/>
  <c r="G10" i="7"/>
  <c r="G8" i="7" s="1"/>
  <c r="F61" i="8" l="1"/>
  <c r="F21" i="7"/>
  <c r="F19" i="7" s="1"/>
  <c r="F30" i="7" s="1"/>
  <c r="G21" i="7"/>
  <c r="G19" i="7" s="1"/>
  <c r="G30" i="7" s="1"/>
  <c r="E19" i="7"/>
  <c r="E30" i="7" s="1"/>
  <c r="F20" i="8"/>
  <c r="H24" i="8"/>
  <c r="H61" i="8" l="1"/>
  <c r="H57" i="8" s="1"/>
  <c r="H46" i="8" s="1"/>
  <c r="G61" i="8"/>
  <c r="G57" i="8" s="1"/>
  <c r="G46" i="8" s="1"/>
  <c r="G83" i="8" s="1"/>
  <c r="F57" i="8"/>
  <c r="F46" i="8" s="1"/>
  <c r="F9" i="8"/>
  <c r="H20" i="8"/>
  <c r="H9" i="8" s="1"/>
  <c r="H83" i="8" s="1"/>
  <c r="F83" i="8" l="1"/>
</calcChain>
</file>

<file path=xl/sharedStrings.xml><?xml version="1.0" encoding="utf-8"?>
<sst xmlns="http://schemas.openxmlformats.org/spreadsheetml/2006/main" count="661" uniqueCount="457">
  <si>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</si>
  <si>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</si>
  <si>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</si>
  <si>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</si>
  <si>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</si>
  <si>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</si>
  <si>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</si>
  <si>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</si>
  <si>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</si>
  <si>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</si>
  <si>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</si>
  <si>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</si>
  <si>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</si>
  <si>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</si>
  <si>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</si>
  <si>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</si>
  <si>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</si>
  <si>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</si>
  <si>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</si>
  <si>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</si>
  <si>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</si>
  <si>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</si>
  <si>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</si>
  <si>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</si>
  <si>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</si>
  <si>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</si>
  <si>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</si>
  <si>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</si>
  <si>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</si>
  <si>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</si>
  <si>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</si>
  <si>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</si>
  <si>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</si>
  <si>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</si>
  <si>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</si>
  <si>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</si>
  <si>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</si>
  <si>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</si>
  <si>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</si>
  <si>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</si>
  <si>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</si>
  <si>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</si>
  <si>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</si>
  <si>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</si>
  <si>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</si>
  <si>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</si>
  <si>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</si>
  <si>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</si>
  <si>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</si>
  <si>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</si>
  <si>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</si>
  <si>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</si>
  <si>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</si>
  <si>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</si>
  <si>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</si>
  <si>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</si>
  <si>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</si>
  <si>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</si>
  <si>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</si>
  <si>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</si>
  <si>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</si>
  <si>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</si>
  <si>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</si>
  <si>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</si>
  <si>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</si>
  <si>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</si>
  <si>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</si>
  <si>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</si>
  <si>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</si>
  <si>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</si>
  <si>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</si>
  <si>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</si>
  <si>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</si>
  <si>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</si>
  <si>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</si>
  <si>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</si>
  <si>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</si>
  <si>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</si>
  <si>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</si>
  <si>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</si>
  <si>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</si>
  <si>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</si>
  <si>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</si>
  <si>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</si>
  <si>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</si>
  <si>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</si>
  <si>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</si>
  <si>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</si>
  <si>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</si>
  <si>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</si>
  <si>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</si>
  <si>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</si>
  <si>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</si>
  <si>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</si>
  <si>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</si>
  <si>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</si>
  <si>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</si>
  <si>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</si>
  <si>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</si>
  <si>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</si>
  <si>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</si>
  <si>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</si>
  <si>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</si>
  <si>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</si>
  <si>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</si>
  <si>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</si>
  <si>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</si>
  <si>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</si>
  <si>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</si>
  <si>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</si>
  <si>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</si>
  <si>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</si>
  <si>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</si>
  <si>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</si>
  <si>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</si>
  <si>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</si>
  <si>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</si>
  <si>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</si>
  <si>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</si>
  <si>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</si>
  <si>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</si>
  <si>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</si>
  <si>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</si>
  <si>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</si>
  <si>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</si>
  <si>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</si>
  <si>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</si>
  <si>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</si>
  <si>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</si>
  <si>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</si>
  <si>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</si>
  <si>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</si>
  <si>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</si>
  <si>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</si>
  <si>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</si>
  <si>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</si>
  <si>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</si>
  <si>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</si>
  <si>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</si>
  <si>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</si>
  <si>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</si>
  <si>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</si>
  <si>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</si>
  <si>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</si>
  <si>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</si>
  <si>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</si>
  <si>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</si>
  <si>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</si>
  <si>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</si>
  <si>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</si>
  <si>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</si>
  <si>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</si>
  <si>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</si>
  <si>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</si>
  <si>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</si>
  <si>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</si>
  <si>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</si>
  <si>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</si>
  <si>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</si>
  <si>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</si>
  <si>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</si>
  <si>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</si>
  <si>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</si>
  <si>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</si>
  <si>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</si>
  <si>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</si>
  <si>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</si>
  <si>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</si>
  <si>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</si>
  <si>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</si>
  <si>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</si>
  <si>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</si>
  <si>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</si>
  <si>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</si>
  <si>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</si>
  <si>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</si>
  <si>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</si>
  <si>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</si>
  <si>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</si>
  <si>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</si>
  <si>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</si>
  <si>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</si>
  <si>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</si>
  <si>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</si>
  <si>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</si>
  <si>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</si>
  <si>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</si>
  <si>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</si>
  <si>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</si>
  <si>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</si>
  <si>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</si>
  <si>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</si>
  <si>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</si>
  <si>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</si>
  <si>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</si>
  <si>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</si>
  <si>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</si>
  <si>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</si>
  <si>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</si>
  <si>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</si>
  <si>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</si>
  <si>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</si>
  <si>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</si>
  <si>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</si>
  <si>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</si>
  <si>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</si>
  <si>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</si>
  <si>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</si>
  <si>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</si>
  <si>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</si>
  <si>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</si>
  <si>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</si>
  <si>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</si>
  <si>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</si>
  <si>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</si>
  <si>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</si>
  <si>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</si>
  <si>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</si>
  <si>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</si>
  <si>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</si>
  <si>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</si>
  <si>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</si>
  <si>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</si>
  <si>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</si>
  <si>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</si>
  <si>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</si>
  <si>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</si>
  <si>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</si>
  <si>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</si>
  <si>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</si>
  <si>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</si>
  <si>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</si>
  <si>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</si>
  <si>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</si>
  <si>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</si>
  <si>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</si>
  <si>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</si>
  <si>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</si>
  <si>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</si>
  <si>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</si>
  <si>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</si>
  <si>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</si>
  <si>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</si>
  <si>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</si>
  <si>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</si>
  <si>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</si>
  <si>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</si>
  <si>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</si>
  <si>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</si>
  <si>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</si>
  <si>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</si>
  <si>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</si>
  <si>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</si>
  <si>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</si>
  <si>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</si>
  <si>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</si>
  <si>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</si>
  <si>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</si>
  <si>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</si>
  <si>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</si>
  <si>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</si>
  <si>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</si>
  <si>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</si>
  <si>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</si>
  <si>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</si>
  <si>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</si>
  <si>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</si>
  <si>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</si>
  <si>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</si>
  <si>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</si>
  <si>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</si>
  <si>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</si>
  <si>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</si>
  <si>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</si>
  <si>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</si>
  <si>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</si>
  <si>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</si>
  <si>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</si>
  <si>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</si>
  <si>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</si>
  <si>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</si>
  <si>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</si>
  <si>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</si>
  <si>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</si>
  <si>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</si>
  <si>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</si>
  <si>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</si>
  <si>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</si>
  <si>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</si>
  <si>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</si>
  <si>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</si>
  <si>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</si>
  <si>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</si>
  <si>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</si>
  <si>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</si>
  <si>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</si>
  <si>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</si>
  <si>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</si>
  <si>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</si>
  <si>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</si>
  <si>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</si>
  <si>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</si>
  <si>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</si>
  <si>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</si>
  <si>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</si>
  <si>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</si>
  <si>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</si>
  <si>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</si>
  <si>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</si>
  <si>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</si>
  <si>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</si>
  <si>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</si>
  <si>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</si>
  <si>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</si>
  <si>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</si>
  <si>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</si>
  <si>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</si>
  <si>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</si>
  <si>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</si>
  <si>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</si>
  <si>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</si>
  <si>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</si>
  <si>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</si>
  <si>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</si>
  <si>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</si>
  <si>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</si>
  <si>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</si>
  <si>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</si>
  <si>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</si>
  <si>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</si>
  <si>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</si>
  <si>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</si>
  <si>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</si>
  <si>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</si>
  <si>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</si>
  <si>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</si>
  <si>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</si>
  <si>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</si>
  <si>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</si>
  <si>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</si>
  <si>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</si>
  <si>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</si>
  <si>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</si>
  <si>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</si>
  <si>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</si>
  <si>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</si>
  <si>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</si>
  <si>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</si>
  <si>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</si>
  <si>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</si>
  <si>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</si>
  <si>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</si>
  <si>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</si>
  <si>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</si>
  <si>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</si>
  <si>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</si>
  <si>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</si>
  <si>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</si>
  <si>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</si>
  <si>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</si>
  <si>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</si>
  <si>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</si>
  <si>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</si>
  <si>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</si>
  <si>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</si>
  <si>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</si>
  <si>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</si>
  <si>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</si>
  <si>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</si>
  <si>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</si>
  <si>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</si>
  <si>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</si>
  <si>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</si>
  <si>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</si>
  <si>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</si>
  <si>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</si>
  <si>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</si>
  <si>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</si>
  <si>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</si>
  <si>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</si>
  <si>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</si>
  <si>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</si>
  <si>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</si>
  <si>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</si>
  <si>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</si>
  <si>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</si>
  <si>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</si>
  <si>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</si>
  <si>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</si>
  <si>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</si>
  <si>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</si>
  <si>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</si>
  <si>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</si>
  <si>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</si>
  <si>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</si>
  <si>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</si>
  <si>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</si>
  <si>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</si>
  <si>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</si>
  <si>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</si>
  <si>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</si>
  <si>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</si>
  <si>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</si>
  <si>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</si>
  <si>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</si>
  <si>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</si>
  <si>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</si>
  <si>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</si>
  <si>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</si>
  <si>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</si>
  <si>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</si>
  <si>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</si>
  <si>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</si>
  <si>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</si>
  <si>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</si>
  <si>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</si>
  <si>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</si>
  <si>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</si>
  <si>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</si>
  <si>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</si>
  <si>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</si>
  <si>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</si>
  <si>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</si>
  <si>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</si>
  <si>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</si>
  <si>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</si>
  <si>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</si>
  <si>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</si>
  <si>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</si>
  <si>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</si>
  <si>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</si>
  <si>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</si>
  <si>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</si>
  <si>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</si>
  <si>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</si>
  <si>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</si>
  <si>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</si>
  <si>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</si>
  <si>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</si>
  <si>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</si>
  <si>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</si>
  <si>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</si>
  <si>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</si>
  <si>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</si>
  <si>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</si>
  <si>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</si>
  <si>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</si>
  <si>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</si>
  <si>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2018</t>
  </si>
  <si>
    <t>al 31 de diciembre de 2018 (d)</t>
  </si>
  <si>
    <t>Del 01 de enero al 31 de diciembre de 2019 y del 01 de enero al 31 de diciembre de 2018</t>
  </si>
  <si>
    <t>Del 1 de enero al 31 de diciembre de 2019</t>
  </si>
  <si>
    <t xml:space="preserve">Del 1 de enero al 31 de diciembre de 2019 </t>
  </si>
  <si>
    <t>31 de diciembre de 2019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</si>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</sst>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="120" zoomScaleNormal="120" workbookViewId="0">
      <selection activeCell="G6" sqref="G6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1" t="s">
        <v>120</v>
      </c>
      <c r="B1" s="152"/>
      <c r="C1" s="152"/>
      <c r="D1" s="152"/>
      <c r="E1" s="152"/>
      <c r="F1" s="152"/>
      <c r="G1" s="152"/>
      <c r="H1" s="153"/>
    </row>
    <row r="2" spans="1:8" x14ac:dyDescent="0.25">
      <c r="A2" s="154" t="s">
        <v>0</v>
      </c>
      <c r="B2" s="155"/>
      <c r="C2" s="155"/>
      <c r="D2" s="155"/>
      <c r="E2" s="155"/>
      <c r="F2" s="155"/>
      <c r="G2" s="155"/>
      <c r="H2" s="156"/>
    </row>
    <row r="3" spans="1:8" x14ac:dyDescent="0.25">
      <c r="A3" s="154" t="s">
        <v>450</v>
      </c>
      <c r="B3" s="155"/>
      <c r="C3" s="155"/>
      <c r="D3" s="155"/>
      <c r="E3" s="155"/>
      <c r="F3" s="155"/>
      <c r="G3" s="155"/>
      <c r="H3" s="156"/>
    </row>
    <row r="4" spans="1:8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9"/>
    </row>
    <row r="5" spans="1:8" ht="17.25" thickBot="1" x14ac:dyDescent="0.3">
      <c r="A5" s="123"/>
      <c r="B5" s="118" t="s">
        <v>2</v>
      </c>
      <c r="C5" s="1" t="s">
        <v>453</v>
      </c>
      <c r="D5" s="1" t="s">
        <v>448</v>
      </c>
      <c r="E5" s="2"/>
      <c r="F5" s="3" t="s">
        <v>2</v>
      </c>
      <c r="G5" s="1" t="s">
        <v>453</v>
      </c>
      <c r="H5" s="1" t="s">
        <v>448</v>
      </c>
    </row>
    <row r="6" spans="1:8" x14ac:dyDescent="0.25">
      <c r="A6" s="123"/>
      <c r="B6" s="145"/>
      <c r="C6" s="146"/>
      <c r="D6" s="146"/>
      <c r="E6" s="147"/>
      <c r="F6" s="145"/>
      <c r="G6" s="146"/>
      <c r="H6" s="146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598149</v>
      </c>
      <c r="D9" s="14">
        <f>SUM(D10:D16)</f>
        <v>162516</v>
      </c>
      <c r="E9" s="5"/>
      <c r="F9" s="6" t="s">
        <v>8</v>
      </c>
      <c r="G9" s="14">
        <f>SUM(G10:G18)</f>
        <v>0</v>
      </c>
      <c r="H9" s="14">
        <f>SUM(H10:H18)</f>
        <v>1436683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598149</v>
      </c>
      <c r="D11" s="14">
        <v>162516</v>
      </c>
      <c r="E11" s="5"/>
      <c r="F11" s="6" t="s">
        <v>12</v>
      </c>
      <c r="G11" s="14">
        <v>0</v>
      </c>
      <c r="H11" s="14">
        <v>1436683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30818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30818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522713</v>
      </c>
      <c r="H31" s="14">
        <f>SUM(H32:H37)</f>
        <v>5849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522713</v>
      </c>
      <c r="H33" s="14">
        <v>5849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12716</v>
      </c>
      <c r="D41" s="14">
        <f>SUM(D42:D45)</f>
        <v>8297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2</v>
      </c>
      <c r="H42" s="14">
        <f>SUM(H43:H45)</f>
        <v>8042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12716</v>
      </c>
      <c r="D45" s="14">
        <v>8297</v>
      </c>
      <c r="E45" s="5"/>
      <c r="F45" s="6" t="s">
        <v>80</v>
      </c>
      <c r="G45" s="14">
        <v>2</v>
      </c>
      <c r="H45" s="14">
        <v>8042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8" t="s">
        <v>81</v>
      </c>
      <c r="C47" s="15">
        <f>C9+C17+C25+C31+C37+C38+C41</f>
        <v>641683</v>
      </c>
      <c r="D47" s="15">
        <f>D9+D17+D25+D31+D37+D38+D41</f>
        <v>170813</v>
      </c>
      <c r="E47" s="8"/>
      <c r="F47" s="148" t="s">
        <v>82</v>
      </c>
      <c r="G47" s="15">
        <f>G9+G19+G23+G26+G27+G31+G38+G42</f>
        <v>522715</v>
      </c>
      <c r="H47" s="15">
        <f>H9+H19+H23+H26+H27+H31+H38+H42</f>
        <v>1450574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9400262</v>
      </c>
      <c r="D52" s="14">
        <v>9387312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35074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522715</v>
      </c>
      <c r="H58" s="14">
        <v>1716656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13962569</v>
      </c>
      <c r="D59" s="14">
        <f>D49+D50+D51+D52+D53+D54+D55+D56+D57</f>
        <v>13983326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14604252</v>
      </c>
      <c r="D61" s="14">
        <f>D47+D59</f>
        <v>14154139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14081537</v>
      </c>
      <c r="H67" s="14">
        <f>H68+H69+H70+H71+H72</f>
        <v>12437483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1577991</v>
      </c>
      <c r="H68" s="14">
        <v>-1665888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-1444706</v>
      </c>
      <c r="H69" s="14">
        <v>155119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13948252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14081537</v>
      </c>
      <c r="H78" s="14">
        <f>H62+H67+H74</f>
        <v>12437483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14604252</v>
      </c>
      <c r="H80" s="14">
        <f>H58+H78</f>
        <v>14154139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1"/>
      <c r="C84" s="161"/>
      <c r="F84" s="161"/>
      <c r="G84" s="161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0"/>
      <c r="C86" s="160"/>
      <c r="D86" s="105"/>
      <c r="E86" s="105"/>
      <c r="F86" s="160"/>
      <c r="G86" s="160"/>
    </row>
    <row r="87" spans="1:8" x14ac:dyDescent="0.25">
      <c r="A87" s="119"/>
      <c r="B87" s="160"/>
      <c r="C87" s="160"/>
      <c r="D87" s="105"/>
      <c r="E87" s="105"/>
      <c r="F87" s="160"/>
      <c r="G87" s="160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0" zoomScaleNormal="140" workbookViewId="0">
      <selection activeCell="C16" sqref="C16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5" t="s">
        <v>120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121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451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157</v>
      </c>
      <c r="B5" s="182"/>
      <c r="C5" s="17" t="s">
        <v>122</v>
      </c>
      <c r="D5" s="164" t="s">
        <v>431</v>
      </c>
      <c r="E5" s="164" t="s">
        <v>432</v>
      </c>
      <c r="F5" s="164" t="s">
        <v>433</v>
      </c>
      <c r="G5" s="17" t="s">
        <v>123</v>
      </c>
      <c r="H5" s="164" t="s">
        <v>434</v>
      </c>
      <c r="I5" s="164" t="s">
        <v>435</v>
      </c>
    </row>
    <row r="6" spans="1:9" ht="25.5" thickBot="1" x14ac:dyDescent="0.3">
      <c r="A6" s="183"/>
      <c r="B6" s="184"/>
      <c r="C6" s="18" t="s">
        <v>449</v>
      </c>
      <c r="D6" s="166"/>
      <c r="E6" s="166"/>
      <c r="F6" s="166"/>
      <c r="G6" s="18" t="s">
        <v>124</v>
      </c>
      <c r="H6" s="166"/>
      <c r="I6" s="166"/>
    </row>
    <row r="7" spans="1:9" x14ac:dyDescent="0.25">
      <c r="A7" s="185"/>
      <c r="B7" s="186"/>
      <c r="C7" s="4"/>
      <c r="D7" s="4"/>
      <c r="E7" s="4"/>
      <c r="F7" s="4"/>
      <c r="G7" s="4"/>
      <c r="H7" s="4"/>
      <c r="I7" s="4"/>
    </row>
    <row r="8" spans="1:9" x14ac:dyDescent="0.25">
      <c r="A8" s="169" t="s">
        <v>125</v>
      </c>
      <c r="B8" s="170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9" t="s">
        <v>126</v>
      </c>
      <c r="B9" s="170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9" t="s">
        <v>130</v>
      </c>
      <c r="B13" s="170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9" t="s">
        <v>134</v>
      </c>
      <c r="B17" s="170"/>
      <c r="C17" s="14">
        <v>1716656</v>
      </c>
      <c r="D17" s="14">
        <f>576451+6188138+6197607+6937845</f>
        <v>19900041</v>
      </c>
      <c r="E17" s="14">
        <f>404861+7307083+5451304+5542852</f>
        <v>18706100</v>
      </c>
      <c r="F17" s="112">
        <v>0</v>
      </c>
      <c r="G17" s="14">
        <f>C17+E17-D17</f>
        <v>522715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9" t="s">
        <v>135</v>
      </c>
      <c r="B19" s="170"/>
      <c r="C19" s="13">
        <f>C8+C17</f>
        <v>1716656</v>
      </c>
      <c r="D19" s="13">
        <f t="shared" ref="D19:I19" si="3">D8+D17</f>
        <v>19900041</v>
      </c>
      <c r="E19" s="13">
        <f t="shared" si="3"/>
        <v>18706100</v>
      </c>
      <c r="F19" s="13">
        <f t="shared" si="3"/>
        <v>0</v>
      </c>
      <c r="G19" s="13">
        <f>G8+G17</f>
        <v>522715</v>
      </c>
      <c r="H19" s="13">
        <f t="shared" si="3"/>
        <v>0</v>
      </c>
      <c r="I19" s="13">
        <f t="shared" si="3"/>
        <v>0</v>
      </c>
    </row>
    <row r="20" spans="1:9" x14ac:dyDescent="0.25">
      <c r="A20" s="169"/>
      <c r="B20" s="170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9" t="s">
        <v>136</v>
      </c>
      <c r="B21" s="170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2" t="s">
        <v>137</v>
      </c>
      <c r="B22" s="163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2" t="s">
        <v>138</v>
      </c>
      <c r="B23" s="163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2" t="s">
        <v>139</v>
      </c>
      <c r="B24" s="163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3"/>
      <c r="B25" s="174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9" t="s">
        <v>140</v>
      </c>
      <c r="B26" s="170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2" t="s">
        <v>141</v>
      </c>
      <c r="B27" s="163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2" t="s">
        <v>142</v>
      </c>
      <c r="B28" s="163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2" t="s">
        <v>143</v>
      </c>
      <c r="B29" s="163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1"/>
      <c r="B30" s="172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7" t="s">
        <v>144</v>
      </c>
      <c r="C31" s="167"/>
      <c r="D31" s="167"/>
      <c r="E31" s="167"/>
      <c r="F31" s="167"/>
      <c r="G31" s="167"/>
      <c r="H31" s="167"/>
      <c r="I31" s="167"/>
    </row>
    <row r="32" spans="1:9" ht="15.75" thickBot="1" x14ac:dyDescent="0.3">
      <c r="A32" s="23">
        <v>2</v>
      </c>
      <c r="B32" s="168" t="s">
        <v>145</v>
      </c>
      <c r="C32" s="168"/>
      <c r="D32" s="168"/>
      <c r="E32" s="168"/>
      <c r="F32" s="168"/>
      <c r="G32" s="168"/>
      <c r="H32" s="168"/>
      <c r="I32" s="168"/>
    </row>
    <row r="33" spans="1:6" x14ac:dyDescent="0.25">
      <c r="A33" s="164" t="s">
        <v>146</v>
      </c>
      <c r="B33" s="24" t="s">
        <v>147</v>
      </c>
      <c r="C33" s="24" t="s">
        <v>149</v>
      </c>
      <c r="D33" s="24" t="s">
        <v>151</v>
      </c>
      <c r="E33" s="164" t="s">
        <v>158</v>
      </c>
      <c r="F33" s="24" t="s">
        <v>152</v>
      </c>
    </row>
    <row r="34" spans="1:6" x14ac:dyDescent="0.25">
      <c r="A34" s="165"/>
      <c r="B34" s="17" t="s">
        <v>148</v>
      </c>
      <c r="C34" s="17" t="s">
        <v>150</v>
      </c>
      <c r="D34" s="17"/>
      <c r="E34" s="165"/>
      <c r="F34" s="17"/>
    </row>
    <row r="35" spans="1:6" ht="15.75" thickBot="1" x14ac:dyDescent="0.3">
      <c r="A35" s="166"/>
      <c r="B35" s="25"/>
      <c r="C35" s="18"/>
      <c r="D35" s="25"/>
      <c r="E35" s="166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5" sqref="K5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89" t="s">
        <v>120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92" t="s">
        <v>159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192" t="s">
        <v>451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9"/>
      <c r="I25" s="128"/>
      <c r="J25" s="128"/>
    </row>
    <row r="26" spans="1:11" x14ac:dyDescent="0.25">
      <c r="B26" s="187" t="s">
        <v>443</v>
      </c>
      <c r="C26" s="187"/>
      <c r="D26" s="129"/>
      <c r="E26" s="130"/>
      <c r="F26" s="130"/>
      <c r="G26" s="130"/>
      <c r="H26" s="195" t="s">
        <v>445</v>
      </c>
      <c r="I26" s="195"/>
      <c r="J26" s="195"/>
    </row>
    <row r="27" spans="1:11" x14ac:dyDescent="0.25">
      <c r="B27" s="188" t="s">
        <v>429</v>
      </c>
      <c r="C27" s="188"/>
      <c r="D27" s="129"/>
      <c r="E27" s="130"/>
      <c r="F27" s="130"/>
      <c r="G27" s="130"/>
      <c r="H27" s="196" t="s">
        <v>444</v>
      </c>
      <c r="I27" s="196"/>
      <c r="J27" s="196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workbookViewId="0">
      <selection activeCell="E69" sqref="E6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1" t="s">
        <v>120</v>
      </c>
      <c r="D1" s="152"/>
      <c r="E1" s="152"/>
      <c r="F1" s="152"/>
      <c r="G1" s="153"/>
    </row>
    <row r="2" spans="3:9" ht="12" customHeight="1" x14ac:dyDescent="0.25">
      <c r="C2" s="205" t="s">
        <v>179</v>
      </c>
      <c r="D2" s="206"/>
      <c r="E2" s="206"/>
      <c r="F2" s="206"/>
      <c r="G2" s="207"/>
    </row>
    <row r="3" spans="3:9" ht="12" customHeight="1" x14ac:dyDescent="0.25">
      <c r="C3" s="205" t="s">
        <v>451</v>
      </c>
      <c r="D3" s="206"/>
      <c r="E3" s="206"/>
      <c r="F3" s="206"/>
      <c r="G3" s="207"/>
    </row>
    <row r="4" spans="3:9" ht="12" customHeight="1" thickBot="1" x14ac:dyDescent="0.3">
      <c r="C4" s="208" t="s">
        <v>1</v>
      </c>
      <c r="D4" s="209"/>
      <c r="E4" s="209"/>
      <c r="F4" s="209"/>
      <c r="G4" s="210"/>
    </row>
    <row r="5" spans="3:9" ht="12" customHeight="1" thickBot="1" x14ac:dyDescent="0.3"/>
    <row r="6" spans="3:9" ht="12" customHeight="1" x14ac:dyDescent="0.25">
      <c r="C6" s="199" t="s">
        <v>198</v>
      </c>
      <c r="D6" s="200"/>
      <c r="E6" s="40" t="s">
        <v>180</v>
      </c>
      <c r="F6" s="219" t="s">
        <v>182</v>
      </c>
      <c r="G6" s="40" t="s">
        <v>183</v>
      </c>
    </row>
    <row r="7" spans="3:9" ht="12" customHeight="1" thickBot="1" x14ac:dyDescent="0.3">
      <c r="C7" s="201"/>
      <c r="D7" s="202"/>
      <c r="E7" s="30" t="s">
        <v>181</v>
      </c>
      <c r="F7" s="220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27944734</v>
      </c>
      <c r="F9" s="56">
        <f t="shared" ref="F9:G9" si="0">F10+F11+F12</f>
        <v>27944734</v>
      </c>
      <c r="G9" s="56">
        <f t="shared" si="0"/>
        <v>27944734</v>
      </c>
      <c r="I9" s="59"/>
    </row>
    <row r="10" spans="3:9" ht="12" customHeight="1" x14ac:dyDescent="0.25">
      <c r="C10" s="41"/>
      <c r="D10" s="44" t="s">
        <v>186</v>
      </c>
      <c r="E10" s="56">
        <v>23857038</v>
      </c>
      <c r="F10" s="56">
        <v>23857038</v>
      </c>
      <c r="G10" s="56">
        <f>F10</f>
        <v>23857038</v>
      </c>
    </row>
    <row r="11" spans="3:9" ht="12" customHeight="1" x14ac:dyDescent="0.25">
      <c r="C11" s="41"/>
      <c r="D11" s="44" t="s">
        <v>187</v>
      </c>
      <c r="E11" s="56">
        <v>4087696</v>
      </c>
      <c r="F11" s="56">
        <v>4087696</v>
      </c>
      <c r="G11" s="56">
        <f>F11</f>
        <v>4087696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26366743</v>
      </c>
      <c r="F14" s="56">
        <f t="shared" ref="F14:G14" si="1">SUM(F15:F16)</f>
        <v>26366743</v>
      </c>
      <c r="G14" s="56">
        <f t="shared" si="1"/>
        <v>26366743</v>
      </c>
    </row>
    <row r="15" spans="3:9" ht="12" customHeight="1" x14ac:dyDescent="0.25">
      <c r="C15" s="41"/>
      <c r="D15" s="44" t="s">
        <v>190</v>
      </c>
      <c r="E15" s="56">
        <v>22279047</v>
      </c>
      <c r="F15" s="56">
        <v>22279047</v>
      </c>
      <c r="G15" s="56">
        <v>22279047</v>
      </c>
    </row>
    <row r="16" spans="3:9" ht="12" customHeight="1" x14ac:dyDescent="0.25">
      <c r="C16" s="41"/>
      <c r="D16" s="44" t="s">
        <v>191</v>
      </c>
      <c r="E16" s="56">
        <v>4087696</v>
      </c>
      <c r="F16" s="56">
        <v>4087696</v>
      </c>
      <c r="G16" s="56">
        <v>4087696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162516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162516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1740507</v>
      </c>
      <c r="F22" s="56">
        <f t="shared" ref="F22:G22" si="3">F9-F14+F18</f>
        <v>1577991</v>
      </c>
      <c r="G22" s="56">
        <f t="shared" si="3"/>
        <v>1577991</v>
      </c>
    </row>
    <row r="23" spans="3:7" ht="12" customHeight="1" x14ac:dyDescent="0.25">
      <c r="C23" s="41"/>
      <c r="D23" s="43" t="s">
        <v>196</v>
      </c>
      <c r="E23" s="56">
        <f>E22-E12</f>
        <v>1740507</v>
      </c>
      <c r="F23" s="56">
        <f t="shared" ref="F23:G23" si="4">F22-F12</f>
        <v>1577991</v>
      </c>
      <c r="G23" s="56">
        <f t="shared" si="4"/>
        <v>1577991</v>
      </c>
    </row>
    <row r="24" spans="3:7" ht="15" customHeight="1" x14ac:dyDescent="0.25">
      <c r="C24" s="41"/>
      <c r="D24" s="43" t="s">
        <v>197</v>
      </c>
      <c r="E24" s="56">
        <f>E23-E18</f>
        <v>1577991</v>
      </c>
      <c r="F24" s="56">
        <f t="shared" ref="F24:G24" si="5">F23-F18</f>
        <v>1577991</v>
      </c>
      <c r="G24" s="56">
        <f t="shared" si="5"/>
        <v>1577991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21" t="s">
        <v>198</v>
      </c>
      <c r="D27" s="222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1577991</v>
      </c>
      <c r="F33" s="61">
        <f t="shared" ref="F33:G33" si="7">F24+F29</f>
        <v>1577991</v>
      </c>
      <c r="G33" s="61">
        <f t="shared" si="7"/>
        <v>1577991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9" t="s">
        <v>198</v>
      </c>
      <c r="D36" s="200"/>
      <c r="E36" s="213" t="s">
        <v>205</v>
      </c>
      <c r="F36" s="203" t="s">
        <v>182</v>
      </c>
      <c r="G36" s="62" t="s">
        <v>183</v>
      </c>
    </row>
    <row r="37" spans="3:7" ht="12" customHeight="1" thickBot="1" x14ac:dyDescent="0.3">
      <c r="C37" s="201"/>
      <c r="D37" s="202"/>
      <c r="E37" s="214"/>
      <c r="F37" s="204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5"/>
      <c r="D46" s="217" t="s">
        <v>212</v>
      </c>
      <c r="E46" s="197">
        <f>E39-E42</f>
        <v>0</v>
      </c>
      <c r="F46" s="197">
        <f t="shared" ref="F46:G46" si="10">F39-F42</f>
        <v>0</v>
      </c>
      <c r="G46" s="197">
        <f t="shared" si="10"/>
        <v>0</v>
      </c>
    </row>
    <row r="47" spans="3:7" ht="12" customHeight="1" thickBot="1" x14ac:dyDescent="0.3">
      <c r="C47" s="216"/>
      <c r="D47" s="218"/>
      <c r="E47" s="198"/>
      <c r="F47" s="198"/>
      <c r="G47" s="198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9" t="s">
        <v>198</v>
      </c>
      <c r="D49" s="200"/>
      <c r="E49" s="62" t="s">
        <v>180</v>
      </c>
      <c r="F49" s="203" t="s">
        <v>182</v>
      </c>
      <c r="G49" s="62" t="s">
        <v>183</v>
      </c>
    </row>
    <row r="50" spans="3:7" ht="12" customHeight="1" thickBot="1" x14ac:dyDescent="0.3">
      <c r="C50" s="201"/>
      <c r="D50" s="202"/>
      <c r="E50" s="63" t="s">
        <v>199</v>
      </c>
      <c r="F50" s="204"/>
      <c r="G50" s="63" t="s">
        <v>200</v>
      </c>
    </row>
    <row r="51" spans="3:7" ht="12" customHeight="1" x14ac:dyDescent="0.25">
      <c r="C51" s="211"/>
      <c r="D51" s="212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23857038</v>
      </c>
      <c r="F52" s="64">
        <f>F10</f>
        <v>23857038</v>
      </c>
      <c r="G52" s="64">
        <f t="shared" ref="G52" si="11">G10</f>
        <v>23857038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22279047</v>
      </c>
      <c r="F57" s="64">
        <f t="shared" ref="F57:G57" si="13">F15</f>
        <v>22279047</v>
      </c>
      <c r="G57" s="64">
        <f t="shared" si="13"/>
        <v>22279047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162516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1740507</v>
      </c>
      <c r="F61" s="66">
        <f t="shared" ref="F61:G61" si="15">F52+F53-F57+F59</f>
        <v>1577991</v>
      </c>
      <c r="G61" s="66">
        <f t="shared" si="15"/>
        <v>1577991</v>
      </c>
    </row>
    <row r="62" spans="3:7" ht="12" customHeight="1" x14ac:dyDescent="0.25">
      <c r="C62" s="51"/>
      <c r="D62" s="52" t="s">
        <v>216</v>
      </c>
      <c r="E62" s="66">
        <f>E61-E53</f>
        <v>1740507</v>
      </c>
      <c r="F62" s="66">
        <f t="shared" ref="F62:G62" si="16">F61-F53</f>
        <v>1577991</v>
      </c>
      <c r="G62" s="66">
        <f t="shared" si="16"/>
        <v>1577991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9" t="s">
        <v>198</v>
      </c>
      <c r="D65" s="200"/>
      <c r="E65" s="213" t="s">
        <v>205</v>
      </c>
      <c r="F65" s="203" t="s">
        <v>182</v>
      </c>
      <c r="G65" s="62" t="s">
        <v>183</v>
      </c>
    </row>
    <row r="66" spans="3:7" ht="12" customHeight="1" thickBot="1" x14ac:dyDescent="0.3">
      <c r="C66" s="201"/>
      <c r="D66" s="202"/>
      <c r="E66" s="214"/>
      <c r="F66" s="204"/>
      <c r="G66" s="63" t="s">
        <v>200</v>
      </c>
    </row>
    <row r="67" spans="3:7" ht="12" customHeight="1" x14ac:dyDescent="0.25">
      <c r="C67" s="211"/>
      <c r="D67" s="212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4087696</v>
      </c>
      <c r="F68" s="64">
        <f>F11</f>
        <v>4087696</v>
      </c>
      <c r="G68" s="64">
        <f>F68</f>
        <v>4087696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4087696</v>
      </c>
      <c r="F73" s="64">
        <f t="shared" ref="F73:G73" si="18">F16</f>
        <v>4087696</v>
      </c>
      <c r="G73" s="64">
        <f t="shared" si="18"/>
        <v>4087696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215"/>
      <c r="D78" s="217" t="s">
        <v>220</v>
      </c>
      <c r="E78" s="197">
        <f>E77-E69</f>
        <v>0</v>
      </c>
      <c r="F78" s="197">
        <f t="shared" ref="F78:G78" si="20">F77-F69</f>
        <v>0</v>
      </c>
      <c r="G78" s="197">
        <f t="shared" si="20"/>
        <v>0</v>
      </c>
    </row>
    <row r="79" spans="3:7" ht="12" customHeight="1" thickBot="1" x14ac:dyDescent="0.3">
      <c r="C79" s="216"/>
      <c r="D79" s="218"/>
      <c r="E79" s="198"/>
      <c r="F79" s="198"/>
      <c r="G79" s="198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A55" zoomScale="110" zoomScaleNormal="110" workbookViewId="0">
      <selection activeCell="J69" sqref="J69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1" t="s">
        <v>120</v>
      </c>
      <c r="C1" s="152"/>
      <c r="D1" s="152"/>
      <c r="E1" s="152"/>
      <c r="F1" s="152"/>
      <c r="G1" s="152"/>
      <c r="H1" s="152"/>
      <c r="I1" s="152"/>
      <c r="J1" s="153"/>
    </row>
    <row r="2" spans="2:10" ht="12" customHeight="1" x14ac:dyDescent="0.25">
      <c r="B2" s="205" t="s">
        <v>221</v>
      </c>
      <c r="C2" s="206"/>
      <c r="D2" s="206"/>
      <c r="E2" s="206"/>
      <c r="F2" s="206"/>
      <c r="G2" s="206"/>
      <c r="H2" s="206"/>
      <c r="I2" s="206"/>
      <c r="J2" s="207"/>
    </row>
    <row r="3" spans="2:10" ht="12" customHeight="1" x14ac:dyDescent="0.25">
      <c r="B3" s="205" t="s">
        <v>452</v>
      </c>
      <c r="C3" s="206"/>
      <c r="D3" s="206"/>
      <c r="E3" s="206"/>
      <c r="F3" s="206"/>
      <c r="G3" s="206"/>
      <c r="H3" s="206"/>
      <c r="I3" s="206"/>
      <c r="J3" s="207"/>
    </row>
    <row r="4" spans="2:10" ht="12" customHeight="1" thickBot="1" x14ac:dyDescent="0.3">
      <c r="B4" s="208" t="s">
        <v>1</v>
      </c>
      <c r="C4" s="209"/>
      <c r="D4" s="209"/>
      <c r="E4" s="209"/>
      <c r="F4" s="209"/>
      <c r="G4" s="209"/>
      <c r="H4" s="209"/>
      <c r="I4" s="209"/>
      <c r="J4" s="210"/>
    </row>
    <row r="5" spans="2:10" ht="12" customHeight="1" thickBot="1" x14ac:dyDescent="0.3">
      <c r="B5" s="151"/>
      <c r="C5" s="152"/>
      <c r="D5" s="153"/>
      <c r="E5" s="189" t="s">
        <v>222</v>
      </c>
      <c r="F5" s="190"/>
      <c r="G5" s="190"/>
      <c r="H5" s="190"/>
      <c r="I5" s="191"/>
      <c r="J5" s="241" t="s">
        <v>289</v>
      </c>
    </row>
    <row r="6" spans="2:10" ht="12" customHeight="1" x14ac:dyDescent="0.25">
      <c r="B6" s="205" t="s">
        <v>198</v>
      </c>
      <c r="C6" s="206"/>
      <c r="D6" s="207"/>
      <c r="E6" s="241" t="s">
        <v>288</v>
      </c>
      <c r="F6" s="219" t="s">
        <v>223</v>
      </c>
      <c r="G6" s="241" t="s">
        <v>224</v>
      </c>
      <c r="H6" s="241" t="s">
        <v>182</v>
      </c>
      <c r="I6" s="241" t="s">
        <v>225</v>
      </c>
      <c r="J6" s="242"/>
    </row>
    <row r="7" spans="2:10" ht="12" customHeight="1" thickBot="1" x14ac:dyDescent="0.3">
      <c r="B7" s="208"/>
      <c r="C7" s="209"/>
      <c r="D7" s="210"/>
      <c r="E7" s="243"/>
      <c r="F7" s="220"/>
      <c r="G7" s="243"/>
      <c r="H7" s="243"/>
      <c r="I7" s="243"/>
      <c r="J7" s="243"/>
    </row>
    <row r="8" spans="2:10" ht="6" customHeight="1" x14ac:dyDescent="0.25">
      <c r="B8" s="238"/>
      <c r="C8" s="239"/>
      <c r="D8" s="240"/>
      <c r="E8" s="68"/>
      <c r="F8" s="68"/>
      <c r="G8" s="68"/>
      <c r="H8" s="68"/>
      <c r="I8" s="68"/>
      <c r="J8" s="68"/>
    </row>
    <row r="9" spans="2:10" ht="12" customHeight="1" x14ac:dyDescent="0.25">
      <c r="B9" s="225" t="s">
        <v>226</v>
      </c>
      <c r="C9" s="226"/>
      <c r="D9" s="237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0" t="s">
        <v>227</v>
      </c>
      <c r="D10" s="231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0" t="s">
        <v>228</v>
      </c>
      <c r="D11" s="231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0" t="s">
        <v>229</v>
      </c>
      <c r="D12" s="231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0" t="s">
        <v>230</v>
      </c>
      <c r="D13" s="231"/>
      <c r="E13" s="76">
        <v>517187</v>
      </c>
      <c r="F13" s="76">
        <v>209137</v>
      </c>
      <c r="G13" s="76">
        <f t="shared" si="0"/>
        <v>726324</v>
      </c>
      <c r="H13" s="76">
        <v>726324</v>
      </c>
      <c r="I13" s="76">
        <f>H13</f>
        <v>726324</v>
      </c>
      <c r="J13" s="76">
        <f>I13-E13</f>
        <v>209137</v>
      </c>
    </row>
    <row r="14" spans="2:10" ht="12" customHeight="1" x14ac:dyDescent="0.25">
      <c r="B14" s="69"/>
      <c r="C14" s="230" t="s">
        <v>231</v>
      </c>
      <c r="D14" s="231"/>
      <c r="E14" s="76"/>
      <c r="F14" s="76">
        <v>25243</v>
      </c>
      <c r="G14" s="76">
        <v>25243</v>
      </c>
      <c r="H14" s="76">
        <v>25243</v>
      </c>
      <c r="I14" s="76">
        <v>25243</v>
      </c>
      <c r="J14" s="76">
        <f t="shared" ref="J14:J22" si="2">I14-E14</f>
        <v>25243</v>
      </c>
    </row>
    <row r="15" spans="2:10" ht="12" customHeight="1" x14ac:dyDescent="0.25">
      <c r="B15" s="69"/>
      <c r="C15" s="230" t="s">
        <v>232</v>
      </c>
      <c r="D15" s="231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0" t="s">
        <v>233</v>
      </c>
      <c r="D16" s="231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6"/>
      <c r="C17" s="230" t="s">
        <v>234</v>
      </c>
      <c r="D17" s="231"/>
      <c r="E17" s="235">
        <f>SUM(E19:E29)</f>
        <v>20188480</v>
      </c>
      <c r="F17" s="235">
        <f>SUM(F19:F29)</f>
        <v>2916991</v>
      </c>
      <c r="G17" s="235">
        <f t="shared" ref="G17" si="3">SUM(G19:G29)</f>
        <v>23105471</v>
      </c>
      <c r="H17" s="235">
        <f t="shared" ref="H17:I17" si="4">SUM(H19:H29)</f>
        <v>23105471</v>
      </c>
      <c r="I17" s="235">
        <f t="shared" si="4"/>
        <v>23105471</v>
      </c>
      <c r="J17" s="235">
        <f t="shared" si="2"/>
        <v>2916991</v>
      </c>
    </row>
    <row r="18" spans="2:10" ht="12" customHeight="1" x14ac:dyDescent="0.25">
      <c r="B18" s="236"/>
      <c r="C18" s="230" t="s">
        <v>235</v>
      </c>
      <c r="D18" s="231"/>
      <c r="E18" s="235"/>
      <c r="F18" s="235"/>
      <c r="G18" s="235"/>
      <c r="H18" s="235"/>
      <c r="I18" s="235"/>
      <c r="J18" s="235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20188480</v>
      </c>
      <c r="F19" s="76">
        <v>2916991</v>
      </c>
      <c r="G19" s="76">
        <f>E19+F19</f>
        <v>23105471</v>
      </c>
      <c r="H19" s="76">
        <v>23105471</v>
      </c>
      <c r="I19" s="76">
        <f>H19</f>
        <v>23105471</v>
      </c>
      <c r="J19" s="76">
        <f t="shared" si="2"/>
        <v>2916991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0" t="s">
        <v>247</v>
      </c>
      <c r="D30" s="231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0" t="s">
        <v>446</v>
      </c>
      <c r="D36" s="231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30" t="s">
        <v>253</v>
      </c>
      <c r="D37" s="231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0" t="s">
        <v>255</v>
      </c>
      <c r="D39" s="231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5" t="s">
        <v>258</v>
      </c>
      <c r="C43" s="226"/>
      <c r="D43" s="227"/>
      <c r="E43" s="235">
        <f>E10+E11+E12+E13+E14+E15+E16+E17+E30+E36+E37+E39</f>
        <v>20705667</v>
      </c>
      <c r="F43" s="235">
        <f>F10+F11+F12+F13+F14+F15+F16+F17+F30+F36+F37+F39</f>
        <v>3151371</v>
      </c>
      <c r="G43" s="235">
        <f t="shared" ref="G43:H43" si="15">G10+G11+G12+G13+G14+G15+G16+G17+G30+G36+G37+G39</f>
        <v>23857038</v>
      </c>
      <c r="H43" s="235">
        <f t="shared" si="15"/>
        <v>23857038</v>
      </c>
      <c r="I43" s="235">
        <f t="shared" ref="I43:J43" si="16">I10+I11+I12+I13+I14+I15+I16+I17+I30+I36+I37+I39</f>
        <v>23857038</v>
      </c>
      <c r="J43" s="235">
        <f t="shared" si="16"/>
        <v>3151371</v>
      </c>
    </row>
    <row r="44" spans="2:10" ht="12" customHeight="1" x14ac:dyDescent="0.25">
      <c r="B44" s="225" t="s">
        <v>259</v>
      </c>
      <c r="C44" s="226"/>
      <c r="D44" s="227"/>
      <c r="E44" s="235"/>
      <c r="F44" s="235"/>
      <c r="G44" s="235"/>
      <c r="H44" s="235"/>
      <c r="I44" s="235"/>
      <c r="J44" s="235"/>
    </row>
    <row r="45" spans="2:10" ht="12" customHeight="1" x14ac:dyDescent="0.25">
      <c r="B45" s="225" t="s">
        <v>260</v>
      </c>
      <c r="C45" s="226"/>
      <c r="D45" s="227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5" t="s">
        <v>261</v>
      </c>
      <c r="C47" s="226"/>
      <c r="D47" s="227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0" t="s">
        <v>262</v>
      </c>
      <c r="D48" s="231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0" t="s">
        <v>271</v>
      </c>
      <c r="D57" s="231"/>
      <c r="E57" s="76">
        <f>SUM(E58:E61)</f>
        <v>0</v>
      </c>
      <c r="F57" s="76">
        <f>SUM(F58:F61)</f>
        <v>4087696</v>
      </c>
      <c r="G57" s="76">
        <f>SUM(G58:G61)</f>
        <v>4087696</v>
      </c>
      <c r="H57" s="76">
        <v>2034350</v>
      </c>
      <c r="I57" s="76">
        <v>2034350</v>
      </c>
      <c r="J57" s="76">
        <f>I57-E57</f>
        <v>2034350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8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8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8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4087696</v>
      </c>
      <c r="G61" s="76">
        <f>E61+F61</f>
        <v>4087696</v>
      </c>
      <c r="H61" s="76">
        <v>2034350</v>
      </c>
      <c r="I61" s="76">
        <f>H61</f>
        <v>2034350</v>
      </c>
      <c r="J61" s="76">
        <f t="shared" si="18"/>
        <v>2034350</v>
      </c>
    </row>
    <row r="62" spans="2:10" ht="12" customHeight="1" x14ac:dyDescent="0.25">
      <c r="B62" s="69"/>
      <c r="C62" s="230" t="s">
        <v>276</v>
      </c>
      <c r="D62" s="231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8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8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8"/>
        <v>0</v>
      </c>
    </row>
    <row r="65" spans="2:10" ht="12" customHeight="1" x14ac:dyDescent="0.25">
      <c r="B65" s="69"/>
      <c r="C65" s="230" t="s">
        <v>447</v>
      </c>
      <c r="D65" s="231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8"/>
        <v>0</v>
      </c>
    </row>
    <row r="66" spans="2:10" ht="12" customHeight="1" x14ac:dyDescent="0.25">
      <c r="B66" s="69"/>
      <c r="C66" s="230" t="s">
        <v>279</v>
      </c>
      <c r="D66" s="231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8"/>
        <v>0</v>
      </c>
    </row>
    <row r="67" spans="2:10" ht="12" customHeight="1" x14ac:dyDescent="0.25">
      <c r="B67" s="72"/>
      <c r="C67" s="228"/>
      <c r="D67" s="229"/>
      <c r="E67" s="76"/>
      <c r="F67" s="76"/>
      <c r="G67" s="76"/>
      <c r="H67" s="76"/>
      <c r="I67" s="76"/>
      <c r="J67" s="76">
        <f t="shared" si="18"/>
        <v>0</v>
      </c>
    </row>
    <row r="68" spans="2:10" ht="12" customHeight="1" x14ac:dyDescent="0.25">
      <c r="B68" s="225" t="s">
        <v>280</v>
      </c>
      <c r="C68" s="226"/>
      <c r="D68" s="227"/>
      <c r="E68" s="76">
        <f>E48+E57+E62+E65+E66</f>
        <v>0</v>
      </c>
      <c r="F68" s="76">
        <f t="shared" ref="F68:G68" si="20">F48+F57+F62+F65+F66</f>
        <v>4087696</v>
      </c>
      <c r="G68" s="76">
        <f t="shared" si="20"/>
        <v>4087696</v>
      </c>
      <c r="H68" s="76">
        <v>4087696</v>
      </c>
      <c r="I68" s="76">
        <v>4087696</v>
      </c>
      <c r="J68" s="76">
        <f t="shared" si="18"/>
        <v>4087696</v>
      </c>
    </row>
    <row r="69" spans="2:10" ht="12" customHeight="1" x14ac:dyDescent="0.25">
      <c r="B69" s="72"/>
      <c r="C69" s="228"/>
      <c r="D69" s="229"/>
      <c r="E69" s="76"/>
      <c r="F69" s="76"/>
      <c r="G69" s="76"/>
      <c r="H69" s="76"/>
      <c r="I69" s="76"/>
      <c r="J69" s="76">
        <f t="shared" si="18"/>
        <v>0</v>
      </c>
    </row>
    <row r="70" spans="2:10" ht="12" customHeight="1" x14ac:dyDescent="0.25">
      <c r="B70" s="225" t="s">
        <v>281</v>
      </c>
      <c r="C70" s="226"/>
      <c r="D70" s="227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8"/>
        <v>0</v>
      </c>
    </row>
    <row r="71" spans="2:10" ht="12" customHeight="1" x14ac:dyDescent="0.25">
      <c r="B71" s="69"/>
      <c r="C71" s="230" t="s">
        <v>282</v>
      </c>
      <c r="D71" s="231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8"/>
        <v>0</v>
      </c>
    </row>
    <row r="72" spans="2:10" ht="12" customHeight="1" x14ac:dyDescent="0.25">
      <c r="B72" s="72"/>
      <c r="C72" s="228"/>
      <c r="D72" s="229"/>
      <c r="E72" s="76"/>
      <c r="F72" s="76"/>
      <c r="G72" s="76"/>
      <c r="H72" s="76"/>
      <c r="I72" s="76"/>
      <c r="J72" s="76">
        <f t="shared" si="18"/>
        <v>0</v>
      </c>
    </row>
    <row r="73" spans="2:10" ht="12" customHeight="1" x14ac:dyDescent="0.25">
      <c r="B73" s="225" t="s">
        <v>283</v>
      </c>
      <c r="C73" s="226"/>
      <c r="D73" s="227"/>
      <c r="E73" s="76">
        <f>E43+E68+E70</f>
        <v>20705667</v>
      </c>
      <c r="F73" s="76">
        <f t="shared" ref="F73:I73" si="22">F43+F68+F70</f>
        <v>7239067</v>
      </c>
      <c r="G73" s="76">
        <f t="shared" si="22"/>
        <v>27944734</v>
      </c>
      <c r="H73" s="76">
        <f t="shared" si="22"/>
        <v>27944734</v>
      </c>
      <c r="I73" s="76">
        <f t="shared" si="22"/>
        <v>27944734</v>
      </c>
      <c r="J73" s="76">
        <f t="shared" si="18"/>
        <v>7239067</v>
      </c>
    </row>
    <row r="74" spans="2:10" ht="12" customHeight="1" x14ac:dyDescent="0.25">
      <c r="B74" s="72"/>
      <c r="C74" s="228"/>
      <c r="D74" s="229"/>
      <c r="E74" s="76"/>
      <c r="F74" s="76"/>
      <c r="G74" s="76"/>
      <c r="H74" s="76"/>
      <c r="I74" s="76"/>
      <c r="J74" s="76">
        <f t="shared" si="18"/>
        <v>0</v>
      </c>
    </row>
    <row r="75" spans="2:10" ht="12" customHeight="1" x14ac:dyDescent="0.25">
      <c r="B75" s="69"/>
      <c r="C75" s="232" t="s">
        <v>284</v>
      </c>
      <c r="D75" s="227"/>
      <c r="E75" s="76"/>
      <c r="F75" s="76"/>
      <c r="G75" s="76"/>
      <c r="H75" s="76"/>
      <c r="I75" s="76"/>
      <c r="J75" s="76">
        <f t="shared" si="18"/>
        <v>0</v>
      </c>
    </row>
    <row r="76" spans="2:10" ht="12" customHeight="1" x14ac:dyDescent="0.25">
      <c r="B76" s="69"/>
      <c r="C76" s="230" t="s">
        <v>285</v>
      </c>
      <c r="D76" s="231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3">I76-E76</f>
        <v>0</v>
      </c>
    </row>
    <row r="77" spans="2:10" ht="15" customHeight="1" x14ac:dyDescent="0.25">
      <c r="B77" s="69"/>
      <c r="C77" s="233" t="s">
        <v>286</v>
      </c>
      <c r="D77" s="234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25">
      <c r="B78" s="69"/>
      <c r="C78" s="232" t="s">
        <v>287</v>
      </c>
      <c r="D78" s="227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">
      <c r="B79" s="75"/>
      <c r="C79" s="223"/>
      <c r="D79" s="224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opLeftCell="A136" zoomScale="110" zoomScaleNormal="110" workbookViewId="0">
      <selection activeCell="A5" sqref="A5:H5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2" t="s">
        <v>120</v>
      </c>
      <c r="B1" s="263"/>
      <c r="C1" s="263"/>
      <c r="D1" s="263"/>
      <c r="E1" s="263"/>
      <c r="F1" s="263"/>
      <c r="G1" s="263"/>
      <c r="H1" s="264"/>
    </row>
    <row r="2" spans="1:8" ht="10.5" customHeight="1" x14ac:dyDescent="0.25">
      <c r="A2" s="265" t="s">
        <v>290</v>
      </c>
      <c r="B2" s="266"/>
      <c r="C2" s="266"/>
      <c r="D2" s="266"/>
      <c r="E2" s="266"/>
      <c r="F2" s="266"/>
      <c r="G2" s="266"/>
      <c r="H2" s="267"/>
    </row>
    <row r="3" spans="1:8" ht="10.5" customHeight="1" x14ac:dyDescent="0.25">
      <c r="A3" s="265" t="s">
        <v>291</v>
      </c>
      <c r="B3" s="266"/>
      <c r="C3" s="266"/>
      <c r="D3" s="266"/>
      <c r="E3" s="266"/>
      <c r="F3" s="266"/>
      <c r="G3" s="266"/>
      <c r="H3" s="267"/>
    </row>
    <row r="4" spans="1:8" ht="10.5" customHeight="1" x14ac:dyDescent="0.25">
      <c r="A4" s="265" t="s">
        <v>451</v>
      </c>
      <c r="B4" s="266"/>
      <c r="C4" s="266"/>
      <c r="D4" s="266"/>
      <c r="E4" s="266"/>
      <c r="F4" s="266"/>
      <c r="G4" s="266"/>
      <c r="H4" s="267"/>
    </row>
    <row r="5" spans="1:8" ht="10.5" customHeight="1" thickBot="1" x14ac:dyDescent="0.3">
      <c r="A5" s="254" t="s">
        <v>1</v>
      </c>
      <c r="B5" s="268"/>
      <c r="C5" s="268"/>
      <c r="D5" s="268"/>
      <c r="E5" s="268"/>
      <c r="F5" s="268"/>
      <c r="G5" s="268"/>
      <c r="H5" s="269"/>
    </row>
    <row r="6" spans="1:8" ht="10.5" customHeight="1" thickBot="1" x14ac:dyDescent="0.3">
      <c r="A6" s="252" t="s">
        <v>370</v>
      </c>
      <c r="B6" s="253"/>
      <c r="C6" s="256" t="s">
        <v>292</v>
      </c>
      <c r="D6" s="257"/>
      <c r="E6" s="257"/>
      <c r="F6" s="257"/>
      <c r="G6" s="258"/>
      <c r="H6" s="259" t="s">
        <v>371</v>
      </c>
    </row>
    <row r="7" spans="1:8" ht="18.75" customHeight="1" thickBot="1" x14ac:dyDescent="0.3">
      <c r="A7" s="254"/>
      <c r="B7" s="255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0"/>
    </row>
    <row r="8" spans="1:8" ht="10.5" customHeight="1" x14ac:dyDescent="0.25">
      <c r="A8" s="261" t="s">
        <v>296</v>
      </c>
      <c r="B8" s="262"/>
      <c r="C8" s="89">
        <f>C9+C17+C27+C37+C47+C57+C70+C61+C74</f>
        <v>20705667</v>
      </c>
      <c r="D8" s="89">
        <f>D9+D17+D27+D37+D47+D57+D61+D70+D74</f>
        <v>3151371</v>
      </c>
      <c r="E8" s="89">
        <f t="shared" ref="E8:H8" si="0">E9+E17+E27+E37+E47+E57+E70+E61+E74</f>
        <v>23857038</v>
      </c>
      <c r="F8" s="89">
        <f>F9+F17+F27+F37+F47+F57+F70+F61+F74</f>
        <v>22279047</v>
      </c>
      <c r="G8" s="131">
        <f>G9+G17+G27+G37+G47+G57+G70+G61+G74</f>
        <v>22279047</v>
      </c>
      <c r="H8" s="89">
        <f t="shared" si="0"/>
        <v>1577991</v>
      </c>
    </row>
    <row r="9" spans="1:8" ht="10.5" customHeight="1" x14ac:dyDescent="0.25">
      <c r="A9" s="244" t="s">
        <v>297</v>
      </c>
      <c r="B9" s="245"/>
      <c r="C9" s="85">
        <f>SUM(C10:C16)</f>
        <v>11820739</v>
      </c>
      <c r="D9" s="85">
        <f t="shared" ref="D9:H9" si="1">SUM(D10:D16)</f>
        <v>31004</v>
      </c>
      <c r="E9" s="85">
        <f t="shared" si="1"/>
        <v>11851743</v>
      </c>
      <c r="F9" s="85">
        <f t="shared" si="1"/>
        <v>11805909</v>
      </c>
      <c r="G9" s="85">
        <f t="shared" si="1"/>
        <v>11805909</v>
      </c>
      <c r="H9" s="85">
        <f t="shared" si="1"/>
        <v>45834</v>
      </c>
    </row>
    <row r="10" spans="1:8" ht="10.5" customHeight="1" x14ac:dyDescent="0.25">
      <c r="A10" s="82"/>
      <c r="B10" s="81" t="s">
        <v>298</v>
      </c>
      <c r="C10" s="85">
        <v>7716486</v>
      </c>
      <c r="D10" s="103">
        <v>0</v>
      </c>
      <c r="E10" s="86">
        <f>C10+D10</f>
        <v>7716486</v>
      </c>
      <c r="F10" s="86">
        <v>8262045</v>
      </c>
      <c r="G10" s="86">
        <f>F10</f>
        <v>8262045</v>
      </c>
      <c r="H10" s="86">
        <f>E10-F10</f>
        <v>-545559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6">
        <f t="shared" ref="E11:E16" si="2">C11+D11</f>
        <v>0</v>
      </c>
      <c r="F11" s="86">
        <v>0</v>
      </c>
      <c r="G11" s="86">
        <f t="shared" ref="G11:G16" si="3">F11</f>
        <v>0</v>
      </c>
      <c r="H11" s="86">
        <f t="shared" ref="H11:H56" si="4">E11-F11</f>
        <v>0</v>
      </c>
    </row>
    <row r="12" spans="1:8" ht="10.5" customHeight="1" x14ac:dyDescent="0.25">
      <c r="A12" s="82"/>
      <c r="B12" s="81" t="s">
        <v>300</v>
      </c>
      <c r="C12" s="85">
        <v>1351137</v>
      </c>
      <c r="D12" s="86">
        <v>0</v>
      </c>
      <c r="E12" s="86">
        <f t="shared" si="2"/>
        <v>1351137</v>
      </c>
      <c r="F12" s="86">
        <v>1506185</v>
      </c>
      <c r="G12" s="86">
        <f t="shared" si="3"/>
        <v>1506185</v>
      </c>
      <c r="H12" s="86">
        <f t="shared" si="4"/>
        <v>-155048</v>
      </c>
    </row>
    <row r="13" spans="1:8" ht="10.5" customHeight="1" x14ac:dyDescent="0.25">
      <c r="A13" s="82"/>
      <c r="B13" s="81" t="s">
        <v>301</v>
      </c>
      <c r="C13" s="85">
        <v>324500</v>
      </c>
      <c r="D13" s="103">
        <v>31004</v>
      </c>
      <c r="E13" s="86">
        <f t="shared" si="2"/>
        <v>355504</v>
      </c>
      <c r="F13" s="86">
        <v>324000</v>
      </c>
      <c r="G13" s="86">
        <f t="shared" si="3"/>
        <v>324000</v>
      </c>
      <c r="H13" s="86">
        <f t="shared" si="4"/>
        <v>31504</v>
      </c>
    </row>
    <row r="14" spans="1:8" ht="10.5" customHeight="1" x14ac:dyDescent="0.25">
      <c r="A14" s="82"/>
      <c r="B14" s="81" t="s">
        <v>302</v>
      </c>
      <c r="C14" s="85">
        <v>2428616</v>
      </c>
      <c r="D14" s="86">
        <v>0</v>
      </c>
      <c r="E14" s="86">
        <f t="shared" si="2"/>
        <v>2428616</v>
      </c>
      <c r="F14" s="86">
        <v>1713679</v>
      </c>
      <c r="G14" s="86">
        <f t="shared" si="3"/>
        <v>1713679</v>
      </c>
      <c r="H14" s="86">
        <f t="shared" si="4"/>
        <v>714937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4" t="s">
        <v>305</v>
      </c>
      <c r="B17" s="245"/>
      <c r="C17" s="85">
        <f>SUM(C18:C26)</f>
        <v>2537802</v>
      </c>
      <c r="D17" s="85">
        <f t="shared" ref="D17:F17" si="5">SUM(D18:D26)</f>
        <v>73065</v>
      </c>
      <c r="E17" s="85">
        <f t="shared" si="5"/>
        <v>2610867</v>
      </c>
      <c r="F17" s="85">
        <f t="shared" si="5"/>
        <v>2404716</v>
      </c>
      <c r="G17" s="85">
        <f>SUM(G18:G26)</f>
        <v>2404716</v>
      </c>
      <c r="H17" s="86">
        <f t="shared" si="4"/>
        <v>206151</v>
      </c>
    </row>
    <row r="18" spans="1:8" ht="10.5" customHeight="1" x14ac:dyDescent="0.25">
      <c r="A18" s="82"/>
      <c r="B18" s="81" t="s">
        <v>306</v>
      </c>
      <c r="C18" s="85">
        <v>550203</v>
      </c>
      <c r="D18" s="86">
        <v>40743</v>
      </c>
      <c r="E18" s="86">
        <f>C18+D18</f>
        <v>590946</v>
      </c>
      <c r="F18" s="86">
        <v>677500</v>
      </c>
      <c r="G18" s="86">
        <f>F18</f>
        <v>677500</v>
      </c>
      <c r="H18" s="86">
        <f t="shared" si="4"/>
        <v>-86554</v>
      </c>
    </row>
    <row r="19" spans="1:8" ht="10.5" customHeight="1" x14ac:dyDescent="0.25">
      <c r="A19" s="82"/>
      <c r="B19" s="81" t="s">
        <v>307</v>
      </c>
      <c r="C19" s="85">
        <v>406000</v>
      </c>
      <c r="D19" s="103">
        <v>0</v>
      </c>
      <c r="E19" s="86">
        <f t="shared" ref="E19:E26" si="6">C19+D19</f>
        <v>406000</v>
      </c>
      <c r="F19" s="86">
        <v>126865</v>
      </c>
      <c r="G19" s="86">
        <f t="shared" ref="G19:G26" si="7">F19</f>
        <v>126865</v>
      </c>
      <c r="H19" s="86">
        <f t="shared" si="4"/>
        <v>279135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309</v>
      </c>
      <c r="C21" s="85">
        <v>40000</v>
      </c>
      <c r="D21" s="86">
        <v>0</v>
      </c>
      <c r="E21" s="86">
        <f t="shared" si="6"/>
        <v>40000</v>
      </c>
      <c r="F21" s="86">
        <v>6254</v>
      </c>
      <c r="G21" s="86">
        <f t="shared" si="7"/>
        <v>6254</v>
      </c>
      <c r="H21" s="86">
        <f t="shared" si="4"/>
        <v>33746</v>
      </c>
    </row>
    <row r="22" spans="1:8" ht="10.5" customHeight="1" x14ac:dyDescent="0.25">
      <c r="A22" s="82"/>
      <c r="B22" s="81" t="s">
        <v>310</v>
      </c>
      <c r="C22" s="85">
        <v>108646</v>
      </c>
      <c r="D22" s="86">
        <v>0</v>
      </c>
      <c r="E22" s="86">
        <f t="shared" si="6"/>
        <v>108646</v>
      </c>
      <c r="F22" s="86">
        <v>206266</v>
      </c>
      <c r="G22" s="86">
        <f t="shared" si="7"/>
        <v>206266</v>
      </c>
      <c r="H22" s="86">
        <f t="shared" si="4"/>
        <v>-97620</v>
      </c>
    </row>
    <row r="23" spans="1:8" ht="10.5" customHeight="1" x14ac:dyDescent="0.25">
      <c r="A23" s="82"/>
      <c r="B23" s="81" t="s">
        <v>311</v>
      </c>
      <c r="C23" s="85">
        <v>133000</v>
      </c>
      <c r="D23" s="103">
        <v>0</v>
      </c>
      <c r="E23" s="86">
        <f t="shared" si="6"/>
        <v>133000</v>
      </c>
      <c r="F23" s="86">
        <v>494642</v>
      </c>
      <c r="G23" s="86">
        <f t="shared" si="7"/>
        <v>494642</v>
      </c>
      <c r="H23" s="86">
        <f t="shared" si="4"/>
        <v>-361642</v>
      </c>
    </row>
    <row r="24" spans="1:8" ht="10.5" customHeight="1" x14ac:dyDescent="0.25">
      <c r="A24" s="82"/>
      <c r="B24" s="81" t="s">
        <v>312</v>
      </c>
      <c r="C24" s="85">
        <v>1290000</v>
      </c>
      <c r="D24" s="103">
        <f>32161+161</f>
        <v>32322</v>
      </c>
      <c r="E24" s="86">
        <f t="shared" si="6"/>
        <v>1322322</v>
      </c>
      <c r="F24" s="86">
        <v>888979</v>
      </c>
      <c r="G24" s="86">
        <f t="shared" si="7"/>
        <v>888979</v>
      </c>
      <c r="H24" s="86">
        <f t="shared" si="4"/>
        <v>433343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314</v>
      </c>
      <c r="C26" s="85">
        <v>9953</v>
      </c>
      <c r="D26" s="86">
        <v>0</v>
      </c>
      <c r="E26" s="86">
        <f t="shared" si="6"/>
        <v>9953</v>
      </c>
      <c r="F26" s="86">
        <v>4210</v>
      </c>
      <c r="G26" s="86">
        <f t="shared" si="7"/>
        <v>4210</v>
      </c>
      <c r="H26" s="86">
        <f t="shared" si="4"/>
        <v>5743</v>
      </c>
    </row>
    <row r="27" spans="1:8" ht="10.5" customHeight="1" x14ac:dyDescent="0.25">
      <c r="A27" s="244" t="s">
        <v>315</v>
      </c>
      <c r="B27" s="245"/>
      <c r="C27" s="85">
        <f>SUM(C28:C36)</f>
        <v>4638479</v>
      </c>
      <c r="D27" s="85">
        <f t="shared" ref="D27:F27" si="8">SUM(D28:D36)</f>
        <v>380310</v>
      </c>
      <c r="E27" s="85">
        <f t="shared" si="8"/>
        <v>5018789</v>
      </c>
      <c r="F27" s="85">
        <f t="shared" si="8"/>
        <v>5421841</v>
      </c>
      <c r="G27" s="85">
        <f>SUM(G28:G36)</f>
        <v>5421841</v>
      </c>
      <c r="H27" s="86">
        <f t="shared" si="4"/>
        <v>-403052</v>
      </c>
    </row>
    <row r="28" spans="1:8" ht="10.5" customHeight="1" x14ac:dyDescent="0.25">
      <c r="A28" s="82"/>
      <c r="B28" s="81" t="s">
        <v>316</v>
      </c>
      <c r="C28" s="85">
        <v>561118</v>
      </c>
      <c r="D28" s="103">
        <v>44958</v>
      </c>
      <c r="E28" s="86">
        <f>C28+D28</f>
        <v>606076</v>
      </c>
      <c r="F28" s="86">
        <v>559440</v>
      </c>
      <c r="G28" s="86">
        <f>F28</f>
        <v>559440</v>
      </c>
      <c r="H28" s="86">
        <f t="shared" si="4"/>
        <v>46636</v>
      </c>
    </row>
    <row r="29" spans="1:8" ht="10.5" customHeight="1" x14ac:dyDescent="0.25">
      <c r="A29" s="82"/>
      <c r="B29" s="81" t="s">
        <v>317</v>
      </c>
      <c r="C29" s="85">
        <v>698862</v>
      </c>
      <c r="D29" s="103">
        <v>37120</v>
      </c>
      <c r="E29" s="86">
        <f>C29+D29</f>
        <v>735982</v>
      </c>
      <c r="F29" s="86">
        <v>627025</v>
      </c>
      <c r="G29" s="86">
        <f t="shared" ref="G29:G36" si="9">F29</f>
        <v>627025</v>
      </c>
      <c r="H29" s="86">
        <f t="shared" si="4"/>
        <v>108957</v>
      </c>
    </row>
    <row r="30" spans="1:8" ht="10.5" customHeight="1" x14ac:dyDescent="0.25">
      <c r="A30" s="82"/>
      <c r="B30" s="81" t="s">
        <v>318</v>
      </c>
      <c r="C30" s="85">
        <v>1404086</v>
      </c>
      <c r="D30" s="86">
        <v>0</v>
      </c>
      <c r="E30" s="86">
        <f t="shared" ref="E30:E36" si="10">C30+D30</f>
        <v>1404086</v>
      </c>
      <c r="F30" s="86">
        <v>659977</v>
      </c>
      <c r="G30" s="86">
        <f t="shared" si="9"/>
        <v>659977</v>
      </c>
      <c r="H30" s="86">
        <f t="shared" si="4"/>
        <v>744109</v>
      </c>
    </row>
    <row r="31" spans="1:8" ht="10.5" customHeight="1" x14ac:dyDescent="0.25">
      <c r="A31" s="82"/>
      <c r="B31" s="81" t="s">
        <v>319</v>
      </c>
      <c r="C31" s="85">
        <v>174398</v>
      </c>
      <c r="D31" s="86">
        <v>0</v>
      </c>
      <c r="E31" s="86">
        <f t="shared" si="10"/>
        <v>174398</v>
      </c>
      <c r="F31" s="86">
        <v>111647</v>
      </c>
      <c r="G31" s="86">
        <f t="shared" si="9"/>
        <v>111647</v>
      </c>
      <c r="H31" s="86">
        <f t="shared" si="4"/>
        <v>62751</v>
      </c>
    </row>
    <row r="32" spans="1:8" ht="10.5" customHeight="1" x14ac:dyDescent="0.25">
      <c r="A32" s="82"/>
      <c r="B32" s="81" t="s">
        <v>320</v>
      </c>
      <c r="C32" s="85">
        <v>249617</v>
      </c>
      <c r="D32" s="103">
        <v>1340</v>
      </c>
      <c r="E32" s="86">
        <f t="shared" si="10"/>
        <v>250957</v>
      </c>
      <c r="F32" s="86">
        <v>649635</v>
      </c>
      <c r="G32" s="86">
        <f t="shared" si="9"/>
        <v>649635</v>
      </c>
      <c r="H32" s="86">
        <f t="shared" si="4"/>
        <v>-398678</v>
      </c>
    </row>
    <row r="33" spans="1:8" ht="10.5" customHeight="1" x14ac:dyDescent="0.25">
      <c r="A33" s="82"/>
      <c r="B33" s="81" t="s">
        <v>321</v>
      </c>
      <c r="C33" s="85">
        <v>28982</v>
      </c>
      <c r="D33" s="103">
        <v>0</v>
      </c>
      <c r="E33" s="86">
        <f t="shared" si="10"/>
        <v>28982</v>
      </c>
      <c r="F33" s="86">
        <v>22703</v>
      </c>
      <c r="G33" s="86">
        <f t="shared" si="9"/>
        <v>22703</v>
      </c>
      <c r="H33" s="86">
        <f t="shared" si="4"/>
        <v>6279</v>
      </c>
    </row>
    <row r="34" spans="1:8" ht="10.5" customHeight="1" x14ac:dyDescent="0.25">
      <c r="A34" s="82"/>
      <c r="B34" s="81" t="s">
        <v>322</v>
      </c>
      <c r="C34" s="85">
        <v>433480</v>
      </c>
      <c r="D34" s="86">
        <v>153</v>
      </c>
      <c r="E34" s="86">
        <f t="shared" si="10"/>
        <v>433633</v>
      </c>
      <c r="F34" s="86">
        <v>1842355</v>
      </c>
      <c r="G34" s="86">
        <f t="shared" si="9"/>
        <v>1842355</v>
      </c>
      <c r="H34" s="86">
        <f t="shared" si="4"/>
        <v>-1408722</v>
      </c>
    </row>
    <row r="35" spans="1:8" ht="10.5" customHeight="1" x14ac:dyDescent="0.25">
      <c r="A35" s="82"/>
      <c r="B35" s="81" t="s">
        <v>323</v>
      </c>
      <c r="C35" s="85">
        <v>752919</v>
      </c>
      <c r="D35" s="103">
        <v>296739</v>
      </c>
      <c r="E35" s="86">
        <f t="shared" si="10"/>
        <v>1049658</v>
      </c>
      <c r="F35" s="86">
        <v>632785</v>
      </c>
      <c r="G35" s="86">
        <f t="shared" si="9"/>
        <v>632785</v>
      </c>
      <c r="H35" s="86">
        <f t="shared" si="4"/>
        <v>416873</v>
      </c>
    </row>
    <row r="36" spans="1:8" ht="10.5" customHeight="1" x14ac:dyDescent="0.25">
      <c r="A36" s="82"/>
      <c r="B36" s="81" t="s">
        <v>324</v>
      </c>
      <c r="C36" s="85">
        <v>335017</v>
      </c>
      <c r="D36" s="86">
        <v>0</v>
      </c>
      <c r="E36" s="86">
        <f t="shared" si="10"/>
        <v>335017</v>
      </c>
      <c r="F36" s="86">
        <v>316274</v>
      </c>
      <c r="G36" s="86">
        <f t="shared" si="9"/>
        <v>316274</v>
      </c>
      <c r="H36" s="86">
        <f t="shared" si="4"/>
        <v>18743</v>
      </c>
    </row>
    <row r="37" spans="1:8" ht="16.5" customHeight="1" x14ac:dyDescent="0.25">
      <c r="A37" s="250" t="s">
        <v>325</v>
      </c>
      <c r="B37" s="251"/>
      <c r="C37" s="85">
        <f>SUM(C38:C46)</f>
        <v>1708647</v>
      </c>
      <c r="D37" s="85">
        <f t="shared" ref="D37:G37" si="11">SUM(D38:D46)</f>
        <v>2666992</v>
      </c>
      <c r="E37" s="85">
        <f t="shared" si="11"/>
        <v>4375639</v>
      </c>
      <c r="F37" s="85">
        <f t="shared" si="11"/>
        <v>2646581</v>
      </c>
      <c r="G37" s="85">
        <f t="shared" si="11"/>
        <v>2646581</v>
      </c>
      <c r="H37" s="86">
        <f t="shared" si="4"/>
        <v>1729058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1666992</v>
      </c>
      <c r="E38" s="86">
        <f>C38+D38</f>
        <v>1666992</v>
      </c>
      <c r="F38" s="85">
        <v>0</v>
      </c>
      <c r="G38" s="85">
        <v>0</v>
      </c>
      <c r="H38" s="86">
        <f t="shared" si="4"/>
        <v>1666992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329</v>
      </c>
      <c r="C41" s="85">
        <v>1708647</v>
      </c>
      <c r="D41" s="103">
        <v>1000000</v>
      </c>
      <c r="E41" s="86">
        <f>C41+D41</f>
        <v>2708647</v>
      </c>
      <c r="F41" s="86">
        <v>2646581</v>
      </c>
      <c r="G41" s="86">
        <f>F41</f>
        <v>2646581</v>
      </c>
      <c r="H41" s="86">
        <f t="shared" si="4"/>
        <v>62066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44" t="s">
        <v>335</v>
      </c>
      <c r="B47" s="245"/>
      <c r="C47" s="85">
        <f>SUM(C48:C56)</f>
        <v>0</v>
      </c>
      <c r="D47" s="85">
        <f t="shared" ref="D47:G47" si="12">SUM(D48:D56)</f>
        <v>0</v>
      </c>
      <c r="E47" s="85">
        <f t="shared" si="12"/>
        <v>0</v>
      </c>
      <c r="F47" s="85">
        <f t="shared" si="12"/>
        <v>0</v>
      </c>
      <c r="G47" s="85">
        <f t="shared" si="12"/>
        <v>0</v>
      </c>
      <c r="H47" s="86">
        <f t="shared" si="4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44" t="s">
        <v>345</v>
      </c>
      <c r="B57" s="245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4" t="s">
        <v>349</v>
      </c>
      <c r="B61" s="245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4" t="s">
        <v>358</v>
      </c>
      <c r="B70" s="245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4" t="s">
        <v>362</v>
      </c>
      <c r="B74" s="245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0"/>
      <c r="B82" s="271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1"/>
      <c r="B84" s="262"/>
      <c r="C84" s="248">
        <f>C86+C94+C104+C114+C124+C134+C138+C147+C151</f>
        <v>0</v>
      </c>
      <c r="D84" s="248">
        <f t="shared" ref="D84:E84" si="17">D86+D94+D104+D114+D124+D134+D138+D147+D151</f>
        <v>4087696</v>
      </c>
      <c r="E84" s="248">
        <f t="shared" si="17"/>
        <v>4087696</v>
      </c>
      <c r="F84" s="248">
        <f t="shared" ref="F84:H84" si="18">F86+F94+F104+F114+F124+F134+F138+F147+F151</f>
        <v>4087696</v>
      </c>
      <c r="G84" s="248">
        <f t="shared" si="18"/>
        <v>4087696</v>
      </c>
      <c r="H84" s="248">
        <f t="shared" si="18"/>
        <v>0</v>
      </c>
    </row>
    <row r="85" spans="1:8" ht="10.5" customHeight="1" x14ac:dyDescent="0.25">
      <c r="A85" s="246" t="s">
        <v>372</v>
      </c>
      <c r="B85" s="247"/>
      <c r="C85" s="249"/>
      <c r="D85" s="249"/>
      <c r="E85" s="249"/>
      <c r="F85" s="249"/>
      <c r="G85" s="249"/>
      <c r="H85" s="249"/>
    </row>
    <row r="86" spans="1:8" ht="10.5" customHeight="1" x14ac:dyDescent="0.25">
      <c r="A86" s="244" t="s">
        <v>297</v>
      </c>
      <c r="B86" s="245"/>
      <c r="C86" s="85">
        <f>SUM(C87:C93)</f>
        <v>0</v>
      </c>
      <c r="D86" s="85"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44" t="s">
        <v>305</v>
      </c>
      <c r="B94" s="245"/>
      <c r="C94" s="85">
        <f>SUM(C95:C103)</f>
        <v>0</v>
      </c>
      <c r="D94" s="85"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v>0</v>
      </c>
      <c r="H96" s="86">
        <f t="shared" ref="H96:H103" si="27">E96-F96</f>
        <v>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v>0</v>
      </c>
      <c r="H97" s="86">
        <f t="shared" si="27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v>0</v>
      </c>
      <c r="H98" s="86">
        <f t="shared" si="27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v>0</v>
      </c>
      <c r="H99" s="86">
        <f t="shared" si="27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v>0</v>
      </c>
      <c r="H100" s="86">
        <f t="shared" si="27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7"/>
        <v>0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v>0</v>
      </c>
      <c r="H102" s="86">
        <f t="shared" si="27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v>0</v>
      </c>
      <c r="H103" s="86">
        <f t="shared" si="27"/>
        <v>0</v>
      </c>
    </row>
    <row r="104" spans="1:8" ht="10.5" customHeight="1" x14ac:dyDescent="0.25">
      <c r="A104" s="244" t="s">
        <v>315</v>
      </c>
      <c r="B104" s="245"/>
      <c r="C104" s="85">
        <f>SUM(C105:C113)</f>
        <v>0</v>
      </c>
      <c r="D104" s="85">
        <v>0</v>
      </c>
      <c r="E104" s="85">
        <f t="shared" ref="E104" si="28">SUM(E105:E113)</f>
        <v>0</v>
      </c>
      <c r="F104" s="85">
        <f t="shared" ref="F104" si="29">SUM(F105:F113)</f>
        <v>0</v>
      </c>
      <c r="G104" s="85">
        <f>F104</f>
        <v>0</v>
      </c>
      <c r="H104" s="85">
        <f t="shared" ref="H104" si="30">SUM(H105:H113)</f>
        <v>0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50" t="s">
        <v>325</v>
      </c>
      <c r="B114" s="251"/>
      <c r="C114" s="85">
        <f>SUM(C115:C123)</f>
        <v>0</v>
      </c>
      <c r="D114" s="85">
        <f t="shared" ref="D114:E114" si="33">SUM(D115:D123)</f>
        <v>0</v>
      </c>
      <c r="E114" s="85">
        <f t="shared" si="33"/>
        <v>0</v>
      </c>
      <c r="F114" s="85"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4" t="s">
        <v>335</v>
      </c>
      <c r="B124" s="245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4" t="s">
        <v>345</v>
      </c>
      <c r="B134" s="245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4" t="s">
        <v>349</v>
      </c>
      <c r="B138" s="245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4" t="s">
        <v>358</v>
      </c>
      <c r="B147" s="245"/>
      <c r="C147" s="85">
        <v>0</v>
      </c>
      <c r="D147" s="85">
        <f>D148+D149+D150</f>
        <v>4087696</v>
      </c>
      <c r="E147" s="85">
        <f>E148+E149+E150</f>
        <v>4087696</v>
      </c>
      <c r="F147" s="85">
        <f>F148+F149+F150</f>
        <v>4087696</v>
      </c>
      <c r="G147" s="85">
        <f>G148+G149+G150</f>
        <v>4087696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4087696</v>
      </c>
      <c r="E150" s="85">
        <f>C150+D150</f>
        <v>4087696</v>
      </c>
      <c r="F150" s="85">
        <v>4087696</v>
      </c>
      <c r="G150" s="85">
        <v>4087696</v>
      </c>
      <c r="H150" s="86">
        <f t="shared" si="37"/>
        <v>0</v>
      </c>
    </row>
    <row r="151" spans="1:8" ht="10.5" customHeight="1" x14ac:dyDescent="0.25">
      <c r="A151" s="244" t="s">
        <v>362</v>
      </c>
      <c r="B151" s="245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6" t="s">
        <v>373</v>
      </c>
      <c r="B160" s="247"/>
      <c r="C160" s="89">
        <f t="shared" ref="C160:H160" si="44">C8+C84</f>
        <v>20705667</v>
      </c>
      <c r="D160" s="89">
        <f t="shared" si="44"/>
        <v>7239067</v>
      </c>
      <c r="E160" s="150">
        <f t="shared" si="44"/>
        <v>27944734</v>
      </c>
      <c r="F160" s="89">
        <f>F8+F84</f>
        <v>26366743</v>
      </c>
      <c r="G160" s="89">
        <f t="shared" si="44"/>
        <v>26366743</v>
      </c>
      <c r="H160" s="89">
        <f t="shared" si="44"/>
        <v>1577991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zoomScaleNormal="100" workbookViewId="0">
      <selection activeCell="D10" sqref="D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ht="12" customHeight="1" x14ac:dyDescent="0.25">
      <c r="A2" s="154" t="s">
        <v>290</v>
      </c>
      <c r="B2" s="155"/>
      <c r="C2" s="155"/>
      <c r="D2" s="155"/>
      <c r="E2" s="155"/>
      <c r="F2" s="155"/>
      <c r="G2" s="156"/>
    </row>
    <row r="3" spans="1:7" ht="12" customHeight="1" x14ac:dyDescent="0.25">
      <c r="A3" s="154" t="s">
        <v>374</v>
      </c>
      <c r="B3" s="155"/>
      <c r="C3" s="155"/>
      <c r="D3" s="155"/>
      <c r="E3" s="155"/>
      <c r="F3" s="155"/>
      <c r="G3" s="156"/>
    </row>
    <row r="4" spans="1:7" ht="12" customHeight="1" x14ac:dyDescent="0.25">
      <c r="A4" s="154" t="s">
        <v>451</v>
      </c>
      <c r="B4" s="155"/>
      <c r="C4" s="155"/>
      <c r="D4" s="155"/>
      <c r="E4" s="155"/>
      <c r="F4" s="155"/>
      <c r="G4" s="156"/>
    </row>
    <row r="5" spans="1:7" ht="12" customHeight="1" thickBot="1" x14ac:dyDescent="0.3">
      <c r="A5" s="157">
        <v>250118</v>
      </c>
      <c r="B5" s="158"/>
      <c r="C5" s="158"/>
      <c r="D5" s="158"/>
      <c r="E5" s="158"/>
      <c r="F5" s="158"/>
      <c r="G5" s="159"/>
    </row>
    <row r="6" spans="1:7" ht="12" customHeight="1" thickBot="1" x14ac:dyDescent="0.3">
      <c r="A6" s="219" t="s">
        <v>2</v>
      </c>
      <c r="B6" s="192" t="s">
        <v>292</v>
      </c>
      <c r="C6" s="193"/>
      <c r="D6" s="193"/>
      <c r="E6" s="193"/>
      <c r="F6" s="194"/>
      <c r="G6" s="219" t="s">
        <v>293</v>
      </c>
    </row>
    <row r="7" spans="1:7" ht="21.75" customHeight="1" thickBot="1" x14ac:dyDescent="0.3">
      <c r="A7" s="220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0"/>
    </row>
    <row r="8" spans="1:7" ht="12" customHeight="1" x14ac:dyDescent="0.25">
      <c r="A8" s="31" t="s">
        <v>375</v>
      </c>
      <c r="B8" s="276">
        <f>B10</f>
        <v>20705667</v>
      </c>
      <c r="C8" s="276">
        <f t="shared" ref="C8:G8" si="0">C10</f>
        <v>3151371</v>
      </c>
      <c r="D8" s="276">
        <f t="shared" si="0"/>
        <v>23857038</v>
      </c>
      <c r="E8" s="276">
        <f t="shared" si="0"/>
        <v>22279047</v>
      </c>
      <c r="F8" s="276">
        <f t="shared" si="0"/>
        <v>22279047</v>
      </c>
      <c r="G8" s="276">
        <f t="shared" si="0"/>
        <v>1577991</v>
      </c>
    </row>
    <row r="9" spans="1:7" ht="12" customHeight="1" x14ac:dyDescent="0.25">
      <c r="A9" s="31" t="s">
        <v>376</v>
      </c>
      <c r="B9" s="275"/>
      <c r="C9" s="275"/>
      <c r="D9" s="275"/>
      <c r="E9" s="275"/>
      <c r="F9" s="275"/>
      <c r="G9" s="275"/>
    </row>
    <row r="10" spans="1:7" ht="12" customHeight="1" x14ac:dyDescent="0.25">
      <c r="A10" s="92" t="s">
        <v>430</v>
      </c>
      <c r="B10" s="104">
        <v>20705667</v>
      </c>
      <c r="C10" s="104">
        <f>'FORMATO 6A'!D8</f>
        <v>3151371</v>
      </c>
      <c r="D10" s="104">
        <f>B10+C10</f>
        <v>23857038</v>
      </c>
      <c r="E10" s="104">
        <f>'FORMATO 6A'!F8</f>
        <v>22279047</v>
      </c>
      <c r="F10" s="104">
        <f>'FORMATO 6A'!G8</f>
        <v>22279047</v>
      </c>
      <c r="G10" s="104">
        <f>D10-E10</f>
        <v>1577991</v>
      </c>
    </row>
    <row r="11" spans="1:7" ht="12" customHeight="1" x14ac:dyDescent="0.25">
      <c r="A11" s="117" t="s">
        <v>436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437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438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439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440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441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442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5">
        <f>B21</f>
        <v>0</v>
      </c>
      <c r="C19" s="275">
        <f t="shared" ref="C19:G19" si="1">C21</f>
        <v>4087696</v>
      </c>
      <c r="D19" s="275">
        <f t="shared" si="1"/>
        <v>4087696</v>
      </c>
      <c r="E19" s="275">
        <f t="shared" si="1"/>
        <v>4087696</v>
      </c>
      <c r="F19" s="275">
        <f t="shared" si="1"/>
        <v>4087696</v>
      </c>
      <c r="G19" s="275">
        <f t="shared" si="1"/>
        <v>0</v>
      </c>
    </row>
    <row r="20" spans="1:7" ht="12" customHeight="1" x14ac:dyDescent="0.25">
      <c r="A20" s="33" t="s">
        <v>378</v>
      </c>
      <c r="B20" s="275"/>
      <c r="C20" s="275"/>
      <c r="D20" s="275"/>
      <c r="E20" s="275"/>
      <c r="F20" s="275"/>
      <c r="G20" s="275"/>
    </row>
    <row r="21" spans="1:7" ht="12" customHeight="1" x14ac:dyDescent="0.25">
      <c r="A21" s="92" t="s">
        <v>430</v>
      </c>
      <c r="B21" s="98">
        <v>0</v>
      </c>
      <c r="C21" s="98">
        <f>'FORMATO 5'!F61</f>
        <v>4087696</v>
      </c>
      <c r="D21" s="104">
        <f>B21+C21</f>
        <v>4087696</v>
      </c>
      <c r="E21" s="98">
        <f>'FORMATO 6A'!F84</f>
        <v>4087696</v>
      </c>
      <c r="F21" s="98">
        <f>E21</f>
        <v>4087696</v>
      </c>
      <c r="G21" s="104">
        <f>D21-E21</f>
        <v>0</v>
      </c>
    </row>
    <row r="22" spans="1:7" ht="12" customHeight="1" x14ac:dyDescent="0.25">
      <c r="A22" s="117" t="s">
        <v>436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437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438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439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440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441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442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20705667</v>
      </c>
      <c r="C30" s="98">
        <f t="shared" ref="C30:G30" si="2">C8+C19</f>
        <v>7239067</v>
      </c>
      <c r="D30" s="98">
        <f t="shared" si="2"/>
        <v>27944734</v>
      </c>
      <c r="E30" s="98">
        <f t="shared" si="2"/>
        <v>26366743</v>
      </c>
      <c r="F30" s="98">
        <f t="shared" si="2"/>
        <v>26366743</v>
      </c>
      <c r="G30" s="98">
        <f t="shared" si="2"/>
        <v>1577991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C67" zoomScale="130" zoomScaleNormal="130" workbookViewId="0">
      <selection activeCell="H9" sqref="H9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1" t="s">
        <v>120</v>
      </c>
      <c r="B1" s="152"/>
      <c r="C1" s="152"/>
      <c r="D1" s="152"/>
      <c r="E1" s="152"/>
      <c r="F1" s="152"/>
      <c r="G1" s="152"/>
      <c r="H1" s="277"/>
    </row>
    <row r="2" spans="1:8" ht="9" customHeight="1" x14ac:dyDescent="0.25">
      <c r="A2" s="205" t="s">
        <v>290</v>
      </c>
      <c r="B2" s="206"/>
      <c r="C2" s="206"/>
      <c r="D2" s="206"/>
      <c r="E2" s="206"/>
      <c r="F2" s="206"/>
      <c r="G2" s="206"/>
      <c r="H2" s="278"/>
    </row>
    <row r="3" spans="1:8" ht="9" customHeight="1" x14ac:dyDescent="0.25">
      <c r="A3" s="205" t="s">
        <v>379</v>
      </c>
      <c r="B3" s="206"/>
      <c r="C3" s="206"/>
      <c r="D3" s="206"/>
      <c r="E3" s="206"/>
      <c r="F3" s="206"/>
      <c r="G3" s="206"/>
      <c r="H3" s="278"/>
    </row>
    <row r="4" spans="1:8" ht="9" customHeight="1" x14ac:dyDescent="0.25">
      <c r="A4" s="205" t="s">
        <v>451</v>
      </c>
      <c r="B4" s="206"/>
      <c r="C4" s="206"/>
      <c r="D4" s="206"/>
      <c r="E4" s="206"/>
      <c r="F4" s="206"/>
      <c r="G4" s="206"/>
      <c r="H4" s="278"/>
    </row>
    <row r="5" spans="1:8" ht="9" customHeight="1" thickBot="1" x14ac:dyDescent="0.3">
      <c r="A5" s="208" t="s">
        <v>1</v>
      </c>
      <c r="B5" s="209"/>
      <c r="C5" s="209"/>
      <c r="D5" s="209"/>
      <c r="E5" s="209"/>
      <c r="F5" s="209"/>
      <c r="G5" s="209"/>
      <c r="H5" s="279"/>
    </row>
    <row r="6" spans="1:8" ht="9" customHeight="1" thickBot="1" x14ac:dyDescent="0.3">
      <c r="A6" s="151" t="s">
        <v>2</v>
      </c>
      <c r="B6" s="153"/>
      <c r="C6" s="192" t="s">
        <v>292</v>
      </c>
      <c r="D6" s="193"/>
      <c r="E6" s="193"/>
      <c r="F6" s="193"/>
      <c r="G6" s="194"/>
      <c r="H6" s="219" t="s">
        <v>293</v>
      </c>
    </row>
    <row r="7" spans="1:8" ht="20.25" customHeight="1" thickBot="1" x14ac:dyDescent="0.3">
      <c r="A7" s="208"/>
      <c r="B7" s="210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0"/>
    </row>
    <row r="8" spans="1:8" ht="9" customHeight="1" x14ac:dyDescent="0.25">
      <c r="A8" s="280"/>
      <c r="B8" s="281"/>
      <c r="C8" s="91"/>
      <c r="D8" s="91"/>
      <c r="E8" s="91"/>
      <c r="F8" s="91"/>
      <c r="G8" s="91"/>
      <c r="H8" s="91"/>
    </row>
    <row r="9" spans="1:8" ht="9" customHeight="1" x14ac:dyDescent="0.25">
      <c r="A9" s="282" t="s">
        <v>380</v>
      </c>
      <c r="B9" s="283"/>
      <c r="C9" s="98">
        <f>C10+C20+C29+C40</f>
        <v>20705667</v>
      </c>
      <c r="D9" s="98">
        <f t="shared" ref="D9:H9" si="0">D10+D20+D29+D40</f>
        <v>3151371</v>
      </c>
      <c r="E9" s="98">
        <f t="shared" si="0"/>
        <v>23857038</v>
      </c>
      <c r="F9" s="98">
        <f t="shared" si="0"/>
        <v>22279047</v>
      </c>
      <c r="G9" s="98">
        <f t="shared" si="0"/>
        <v>22279047</v>
      </c>
      <c r="H9" s="98">
        <f t="shared" si="0"/>
        <v>1577991</v>
      </c>
    </row>
    <row r="10" spans="1:8" ht="9" customHeight="1" x14ac:dyDescent="0.25">
      <c r="A10" s="225" t="s">
        <v>381</v>
      </c>
      <c r="B10" s="237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5" t="s">
        <v>390</v>
      </c>
      <c r="B20" s="237"/>
      <c r="C20" s="76">
        <f>SUM(C21:C27)</f>
        <v>20705667</v>
      </c>
      <c r="D20" s="76">
        <f t="shared" ref="D20:G20" si="3">SUM(D21:D27)</f>
        <v>3151371</v>
      </c>
      <c r="E20" s="76">
        <f t="shared" si="3"/>
        <v>23857038</v>
      </c>
      <c r="F20" s="76">
        <f t="shared" si="3"/>
        <v>22279047</v>
      </c>
      <c r="G20" s="76">
        <f t="shared" si="3"/>
        <v>22279047</v>
      </c>
      <c r="H20" s="76">
        <f t="shared" si="2"/>
        <v>1577991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f>'FORMATO 6B'!B10</f>
        <v>20705667</v>
      </c>
      <c r="D24" s="76">
        <f>'FORMATO 6B'!C10</f>
        <v>3151371</v>
      </c>
      <c r="E24" s="76">
        <f>C24+D24</f>
        <v>23857038</v>
      </c>
      <c r="F24" s="76">
        <f>'FORMATO 6B'!E10</f>
        <v>22279047</v>
      </c>
      <c r="G24" s="76">
        <f>'FORMATO 6A'!G8</f>
        <v>22279047</v>
      </c>
      <c r="H24" s="76">
        <f t="shared" si="2"/>
        <v>1577991</v>
      </c>
    </row>
    <row r="25" spans="1:8" ht="9" customHeight="1" x14ac:dyDescent="0.25">
      <c r="A25" s="69"/>
      <c r="B25" s="74" t="s">
        <v>395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5" t="s">
        <v>398</v>
      </c>
      <c r="B29" s="237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2" t="s">
        <v>408</v>
      </c>
      <c r="B40" s="284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5" t="s">
        <v>413</v>
      </c>
      <c r="B46" s="237"/>
      <c r="C46" s="76">
        <f>C47+C57+C66+C77</f>
        <v>0</v>
      </c>
      <c r="D46" s="76">
        <f t="shared" ref="D46:H46" si="7">D47+D57+D66+D77</f>
        <v>4087696</v>
      </c>
      <c r="E46" s="76">
        <f t="shared" si="7"/>
        <v>4087696</v>
      </c>
      <c r="F46" s="76">
        <f t="shared" si="7"/>
        <v>4087696</v>
      </c>
      <c r="G46" s="76">
        <f t="shared" si="7"/>
        <v>4087696</v>
      </c>
      <c r="H46" s="76">
        <f t="shared" si="7"/>
        <v>0</v>
      </c>
    </row>
    <row r="47" spans="1:8" ht="9" customHeight="1" x14ac:dyDescent="0.25">
      <c r="A47" s="225" t="s">
        <v>381</v>
      </c>
      <c r="B47" s="237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5" t="s">
        <v>390</v>
      </c>
      <c r="B57" s="237"/>
      <c r="C57" s="76">
        <f>SUM(C58:C64)</f>
        <v>0</v>
      </c>
      <c r="D57" s="76">
        <f t="shared" ref="D57:H57" si="9">SUM(D58:D64)</f>
        <v>4087696</v>
      </c>
      <c r="E57" s="76">
        <f t="shared" si="9"/>
        <v>4087696</v>
      </c>
      <c r="F57" s="76">
        <f t="shared" si="9"/>
        <v>4087696</v>
      </c>
      <c r="G57" s="76">
        <f t="shared" si="9"/>
        <v>4087696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4087696</v>
      </c>
      <c r="E61" s="76">
        <f>D61</f>
        <v>4087696</v>
      </c>
      <c r="F61" s="76">
        <f>'FORMATO 6B'!E21</f>
        <v>4087696</v>
      </c>
      <c r="G61" s="76">
        <f>F61</f>
        <v>4087696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5" t="s">
        <v>398</v>
      </c>
      <c r="B66" s="237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5" t="s">
        <v>408</v>
      </c>
      <c r="B77" s="237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5" t="s">
        <v>373</v>
      </c>
      <c r="B83" s="237"/>
      <c r="C83" s="76">
        <f>C9+C46</f>
        <v>20705667</v>
      </c>
      <c r="D83" s="76">
        <f t="shared" ref="D83:H83" si="14">D9+D46</f>
        <v>7239067</v>
      </c>
      <c r="E83" s="76">
        <f t="shared" si="14"/>
        <v>27944734</v>
      </c>
      <c r="F83" s="76">
        <f t="shared" si="14"/>
        <v>26366743</v>
      </c>
      <c r="G83" s="76">
        <f t="shared" si="14"/>
        <v>26366743</v>
      </c>
      <c r="H83" s="76">
        <f t="shared" si="14"/>
        <v>1577991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9" zoomScale="120" zoomScaleNormal="120" workbookViewId="0">
      <selection activeCell="H39" sqref="H39"/>
    </sheetView>
  </sheetViews>
  <sheetFormatPr baseColWidth="10" defaultRowHeight="15" x14ac:dyDescent="0.25"/>
  <cols>
    <col min="1" max="1" width="31.5703125" style="133" customWidth="1"/>
    <col min="2" max="16384" width="11.42578125" style="133"/>
  </cols>
  <sheetData>
    <row r="1" spans="1:7" x14ac:dyDescent="0.25">
      <c r="A1" s="287" t="s">
        <v>120</v>
      </c>
      <c r="B1" s="288"/>
      <c r="C1" s="288"/>
      <c r="D1" s="288"/>
      <c r="E1" s="288"/>
      <c r="F1" s="288"/>
      <c r="G1" s="289"/>
    </row>
    <row r="2" spans="1:7" x14ac:dyDescent="0.25">
      <c r="A2" s="290" t="s">
        <v>290</v>
      </c>
      <c r="B2" s="291"/>
      <c r="C2" s="291"/>
      <c r="D2" s="291"/>
      <c r="E2" s="291"/>
      <c r="F2" s="291"/>
      <c r="G2" s="292"/>
    </row>
    <row r="3" spans="1:7" x14ac:dyDescent="0.25">
      <c r="A3" s="290" t="s">
        <v>414</v>
      </c>
      <c r="B3" s="291"/>
      <c r="C3" s="291"/>
      <c r="D3" s="291"/>
      <c r="E3" s="291"/>
      <c r="F3" s="291"/>
      <c r="G3" s="292"/>
    </row>
    <row r="4" spans="1:7" x14ac:dyDescent="0.25">
      <c r="A4" s="205" t="s">
        <v>451</v>
      </c>
      <c r="B4" s="291"/>
      <c r="C4" s="291"/>
      <c r="D4" s="291"/>
      <c r="E4" s="291"/>
      <c r="F4" s="291"/>
      <c r="G4" s="292"/>
    </row>
    <row r="5" spans="1:7" ht="15.75" thickBot="1" x14ac:dyDescent="0.3">
      <c r="A5" s="293" t="s">
        <v>1</v>
      </c>
      <c r="B5" s="294"/>
      <c r="C5" s="294"/>
      <c r="D5" s="294"/>
      <c r="E5" s="294"/>
      <c r="F5" s="294"/>
      <c r="G5" s="295"/>
    </row>
    <row r="6" spans="1:7" ht="15.75" thickBot="1" x14ac:dyDescent="0.3">
      <c r="A6" s="296" t="s">
        <v>2</v>
      </c>
      <c r="B6" s="298" t="s">
        <v>292</v>
      </c>
      <c r="C6" s="299"/>
      <c r="D6" s="299"/>
      <c r="E6" s="299"/>
      <c r="F6" s="300"/>
      <c r="G6" s="285" t="s">
        <v>293</v>
      </c>
    </row>
    <row r="7" spans="1:7" ht="20.25" customHeight="1" thickBot="1" x14ac:dyDescent="0.3">
      <c r="A7" s="297"/>
      <c r="B7" s="134" t="s">
        <v>181</v>
      </c>
      <c r="C7" s="134" t="s">
        <v>294</v>
      </c>
      <c r="D7" s="134" t="s">
        <v>295</v>
      </c>
      <c r="E7" s="134" t="s">
        <v>415</v>
      </c>
      <c r="F7" s="134" t="s">
        <v>200</v>
      </c>
      <c r="G7" s="286"/>
    </row>
    <row r="8" spans="1:7" x14ac:dyDescent="0.25">
      <c r="A8" s="135" t="s">
        <v>416</v>
      </c>
      <c r="B8" s="136">
        <f>B9+B10+B11+B14++B18</f>
        <v>11820739</v>
      </c>
      <c r="C8" s="136">
        <f t="shared" ref="C8:G8" si="0">C9+C10+C11+C14++C18</f>
        <v>0</v>
      </c>
      <c r="D8" s="136">
        <f t="shared" si="0"/>
        <v>11820739</v>
      </c>
      <c r="E8" s="136">
        <f t="shared" si="0"/>
        <v>11805909</v>
      </c>
      <c r="F8" s="136">
        <f t="shared" si="0"/>
        <v>11805909</v>
      </c>
      <c r="G8" s="136">
        <f t="shared" si="0"/>
        <v>14830</v>
      </c>
    </row>
    <row r="9" spans="1:7" x14ac:dyDescent="0.25">
      <c r="A9" s="137" t="s">
        <v>417</v>
      </c>
      <c r="B9" s="138">
        <v>11820739</v>
      </c>
      <c r="C9" s="139">
        <v>0</v>
      </c>
      <c r="D9" s="139">
        <f>B9+C9</f>
        <v>11820739</v>
      </c>
      <c r="E9" s="139">
        <f>'FORMATO 6A'!F9</f>
        <v>11805909</v>
      </c>
      <c r="F9" s="139">
        <f>'FORMATO 6A'!G9</f>
        <v>11805909</v>
      </c>
      <c r="G9" s="139">
        <f>D9-E9</f>
        <v>14830</v>
      </c>
    </row>
    <row r="10" spans="1:7" x14ac:dyDescent="0.25">
      <c r="A10" s="137" t="s">
        <v>418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25">
      <c r="A11" s="137" t="s">
        <v>419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25">
      <c r="A12" s="137" t="s">
        <v>420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25">
      <c r="A13" s="137" t="s">
        <v>421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137" t="s">
        <v>422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6.5" x14ac:dyDescent="0.25">
      <c r="A15" s="137" t="s">
        <v>423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140" t="s">
        <v>424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140" t="s">
        <v>425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137" t="s">
        <v>426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137"/>
      <c r="B19" s="136"/>
      <c r="C19" s="141"/>
      <c r="D19" s="141"/>
      <c r="E19" s="141"/>
      <c r="F19" s="141"/>
      <c r="G19" s="141"/>
    </row>
    <row r="20" spans="1:7" x14ac:dyDescent="0.25">
      <c r="A20" s="135" t="s">
        <v>427</v>
      </c>
      <c r="B20" s="136">
        <f>B21+B22+B23+B26+B27+B30</f>
        <v>0</v>
      </c>
      <c r="C20" s="136">
        <f t="shared" ref="C20:G20" si="1">C21+C22+C23+C26+C27+C30</f>
        <v>0</v>
      </c>
      <c r="D20" s="136">
        <f t="shared" si="1"/>
        <v>0</v>
      </c>
      <c r="E20" s="136">
        <f t="shared" si="1"/>
        <v>0</v>
      </c>
      <c r="F20" s="136">
        <f t="shared" si="1"/>
        <v>0</v>
      </c>
      <c r="G20" s="136">
        <f t="shared" si="1"/>
        <v>0</v>
      </c>
    </row>
    <row r="21" spans="1:7" x14ac:dyDescent="0.25">
      <c r="A21" s="137" t="s">
        <v>417</v>
      </c>
      <c r="B21" s="132">
        <v>0</v>
      </c>
      <c r="C21" s="98">
        <v>0</v>
      </c>
      <c r="D21" s="139">
        <v>0</v>
      </c>
      <c r="E21" s="139">
        <v>0</v>
      </c>
      <c r="F21" s="139">
        <f>E21</f>
        <v>0</v>
      </c>
      <c r="G21" s="139">
        <f>D21-F21</f>
        <v>0</v>
      </c>
    </row>
    <row r="22" spans="1:7" x14ac:dyDescent="0.25">
      <c r="A22" s="137" t="s">
        <v>418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25">
      <c r="A23" s="137" t="s">
        <v>419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25">
      <c r="A24" s="137" t="s">
        <v>420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25">
      <c r="A25" s="137" t="s">
        <v>421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25">
      <c r="A26" s="137" t="s">
        <v>422</v>
      </c>
      <c r="B26" s="132">
        <v>0</v>
      </c>
      <c r="C26" s="98">
        <v>0</v>
      </c>
      <c r="D26" s="141"/>
      <c r="E26" s="141"/>
      <c r="F26" s="141"/>
      <c r="G26" s="141"/>
    </row>
    <row r="27" spans="1:7" ht="16.5" x14ac:dyDescent="0.25">
      <c r="A27" s="137" t="s">
        <v>423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25">
      <c r="A28" s="140" t="s">
        <v>424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25">
      <c r="A29" s="140" t="s">
        <v>425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25">
      <c r="A30" s="137" t="s">
        <v>426</v>
      </c>
      <c r="B30" s="132">
        <v>0</v>
      </c>
      <c r="C30" s="98">
        <v>0</v>
      </c>
      <c r="D30" s="141"/>
      <c r="E30" s="141"/>
      <c r="F30" s="141"/>
      <c r="G30" s="141"/>
    </row>
    <row r="31" spans="1:7" ht="16.5" x14ac:dyDescent="0.25">
      <c r="A31" s="135" t="s">
        <v>428</v>
      </c>
      <c r="B31" s="136">
        <f>B8+B20</f>
        <v>11820739</v>
      </c>
      <c r="C31" s="136">
        <f t="shared" ref="C31:G31" si="2">C8+C20</f>
        <v>0</v>
      </c>
      <c r="D31" s="136">
        <f t="shared" si="2"/>
        <v>11820739</v>
      </c>
      <c r="E31" s="136">
        <f t="shared" si="2"/>
        <v>11805909</v>
      </c>
      <c r="F31" s="136">
        <f t="shared" si="2"/>
        <v>11805909</v>
      </c>
      <c r="G31" s="136">
        <f t="shared" si="2"/>
        <v>14830</v>
      </c>
    </row>
    <row r="32" spans="1:7" ht="15.75" thickBot="1" x14ac:dyDescent="0.3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2020-01-08T18:46:59Z</cp:lastPrinted>
  <dcterms:created xsi:type="dcterms:W3CDTF">2016-11-30T20:12:49Z</dcterms:created>
  <dcterms:modified xsi:type="dcterms:W3CDTF">2020-01-22T22:47:46Z</dcterms:modified>
</cp:coreProperties>
</file>