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UPT RP\"/>
    </mc:Choice>
  </mc:AlternateContent>
  <bookViews>
    <workbookView xWindow="14940" yWindow="900" windowWidth="31905" windowHeight="19995" tabRatio="707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8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1'!$A$1:$G$87</definedName>
    <definedName name="_xlnm.Print_Area" localSheetId="1">'FORMATO 2'!$A$1:$I$47</definedName>
    <definedName name="_xlnm.Print_Area" localSheetId="2">'FORMATO 3'!$A$1:$K$25</definedName>
    <definedName name="_xlnm.Print_Area" localSheetId="3">'FORMATO 4'!$A$1:$E$85</definedName>
    <definedName name="_xlnm.Print_Area" localSheetId="4">'FORMATO 5'!$A$1:$J$86</definedName>
    <definedName name="_xlnm.Print_Area" localSheetId="5">'FORMATO 6A'!$A$1:$H$166</definedName>
    <definedName name="_xlnm.Print_Area" localSheetId="6">'FORMATO 6B'!$A$1:$G$26</definedName>
    <definedName name="_xlnm.Print_Area" localSheetId="7">'FORMATO 6C'!$A$1:$H$90</definedName>
    <definedName name="_xlnm.Print_Area" localSheetId="8">'FORMATO 6D'!$A$1:$G$39</definedName>
    <definedName name="OLE_LINK1" localSheetId="0">'FORMATO 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7" l="1"/>
  <c r="D52" i="7"/>
  <c r="D68" i="7"/>
  <c r="E68" i="7"/>
  <c r="E57" i="7"/>
  <c r="D57" i="7"/>
  <c r="E16" i="7"/>
  <c r="D16" i="7"/>
  <c r="E11" i="7"/>
  <c r="D11" i="7"/>
  <c r="C10" i="7"/>
  <c r="G137" i="9" l="1"/>
  <c r="G133" i="9"/>
  <c r="G123" i="9"/>
  <c r="G113" i="9"/>
  <c r="G103" i="9"/>
  <c r="G93" i="9"/>
  <c r="G85" i="9"/>
  <c r="G57" i="9"/>
  <c r="G47" i="9"/>
  <c r="G37" i="9"/>
  <c r="G27" i="9"/>
  <c r="G17" i="9"/>
  <c r="G9" i="9"/>
  <c r="G74" i="9"/>
  <c r="G70" i="9"/>
  <c r="G61" i="9"/>
  <c r="E53" i="9"/>
  <c r="E54" i="9"/>
  <c r="E55" i="9"/>
  <c r="E56" i="9"/>
  <c r="E57" i="9"/>
  <c r="E58" i="9"/>
  <c r="E59" i="9"/>
  <c r="E60" i="9"/>
  <c r="E61" i="9"/>
  <c r="E37" i="9"/>
  <c r="E24" i="9"/>
  <c r="E25" i="9"/>
  <c r="E26" i="9"/>
  <c r="E28" i="9"/>
  <c r="E29" i="9"/>
  <c r="E30" i="9"/>
  <c r="E31" i="9"/>
  <c r="E32" i="9"/>
  <c r="E33" i="9"/>
  <c r="E34" i="9"/>
  <c r="E35" i="9"/>
  <c r="E36" i="9"/>
  <c r="E38" i="9"/>
  <c r="E39" i="9"/>
  <c r="E40" i="9"/>
  <c r="E41" i="9"/>
  <c r="E42" i="9"/>
  <c r="E43" i="9"/>
  <c r="E44" i="9"/>
  <c r="E45" i="9"/>
  <c r="E46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9" i="9"/>
  <c r="E104" i="9"/>
  <c r="E89" i="9"/>
  <c r="G62" i="11"/>
  <c r="F62" i="11"/>
  <c r="E62" i="11"/>
  <c r="G25" i="11"/>
  <c r="F25" i="11"/>
  <c r="E25" i="11"/>
  <c r="F9" i="10"/>
  <c r="G11" i="10"/>
  <c r="E9" i="10"/>
  <c r="C9" i="10"/>
  <c r="B9" i="10"/>
  <c r="D25" i="11"/>
  <c r="D20" i="11" s="1"/>
  <c r="E17" i="8" l="1"/>
  <c r="I21" i="12" l="1"/>
  <c r="K21" i="12" s="1"/>
  <c r="J21" i="12"/>
  <c r="K9" i="12"/>
  <c r="J9" i="12"/>
  <c r="I9" i="12"/>
  <c r="D15" i="10"/>
  <c r="D16" i="10"/>
  <c r="G16" i="10" s="1"/>
  <c r="F85" i="9" l="1"/>
  <c r="I24" i="12" s="1"/>
  <c r="I61" i="8"/>
  <c r="F61" i="8"/>
  <c r="K24" i="12" l="1"/>
  <c r="J24" i="12"/>
  <c r="F47" i="9"/>
  <c r="D9" i="9"/>
  <c r="I10" i="12" s="1"/>
  <c r="G17" i="8"/>
  <c r="H17" i="8"/>
  <c r="J10" i="12" l="1"/>
  <c r="K10" i="12"/>
  <c r="G17" i="2"/>
  <c r="F9" i="9" l="1"/>
  <c r="I12" i="12" s="1"/>
  <c r="D27" i="9"/>
  <c r="E27" i="9" s="1"/>
  <c r="D17" i="9"/>
  <c r="K12" i="12" l="1"/>
  <c r="J12" i="12"/>
  <c r="F27" i="9"/>
  <c r="D17" i="8"/>
  <c r="F41" i="3" l="1"/>
  <c r="D19" i="2" l="1"/>
  <c r="F19" i="2"/>
  <c r="D37" i="9" l="1"/>
  <c r="F17" i="9" l="1"/>
  <c r="C17" i="9"/>
  <c r="C37" i="9"/>
  <c r="B16" i="3"/>
  <c r="G74" i="3"/>
  <c r="G67" i="3"/>
  <c r="G62" i="3"/>
  <c r="G56" i="3"/>
  <c r="G41" i="3"/>
  <c r="G37" i="3"/>
  <c r="G30" i="3"/>
  <c r="G26" i="3"/>
  <c r="G22" i="3"/>
  <c r="G18" i="3"/>
  <c r="G8" i="3"/>
  <c r="C40" i="3"/>
  <c r="C37" i="3"/>
  <c r="C30" i="3"/>
  <c r="C24" i="3"/>
  <c r="C16" i="3"/>
  <c r="C8" i="3"/>
  <c r="G78" i="3" l="1"/>
  <c r="G46" i="3"/>
  <c r="G58" i="3" s="1"/>
  <c r="G80" i="3" s="1"/>
  <c r="I16" i="8" l="1"/>
  <c r="I38" i="8"/>
  <c r="I19" i="8"/>
  <c r="I39" i="8" l="1"/>
  <c r="E37" i="8"/>
  <c r="E44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H22" i="9"/>
  <c r="H23" i="9"/>
  <c r="G37" i="8"/>
  <c r="G44" i="8" s="1"/>
  <c r="D10" i="7" s="1"/>
  <c r="D9" i="7" s="1"/>
  <c r="E135" i="9"/>
  <c r="F8" i="3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 s="1"/>
  <c r="D21" i="12"/>
  <c r="G21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 s="1"/>
  <c r="C57" i="11" s="1"/>
  <c r="C46" i="11" s="1"/>
  <c r="G15" i="10"/>
  <c r="G14" i="10" s="1"/>
  <c r="D10" i="10"/>
  <c r="D9" i="10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 s="1"/>
  <c r="E122" i="9"/>
  <c r="H122" i="9"/>
  <c r="E121" i="9"/>
  <c r="H121" i="9"/>
  <c r="E120" i="9"/>
  <c r="H120" i="9"/>
  <c r="E119" i="9"/>
  <c r="H119" i="9"/>
  <c r="E118" i="9"/>
  <c r="H118" i="9"/>
  <c r="E117" i="9"/>
  <c r="H117" i="9" s="1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 s="1"/>
  <c r="E105" i="9"/>
  <c r="H105" i="9"/>
  <c r="H104" i="9"/>
  <c r="E102" i="9"/>
  <c r="H102" i="9" s="1"/>
  <c r="E101" i="9"/>
  <c r="H101" i="9"/>
  <c r="E100" i="9"/>
  <c r="H100" i="9"/>
  <c r="E99" i="9"/>
  <c r="H99" i="9"/>
  <c r="E98" i="9"/>
  <c r="H98" i="9" s="1"/>
  <c r="E97" i="9"/>
  <c r="H97" i="9"/>
  <c r="E96" i="9"/>
  <c r="H96" i="9"/>
  <c r="E95" i="9"/>
  <c r="H95" i="9"/>
  <c r="E94" i="9"/>
  <c r="H94" i="9" s="1"/>
  <c r="E92" i="9"/>
  <c r="H92" i="9"/>
  <c r="E91" i="9"/>
  <c r="H91" i="9"/>
  <c r="E90" i="9"/>
  <c r="H90" i="9" s="1"/>
  <c r="H89" i="9"/>
  <c r="E88" i="9"/>
  <c r="H88" i="9"/>
  <c r="E87" i="9"/>
  <c r="H87" i="9" s="1"/>
  <c r="E86" i="9"/>
  <c r="H86" i="9" s="1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H60" i="9"/>
  <c r="H59" i="9"/>
  <c r="H58" i="9"/>
  <c r="H56" i="9"/>
  <c r="H55" i="9"/>
  <c r="H54" i="9"/>
  <c r="H53" i="9"/>
  <c r="E52" i="9"/>
  <c r="H52" i="9"/>
  <c r="E51" i="9"/>
  <c r="H51" i="9" s="1"/>
  <c r="E50" i="9"/>
  <c r="H50" i="9"/>
  <c r="E49" i="9"/>
  <c r="H49" i="9" s="1"/>
  <c r="H46" i="9"/>
  <c r="H45" i="9"/>
  <c r="H44" i="9"/>
  <c r="H43" i="9"/>
  <c r="H42" i="9"/>
  <c r="H40" i="9"/>
  <c r="H39" i="9"/>
  <c r="H38" i="9"/>
  <c r="H36" i="9"/>
  <c r="H35" i="9"/>
  <c r="H34" i="9"/>
  <c r="H33" i="9"/>
  <c r="H32" i="9"/>
  <c r="H31" i="9"/>
  <c r="H30" i="9"/>
  <c r="H29" i="9"/>
  <c r="H28" i="9"/>
  <c r="H25" i="9"/>
  <c r="H24" i="9"/>
  <c r="H21" i="9"/>
  <c r="H20" i="9"/>
  <c r="H19" i="9"/>
  <c r="H16" i="9"/>
  <c r="H15" i="9"/>
  <c r="H14" i="9"/>
  <c r="H13" i="9"/>
  <c r="H12" i="9"/>
  <c r="H11" i="9"/>
  <c r="H10" i="9"/>
  <c r="E74" i="9"/>
  <c r="H74" i="9"/>
  <c r="H75" i="9"/>
  <c r="C14" i="10"/>
  <c r="D14" i="10"/>
  <c r="E57" i="11" s="1"/>
  <c r="E14" i="10"/>
  <c r="F57" i="11" s="1"/>
  <c r="F46" i="11" s="1"/>
  <c r="F14" i="10"/>
  <c r="F19" i="10" s="1"/>
  <c r="E53" i="7"/>
  <c r="D53" i="7"/>
  <c r="A1" i="5"/>
  <c r="A1" i="7"/>
  <c r="A1" i="8"/>
  <c r="A1" i="9"/>
  <c r="A1" i="11"/>
  <c r="A1" i="12"/>
  <c r="A1" i="10"/>
  <c r="H48" i="8"/>
  <c r="G48" i="8"/>
  <c r="A1" i="2"/>
  <c r="F54" i="8"/>
  <c r="I53" i="8"/>
  <c r="F53" i="8"/>
  <c r="E70" i="8"/>
  <c r="I77" i="8"/>
  <c r="I76" i="8"/>
  <c r="I66" i="8"/>
  <c r="I65" i="8"/>
  <c r="I64" i="8"/>
  <c r="I63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66" i="11"/>
  <c r="E66" i="11"/>
  <c r="F66" i="11"/>
  <c r="G66" i="11"/>
  <c r="D77" i="11"/>
  <c r="E77" i="11"/>
  <c r="F77" i="11"/>
  <c r="G77" i="11"/>
  <c r="C77" i="11"/>
  <c r="C66" i="11"/>
  <c r="C47" i="11"/>
  <c r="C40" i="11"/>
  <c r="C29" i="11"/>
  <c r="C10" i="11"/>
  <c r="D85" i="9"/>
  <c r="I22" i="12" s="1"/>
  <c r="D93" i="9"/>
  <c r="E93" i="9"/>
  <c r="F93" i="9"/>
  <c r="D103" i="9"/>
  <c r="F103" i="9"/>
  <c r="D113" i="9"/>
  <c r="F113" i="9"/>
  <c r="D123" i="9"/>
  <c r="F123" i="9"/>
  <c r="D133" i="9"/>
  <c r="E133" i="9"/>
  <c r="F133" i="9"/>
  <c r="D137" i="9"/>
  <c r="E137" i="9"/>
  <c r="F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C84" i="9" s="1"/>
  <c r="D61" i="9"/>
  <c r="F61" i="9"/>
  <c r="F37" i="9"/>
  <c r="D47" i="9"/>
  <c r="E47" i="9" s="1"/>
  <c r="D57" i="9"/>
  <c r="F57" i="9"/>
  <c r="D70" i="9"/>
  <c r="E70" i="9"/>
  <c r="F70" i="9"/>
  <c r="C70" i="9"/>
  <c r="C61" i="9"/>
  <c r="C57" i="9"/>
  <c r="C47" i="9"/>
  <c r="C27" i="9"/>
  <c r="C9" i="9"/>
  <c r="E78" i="8"/>
  <c r="G78" i="8"/>
  <c r="H78" i="8"/>
  <c r="D78" i="8"/>
  <c r="E62" i="8"/>
  <c r="G62" i="8"/>
  <c r="H62" i="8"/>
  <c r="D62" i="8"/>
  <c r="E57" i="8"/>
  <c r="E68" i="8" s="1"/>
  <c r="F68" i="8" s="1"/>
  <c r="G57" i="8"/>
  <c r="G68" i="8" s="1"/>
  <c r="H57" i="8"/>
  <c r="H68" i="8" s="1"/>
  <c r="D57" i="8"/>
  <c r="E48" i="8"/>
  <c r="D48" i="8"/>
  <c r="H37" i="8"/>
  <c r="H44" i="8" s="1"/>
  <c r="E39" i="8"/>
  <c r="D37" i="8"/>
  <c r="D44" i="8" s="1"/>
  <c r="D39" i="8"/>
  <c r="F39" i="8"/>
  <c r="E30" i="8"/>
  <c r="G30" i="8"/>
  <c r="H30" i="8"/>
  <c r="D30" i="8"/>
  <c r="I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G13" i="2" s="1"/>
  <c r="F13" i="2"/>
  <c r="H13" i="2"/>
  <c r="H8" i="2" s="1"/>
  <c r="H19" i="2" s="1"/>
  <c r="I13" i="2"/>
  <c r="D9" i="2"/>
  <c r="E9" i="2"/>
  <c r="F9" i="2"/>
  <c r="H9" i="2"/>
  <c r="I9" i="2"/>
  <c r="C13" i="2"/>
  <c r="C9" i="2"/>
  <c r="F74" i="3"/>
  <c r="F67" i="3"/>
  <c r="F62" i="3"/>
  <c r="F56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I19" i="5"/>
  <c r="E19" i="5"/>
  <c r="H70" i="9"/>
  <c r="H137" i="9"/>
  <c r="H150" i="9"/>
  <c r="H146" i="9"/>
  <c r="H133" i="9"/>
  <c r="H57" i="9"/>
  <c r="H61" i="9"/>
  <c r="D46" i="7"/>
  <c r="I78" i="8"/>
  <c r="F78" i="8"/>
  <c r="I62" i="8"/>
  <c r="F62" i="8"/>
  <c r="I57" i="8"/>
  <c r="F57" i="8"/>
  <c r="F30" i="8"/>
  <c r="I30" i="8"/>
  <c r="F17" i="8"/>
  <c r="D70" i="8"/>
  <c r="C12" i="7"/>
  <c r="I48" i="8"/>
  <c r="F48" i="8"/>
  <c r="D68" i="8"/>
  <c r="C11" i="7"/>
  <c r="C68" i="7" s="1"/>
  <c r="I8" i="2"/>
  <c r="I19" i="2"/>
  <c r="D8" i="2"/>
  <c r="G9" i="2"/>
  <c r="C46" i="3"/>
  <c r="F8" i="2"/>
  <c r="C8" i="2"/>
  <c r="C19" i="2"/>
  <c r="F70" i="8"/>
  <c r="G70" i="8"/>
  <c r="H70" i="8"/>
  <c r="E12" i="7"/>
  <c r="D12" i="7"/>
  <c r="I70" i="8"/>
  <c r="G84" i="9" l="1"/>
  <c r="E73" i="7" s="1"/>
  <c r="E77" i="7" s="1"/>
  <c r="E78" i="7" s="1"/>
  <c r="E123" i="9"/>
  <c r="H123" i="9" s="1"/>
  <c r="E113" i="9"/>
  <c r="H113" i="9" s="1"/>
  <c r="E103" i="9"/>
  <c r="F84" i="9"/>
  <c r="D73" i="7" s="1"/>
  <c r="D77" i="7" s="1"/>
  <c r="D78" i="7" s="1"/>
  <c r="H103" i="9"/>
  <c r="H93" i="9"/>
  <c r="K22" i="12"/>
  <c r="J22" i="12"/>
  <c r="G57" i="11"/>
  <c r="G46" i="11" s="1"/>
  <c r="D62" i="11"/>
  <c r="D57" i="11" s="1"/>
  <c r="D46" i="11" s="1"/>
  <c r="E8" i="2"/>
  <c r="D84" i="9"/>
  <c r="H57" i="11"/>
  <c r="E46" i="11"/>
  <c r="H46" i="11" s="1"/>
  <c r="H62" i="11"/>
  <c r="B19" i="10"/>
  <c r="C16" i="7"/>
  <c r="C73" i="7"/>
  <c r="C77" i="7" s="1"/>
  <c r="C78" i="7" s="1"/>
  <c r="E85" i="9"/>
  <c r="I23" i="12" s="1"/>
  <c r="E73" i="8"/>
  <c r="E20" i="11"/>
  <c r="H47" i="9"/>
  <c r="D8" i="9"/>
  <c r="G20" i="11"/>
  <c r="G9" i="11" s="1"/>
  <c r="F20" i="11"/>
  <c r="F9" i="11" s="1"/>
  <c r="F83" i="11" s="1"/>
  <c r="G9" i="12"/>
  <c r="G16" i="12"/>
  <c r="B20" i="12"/>
  <c r="B31" i="12" s="1"/>
  <c r="E8" i="12"/>
  <c r="E31" i="12" s="1"/>
  <c r="F46" i="3"/>
  <c r="F58" i="3" s="1"/>
  <c r="D9" i="11"/>
  <c r="H26" i="9"/>
  <c r="H17" i="9"/>
  <c r="D73" i="8"/>
  <c r="C9" i="7"/>
  <c r="I37" i="8"/>
  <c r="C8" i="9"/>
  <c r="C57" i="7" s="1"/>
  <c r="H41" i="9"/>
  <c r="C25" i="11"/>
  <c r="C20" i="11" s="1"/>
  <c r="C9" i="11" s="1"/>
  <c r="C83" i="11" s="1"/>
  <c r="F78" i="3"/>
  <c r="E10" i="7"/>
  <c r="E9" i="7" s="1"/>
  <c r="H37" i="9"/>
  <c r="G10" i="10"/>
  <c r="F37" i="8"/>
  <c r="H73" i="8"/>
  <c r="G15" i="12"/>
  <c r="C20" i="12"/>
  <c r="C31" i="12" s="1"/>
  <c r="D23" i="12"/>
  <c r="G23" i="12" s="1"/>
  <c r="F20" i="12"/>
  <c r="F31" i="12" s="1"/>
  <c r="G25" i="12"/>
  <c r="D11" i="12"/>
  <c r="G11" i="12" s="1"/>
  <c r="D27" i="12"/>
  <c r="G27" i="12" s="1"/>
  <c r="F8" i="9"/>
  <c r="H27" i="9"/>
  <c r="G8" i="9"/>
  <c r="H18" i="9"/>
  <c r="E19" i="10"/>
  <c r="C19" i="10"/>
  <c r="I68" i="8"/>
  <c r="G73" i="8"/>
  <c r="C52" i="7"/>
  <c r="B46" i="3"/>
  <c r="B61" i="3" s="1"/>
  <c r="H9" i="9" l="1"/>
  <c r="I11" i="12"/>
  <c r="J23" i="12"/>
  <c r="K23" i="12"/>
  <c r="G83" i="11"/>
  <c r="D83" i="11"/>
  <c r="G9" i="10"/>
  <c r="G19" i="10" s="1"/>
  <c r="E19" i="2"/>
  <c r="G8" i="2"/>
  <c r="G19" i="2" s="1"/>
  <c r="D159" i="9"/>
  <c r="D19" i="10"/>
  <c r="E84" i="9"/>
  <c r="H84" i="9" s="1"/>
  <c r="H85" i="9"/>
  <c r="C61" i="7"/>
  <c r="C62" i="7" s="1"/>
  <c r="H25" i="11"/>
  <c r="G159" i="9"/>
  <c r="E61" i="7"/>
  <c r="E62" i="7" s="1"/>
  <c r="D15" i="7"/>
  <c r="D14" i="7" s="1"/>
  <c r="D22" i="7" s="1"/>
  <c r="D23" i="7" s="1"/>
  <c r="D24" i="7" s="1"/>
  <c r="D33" i="7" s="1"/>
  <c r="D61" i="7"/>
  <c r="D62" i="7" s="1"/>
  <c r="C159" i="9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D20" i="12"/>
  <c r="G20" i="12" s="1"/>
  <c r="F159" i="9"/>
  <c r="E15" i="7"/>
  <c r="E8" i="9"/>
  <c r="H20" i="11"/>
  <c r="E9" i="11"/>
  <c r="E14" i="7" l="1"/>
  <c r="E22" i="7" s="1"/>
  <c r="E23" i="7" s="1"/>
  <c r="E24" i="7" s="1"/>
  <c r="E33" i="7" s="1"/>
  <c r="K11" i="12"/>
  <c r="J11" i="12"/>
  <c r="E159" i="9"/>
  <c r="H159" i="9" s="1"/>
  <c r="G8" i="12"/>
  <c r="D31" i="12"/>
  <c r="G31" i="12" s="1"/>
  <c r="H8" i="9"/>
  <c r="H9" i="11"/>
  <c r="E83" i="11"/>
  <c r="H83" i="11" s="1"/>
</calcChain>
</file>

<file path=xl/sharedStrings.xml><?xml version="1.0" encoding="utf-8"?>
<sst xmlns="http://schemas.openxmlformats.org/spreadsheetml/2006/main" count="631" uniqueCount="445">
  <si>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</si>
  <si>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</si>
  <si>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</si>
  <si>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</si>
  <si>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</si>
  <si>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</si>
  <si>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</si>
  <si>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</si>
  <si>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</si>
  <si>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</si>
  <si>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</si>
  <si>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</si>
  <si>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</si>
  <si>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</si>
  <si>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</si>
  <si>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</si>
  <si>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</si>
  <si>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</si>
  <si>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</si>
  <si>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</si>
  <si>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</si>
  <si>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</si>
  <si>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</si>
  <si>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</si>
  <si>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</si>
  <si>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</si>
  <si>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</si>
  <si>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</si>
  <si>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</si>
  <si>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</si>
  <si>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</si>
  <si>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</si>
  <si>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</si>
  <si>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</si>
  <si>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</si>
  <si>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</si>
  <si>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</si>
  <si>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</si>
  <si>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</si>
  <si>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</si>
  <si>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</si>
  <si>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</si>
  <si>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</si>
  <si>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</si>
  <si>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</si>
  <si>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</si>
  <si>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</si>
  <si>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</si>
  <si>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</si>
  <si>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</si>
  <si>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</si>
  <si>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</si>
  <si>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</si>
  <si>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</si>
  <si>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</si>
  <si>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</si>
  <si>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</si>
  <si>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</si>
  <si>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</si>
  <si>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</si>
  <si>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</si>
  <si>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</si>
  <si>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</si>
  <si>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</si>
  <si>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</si>
  <si>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</si>
  <si>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</si>
  <si>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</si>
  <si>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</si>
  <si>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</si>
  <si>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</si>
  <si>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</si>
  <si>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</si>
  <si>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</si>
  <si>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</si>
  <si>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</si>
  <si>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</si>
  <si>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</si>
  <si>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</si>
  <si>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</si>
  <si>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</si>
  <si>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</si>
  <si>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</si>
  <si>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</si>
  <si>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</si>
  <si>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</si>
  <si>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</si>
  <si>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</si>
  <si>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</si>
  <si>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</si>
  <si>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</si>
  <si>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</si>
  <si>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</si>
  <si>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</si>
  <si>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</si>
  <si>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</si>
  <si>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</si>
  <si>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</si>
  <si>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</si>
  <si>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</si>
  <si>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</si>
  <si>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</si>
  <si>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</si>
  <si>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</si>
  <si>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</si>
  <si>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</si>
  <si>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</si>
  <si>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</si>
  <si>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</si>
  <si>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</si>
  <si>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</si>
  <si>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</si>
  <si>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</si>
  <si>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</si>
  <si>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</si>
  <si>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</si>
  <si>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</si>
  <si>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</si>
  <si>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</si>
  <si>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</si>
  <si>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</si>
  <si>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</si>
  <si>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</si>
  <si>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</si>
  <si>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</si>
  <si>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</si>
  <si>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</si>
  <si>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</si>
  <si>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</si>
  <si>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</si>
  <si>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</si>
  <si>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</si>
  <si>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</si>
  <si>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</si>
  <si>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</si>
  <si>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</si>
  <si>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</si>
  <si>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</si>
  <si>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</si>
  <si>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</si>
  <si>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</si>
  <si>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</si>
  <si>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</si>
  <si>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</si>
  <si>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</si>
  <si>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</si>
  <si>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</si>
  <si>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</si>
  <si>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</si>
  <si>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</si>
  <si>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</si>
  <si>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</si>
  <si>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</si>
  <si>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</si>
  <si>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</si>
  <si>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</si>
  <si>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</si>
  <si>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</si>
  <si>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</si>
  <si>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</si>
  <si>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</si>
  <si>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</si>
  <si>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</si>
  <si>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</si>
  <si>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</si>
  <si>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</si>
  <si>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</si>
  <si>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</si>
  <si>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</si>
  <si>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</si>
  <si>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</si>
  <si>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</si>
  <si>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</si>
  <si>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</si>
  <si>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</si>
  <si>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</si>
  <si>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</si>
  <si>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</si>
  <si>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</si>
  <si>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</si>
  <si>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</si>
  <si>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</si>
  <si>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</si>
  <si>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</si>
  <si>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</si>
  <si>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</si>
  <si>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</si>
  <si>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</si>
  <si>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</si>
  <si>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</si>
  <si>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</si>
  <si>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</si>
  <si>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</si>
  <si>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</si>
  <si>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</si>
  <si>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</si>
  <si>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</si>
  <si>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</si>
  <si>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</si>
  <si>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</si>
  <si>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</si>
  <si>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</si>
  <si>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</si>
  <si>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</si>
  <si>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</si>
  <si>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</si>
  <si>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</si>
  <si>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</si>
  <si>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</si>
  <si>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</si>
  <si>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</si>
  <si>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</si>
  <si>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</si>
  <si>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</si>
  <si>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</si>
  <si>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</si>
  <si>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</si>
  <si>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</si>
  <si>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</si>
  <si>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</si>
  <si>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</si>
  <si>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</si>
  <si>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</si>
  <si>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</si>
  <si>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</si>
  <si>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</si>
  <si>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</si>
  <si>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</si>
  <si>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</si>
  <si>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</si>
  <si>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</si>
  <si>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</si>
  <si>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</si>
  <si>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</si>
  <si>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</si>
  <si>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</si>
  <si>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</si>
  <si>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</si>
  <si>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</si>
  <si>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</si>
  <si>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</si>
  <si>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</si>
  <si>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</si>
  <si>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</si>
  <si>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</si>
  <si>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</si>
  <si>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</si>
  <si>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</si>
  <si>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</si>
  <si>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</si>
  <si>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</si>
  <si>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</si>
  <si>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</si>
  <si>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</si>
  <si>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</si>
  <si>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</si>
  <si>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</si>
  <si>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</si>
  <si>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</si>
  <si>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</si>
  <si>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</si>
  <si>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</si>
  <si>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</si>
  <si>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</si>
  <si>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</si>
  <si>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</si>
  <si>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</si>
  <si>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</si>
  <si>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</si>
  <si>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</si>
  <si>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</si>
  <si>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</si>
  <si>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</si>
  <si>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</si>
  <si>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</si>
  <si>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</si>
  <si>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</si>
  <si>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</si>
  <si>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</si>
  <si>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</si>
  <si>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</si>
  <si>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</si>
  <si>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</si>
  <si>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</si>
  <si>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</si>
  <si>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</si>
  <si>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</si>
  <si>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</si>
  <si>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</si>
  <si>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</si>
  <si>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</si>
  <si>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</si>
  <si>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</si>
  <si>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</si>
  <si>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</si>
  <si>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</si>
  <si>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</si>
  <si>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</si>
  <si>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</si>
  <si>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</si>
  <si>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</si>
  <si>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</si>
  <si>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</si>
  <si>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</si>
  <si>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</si>
  <si>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</si>
  <si>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</si>
  <si>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</si>
  <si>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</si>
  <si>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</si>
  <si>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</si>
  <si>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</si>
  <si>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</si>
  <si>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</si>
  <si>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</si>
  <si>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</si>
  <si>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</si>
  <si>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</si>
  <si>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</si>
  <si>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</si>
  <si>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</si>
  <si>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</si>
  <si>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</si>
  <si>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</si>
  <si>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</si>
  <si>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</si>
  <si>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</si>
  <si>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</si>
  <si>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</si>
  <si>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</si>
  <si>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</si>
  <si>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</si>
  <si>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</si>
  <si>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</si>
  <si>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</si>
  <si>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</si>
  <si>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</si>
  <si>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</si>
  <si>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</si>
  <si>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</si>
  <si>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</si>
  <si>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</si>
  <si>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</si>
  <si>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</si>
  <si>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</si>
  <si>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</si>
  <si>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</si>
  <si>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</si>
  <si>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</si>
  <si>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</si>
  <si>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</si>
  <si>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</si>
  <si>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</si>
  <si>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</si>
  <si>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</si>
  <si>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</si>
  <si>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</si>
  <si>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</si>
  <si>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</si>
  <si>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</si>
  <si>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</si>
  <si>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</si>
  <si>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</si>
  <si>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</si>
  <si>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</si>
  <si>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</si>
  <si>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</si>
  <si>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</si>
  <si>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</si>
  <si>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</si>
  <si>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</si>
  <si>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</si>
  <si>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</si>
  <si>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</si>
  <si>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</si>
  <si>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</si>
  <si>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</si>
  <si>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</si>
  <si>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</si>
  <si>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</si>
  <si>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</si>
  <si>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</si>
  <si>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</si>
  <si>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</si>
  <si>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</si>
  <si>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</si>
  <si>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</si>
  <si>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</si>
  <si>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</si>
  <si>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</si>
  <si>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</si>
  <si>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</si>
  <si>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</si>
  <si>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</si>
  <si>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</si>
  <si>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</si>
  <si>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</si>
  <si>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</si>
  <si>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</si>
  <si>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</si>
  <si>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</si>
  <si>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</si>
  <si>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</si>
  <si>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</si>
  <si>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</si>
  <si>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</si>
  <si>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</si>
  <si>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</si>
  <si>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</si>
  <si>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</si>
  <si>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</si>
  <si>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</si>
  <si>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</si>
  <si>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</si>
  <si>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</si>
  <si>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</si>
  <si>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</si>
  <si>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</si>
  <si>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</si>
  <si>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</si>
  <si>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</si>
  <si>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</si>
  <si>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</si>
  <si>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</si>
  <si>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</si>
  <si>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</si>
  <si>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</si>
  <si>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</si>
  <si>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</si>
  <si>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</si>
  <si>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</si>
  <si>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</si>
  <si>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</si>
  <si>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</si>
  <si>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</si>
  <si>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</si>
  <si>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</si>
  <si>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</si>
  <si>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</si>
  <si>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</si>
  <si>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2018</t>
  </si>
  <si>
    <t>al 31 de diciembre de 2018</t>
  </si>
  <si>
    <t>Al 31 de diciembre de 2019 y al 31 de diciembre de 2018</t>
  </si>
  <si>
    <t>Del 1 de enero al 31 de diciembre de 2019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</si>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</sst>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8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/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181100" y="1786450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81644</xdr:rowOff>
    </xdr:from>
    <xdr:to>
      <xdr:col>8</xdr:col>
      <xdr:colOff>297217</xdr:colOff>
      <xdr:row>47</xdr:row>
      <xdr:rowOff>16660</xdr:rowOff>
    </xdr:to>
    <xdr:sp macro="" textlink="">
      <xdr:nvSpPr>
        <xdr:cNvPr id="4" name="CuadroTexto 3"/>
        <xdr:cNvSpPr txBox="1"/>
      </xdr:nvSpPr>
      <xdr:spPr>
        <a:xfrm>
          <a:off x="0" y="818469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1373188</xdr:colOff>
      <xdr:row>22</xdr:row>
      <xdr:rowOff>71438</xdr:rowOff>
    </xdr:from>
    <xdr:to>
      <xdr:col>8</xdr:col>
      <xdr:colOff>603378</xdr:colOff>
      <xdr:row>25</xdr:row>
      <xdr:rowOff>6454</xdr:rowOff>
    </xdr:to>
    <xdr:sp macro="" textlink="">
      <xdr:nvSpPr>
        <xdr:cNvPr id="4" name="CuadroTexto 3"/>
        <xdr:cNvSpPr txBox="1"/>
      </xdr:nvSpPr>
      <xdr:spPr>
        <a:xfrm>
          <a:off x="1373188" y="4976813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82</xdr:row>
      <xdr:rowOff>27214</xdr:rowOff>
    </xdr:from>
    <xdr:to>
      <xdr:col>4</xdr:col>
      <xdr:colOff>489857</xdr:colOff>
      <xdr:row>85</xdr:row>
      <xdr:rowOff>2</xdr:rowOff>
    </xdr:to>
    <xdr:sp macro="" textlink="">
      <xdr:nvSpPr>
        <xdr:cNvPr id="3" name="CuadroTexto 2"/>
        <xdr:cNvSpPr txBox="1"/>
      </xdr:nvSpPr>
      <xdr:spPr>
        <a:xfrm>
          <a:off x="54428" y="12314464"/>
          <a:ext cx="5286375" cy="319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                         </a:t>
          </a:r>
          <a:r>
            <a:rPr lang="es-MX" sz="700" baseline="0"/>
            <a:t> 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                                                                  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259772</xdr:colOff>
      <xdr:row>83</xdr:row>
      <xdr:rowOff>112569</xdr:rowOff>
    </xdr:from>
    <xdr:to>
      <xdr:col>8</xdr:col>
      <xdr:colOff>200730</xdr:colOff>
      <xdr:row>86</xdr:row>
      <xdr:rowOff>34596</xdr:rowOff>
    </xdr:to>
    <xdr:sp macro="" textlink="">
      <xdr:nvSpPr>
        <xdr:cNvPr id="4" name="CuadroTexto 3"/>
        <xdr:cNvSpPr txBox="1"/>
      </xdr:nvSpPr>
      <xdr:spPr>
        <a:xfrm>
          <a:off x="987136" y="14434705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163</xdr:row>
      <xdr:rowOff>25977</xdr:rowOff>
    </xdr:from>
    <xdr:to>
      <xdr:col>6</xdr:col>
      <xdr:colOff>339276</xdr:colOff>
      <xdr:row>166</xdr:row>
      <xdr:rowOff>51913</xdr:rowOff>
    </xdr:to>
    <xdr:sp macro="" textlink="">
      <xdr:nvSpPr>
        <xdr:cNvPr id="4" name="CuadroTexto 3"/>
        <xdr:cNvSpPr txBox="1"/>
      </xdr:nvSpPr>
      <xdr:spPr>
        <a:xfrm>
          <a:off x="1549978" y="3007302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489856</xdr:colOff>
      <xdr:row>23</xdr:row>
      <xdr:rowOff>81642</xdr:rowOff>
    </xdr:from>
    <xdr:to>
      <xdr:col>6</xdr:col>
      <xdr:colOff>827895</xdr:colOff>
      <xdr:row>26</xdr:row>
      <xdr:rowOff>16658</xdr:rowOff>
    </xdr:to>
    <xdr:sp macro="" textlink="">
      <xdr:nvSpPr>
        <xdr:cNvPr id="3" name="CuadroTexto 2"/>
        <xdr:cNvSpPr txBox="1"/>
      </xdr:nvSpPr>
      <xdr:spPr>
        <a:xfrm>
          <a:off x="489856" y="414337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87</xdr:row>
      <xdr:rowOff>7327</xdr:rowOff>
    </xdr:from>
    <xdr:to>
      <xdr:col>7</xdr:col>
      <xdr:colOff>79502</xdr:colOff>
      <xdr:row>90</xdr:row>
      <xdr:rowOff>19276</xdr:rowOff>
    </xdr:to>
    <xdr:sp macro="" textlink="">
      <xdr:nvSpPr>
        <xdr:cNvPr id="4" name="CuadroTexto 3"/>
        <xdr:cNvSpPr txBox="1"/>
      </xdr:nvSpPr>
      <xdr:spPr>
        <a:xfrm>
          <a:off x="424961" y="1660280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598715</xdr:colOff>
      <xdr:row>36</xdr:row>
      <xdr:rowOff>108856</xdr:rowOff>
    </xdr:from>
    <xdr:to>
      <xdr:col>6</xdr:col>
      <xdr:colOff>113522</xdr:colOff>
      <xdr:row>39</xdr:row>
      <xdr:rowOff>43872</xdr:rowOff>
    </xdr:to>
    <xdr:sp macro="" textlink="">
      <xdr:nvSpPr>
        <xdr:cNvPr id="3" name="CuadroTexto 2"/>
        <xdr:cNvSpPr txBox="1"/>
      </xdr:nvSpPr>
      <xdr:spPr>
        <a:xfrm>
          <a:off x="598715" y="876980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81"/>
  <sheetViews>
    <sheetView tabSelected="1" view="pageBreakPreview" zoomScaleNormal="120" zoomScaleSheetLayoutView="100" zoomScalePageLayoutView="120" workbookViewId="0">
      <selection activeCell="A23" sqref="A23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2" t="s">
        <v>436</v>
      </c>
      <c r="B1" s="153"/>
      <c r="C1" s="153"/>
      <c r="D1" s="153"/>
      <c r="E1" s="153"/>
      <c r="F1" s="153"/>
      <c r="G1" s="154"/>
    </row>
    <row r="2" spans="1:9" ht="15" customHeight="1" x14ac:dyDescent="0.25">
      <c r="A2" s="155" t="s">
        <v>0</v>
      </c>
      <c r="B2" s="156"/>
      <c r="C2" s="156"/>
      <c r="D2" s="156"/>
      <c r="E2" s="156"/>
      <c r="F2" s="156"/>
      <c r="G2" s="157"/>
    </row>
    <row r="3" spans="1:9" ht="15" customHeight="1" x14ac:dyDescent="0.25">
      <c r="A3" s="155" t="s">
        <v>442</v>
      </c>
      <c r="B3" s="156"/>
      <c r="C3" s="156"/>
      <c r="D3" s="156"/>
      <c r="E3" s="156"/>
      <c r="F3" s="156"/>
      <c r="G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60"/>
    </row>
    <row r="5" spans="1:9" s="4" customFormat="1" ht="31.5" customHeight="1" thickBot="1" x14ac:dyDescent="0.3">
      <c r="A5" s="11" t="s">
        <v>2</v>
      </c>
      <c r="B5" s="12">
        <v>2019</v>
      </c>
      <c r="C5" s="12" t="s">
        <v>440</v>
      </c>
      <c r="D5" s="13"/>
      <c r="E5" s="14" t="s">
        <v>2</v>
      </c>
      <c r="F5" s="12">
        <v>2019</v>
      </c>
      <c r="G5" s="12" t="s">
        <v>440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785262</v>
      </c>
      <c r="C8" s="20">
        <f>+C9+C10+C11+C12+C13+C14+C15</f>
        <v>867921</v>
      </c>
      <c r="D8" s="22"/>
      <c r="E8" s="23" t="s">
        <v>8</v>
      </c>
      <c r="F8" s="21">
        <f>+F9+F10+F11+F12+F13+F14+F15+F16+F17</f>
        <v>571969</v>
      </c>
      <c r="G8" s="21">
        <f>+G9+G10+G11+G12+G13+G14+G15+G16+G17</f>
        <v>113808</v>
      </c>
    </row>
    <row r="9" spans="1:9" s="4" customFormat="1" x14ac:dyDescent="0.25">
      <c r="A9" s="19" t="s">
        <v>9</v>
      </c>
      <c r="B9" s="20">
        <v>0</v>
      </c>
      <c r="C9" s="20">
        <v>18834</v>
      </c>
      <c r="D9" s="22"/>
      <c r="E9" s="23" t="s">
        <v>10</v>
      </c>
      <c r="F9" s="21">
        <v>0</v>
      </c>
      <c r="G9" s="21">
        <v>17457</v>
      </c>
      <c r="H9" s="6"/>
    </row>
    <row r="10" spans="1:9" s="4" customFormat="1" x14ac:dyDescent="0.25">
      <c r="A10" s="19" t="s">
        <v>11</v>
      </c>
      <c r="B10" s="20">
        <v>770376</v>
      </c>
      <c r="C10" s="20">
        <v>834987</v>
      </c>
      <c r="D10" s="24"/>
      <c r="E10" s="23" t="s">
        <v>12</v>
      </c>
      <c r="F10" s="21">
        <v>0</v>
      </c>
      <c r="G10" s="21">
        <v>53352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17000</v>
      </c>
      <c r="G13" s="21">
        <v>26000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14886</v>
      </c>
      <c r="C15" s="20">
        <v>14100</v>
      </c>
      <c r="D15" s="22"/>
      <c r="E15" s="23" t="s">
        <v>22</v>
      </c>
      <c r="F15" s="21">
        <v>554969</v>
      </c>
      <c r="G15" s="21">
        <v>16999</v>
      </c>
    </row>
    <row r="16" spans="1:9" s="4" customFormat="1" ht="22.5" x14ac:dyDescent="0.25">
      <c r="A16" s="25" t="s">
        <v>23</v>
      </c>
      <c r="B16" s="20">
        <f>+B17+B18+B19+B20+B21+B22+B23</f>
        <v>20624</v>
      </c>
      <c r="C16" s="20">
        <f>+C17+C18+C19+C20+C21+C22+C23</f>
        <v>52588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10</v>
      </c>
      <c r="C17" s="20">
        <v>-325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20614</v>
      </c>
      <c r="C19" s="20">
        <v>52913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87767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87767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805886</v>
      </c>
      <c r="C46" s="27">
        <f>+C8+C16+C24+C30+C36+C37+C40</f>
        <v>920509</v>
      </c>
      <c r="D46" s="22"/>
      <c r="E46" s="28" t="s">
        <v>82</v>
      </c>
      <c r="F46" s="27">
        <f>+F8+F18+F22+F25+F26+F30+F37+F41</f>
        <v>659736</v>
      </c>
      <c r="G46" s="27">
        <f>+G8+G18+G22+G25+G26+G30+G37+G41</f>
        <v>113808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22687297</v>
      </c>
      <c r="C51" s="20">
        <v>22687297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15911795</v>
      </c>
      <c r="C52" s="20">
        <v>14983431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280612</v>
      </c>
      <c r="C53" s="20">
        <v>216791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659736</v>
      </c>
      <c r="G58" s="26">
        <f>+G46+G56</f>
        <v>113808</v>
      </c>
    </row>
    <row r="59" spans="1:9" s="4" customFormat="1" ht="22.5" x14ac:dyDescent="0.25">
      <c r="A59" s="15" t="s">
        <v>102</v>
      </c>
      <c r="B59" s="26">
        <f>+B49+B50+B51+B52+B53+B54+B55+B56+B57</f>
        <v>38879704</v>
      </c>
      <c r="C59" s="26">
        <f>+C49+C50+C51+C52+C53+C54+C55+C56+C57</f>
        <v>37887519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39685590</v>
      </c>
      <c r="C61" s="27">
        <f>+C46+C59</f>
        <v>38808028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24580582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23935532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14445272</v>
      </c>
      <c r="G67" s="26">
        <f>+G68+G69+G70+G71+G72</f>
        <v>14622458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566211</v>
      </c>
      <c r="G68" s="20">
        <v>1115676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14082602</v>
      </c>
      <c r="G69" s="20">
        <v>13506782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-203541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39025854</v>
      </c>
      <c r="G78" s="26">
        <f>+G62+G67+G74</f>
        <v>38694220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39685590</v>
      </c>
      <c r="G80" s="26">
        <f>+G58+G78</f>
        <v>38808028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40"/>
  <sheetViews>
    <sheetView view="pageBreakPreview" topLeftCell="B4" zoomScale="140" zoomScaleNormal="100" zoomScaleSheetLayoutView="140" workbookViewId="0">
      <selection activeCell="C21" sqref="C21"/>
    </sheetView>
  </sheetViews>
  <sheetFormatPr baseColWidth="10" defaultColWidth="11.42578125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63" t="str">
        <f>+'FORMATO 1'!A1:G1</f>
        <v>UNIVERSIDAD POLITECNICA DE TLAXCALA REGION PONIENTE</v>
      </c>
      <c r="B1" s="164"/>
      <c r="C1" s="164"/>
      <c r="D1" s="164"/>
      <c r="E1" s="164"/>
      <c r="F1" s="164"/>
      <c r="G1" s="164"/>
      <c r="H1" s="164"/>
      <c r="I1" s="165"/>
    </row>
    <row r="2" spans="1:11" ht="12" thickBot="1" x14ac:dyDescent="0.25">
      <c r="A2" s="166" t="s">
        <v>120</v>
      </c>
      <c r="B2" s="167"/>
      <c r="C2" s="167"/>
      <c r="D2" s="167"/>
      <c r="E2" s="167"/>
      <c r="F2" s="167"/>
      <c r="G2" s="167"/>
      <c r="H2" s="167"/>
      <c r="I2" s="168"/>
    </row>
    <row r="3" spans="1:11" ht="12" thickBot="1" x14ac:dyDescent="0.25">
      <c r="A3" s="166" t="s">
        <v>443</v>
      </c>
      <c r="B3" s="167"/>
      <c r="C3" s="167"/>
      <c r="D3" s="167"/>
      <c r="E3" s="167"/>
      <c r="F3" s="167"/>
      <c r="G3" s="167"/>
      <c r="H3" s="167"/>
      <c r="I3" s="168"/>
    </row>
    <row r="4" spans="1:11" ht="12" thickBot="1" x14ac:dyDescent="0.25">
      <c r="A4" s="166" t="s">
        <v>1</v>
      </c>
      <c r="B4" s="167"/>
      <c r="C4" s="167"/>
      <c r="D4" s="167"/>
      <c r="E4" s="167"/>
      <c r="F4" s="167"/>
      <c r="G4" s="167"/>
      <c r="H4" s="167"/>
      <c r="I4" s="168"/>
    </row>
    <row r="5" spans="1:11" ht="33.75" x14ac:dyDescent="0.2">
      <c r="A5" s="169" t="s">
        <v>121</v>
      </c>
      <c r="B5" s="170"/>
      <c r="C5" s="41" t="s">
        <v>122</v>
      </c>
      <c r="D5" s="171" t="s">
        <v>123</v>
      </c>
      <c r="E5" s="171" t="s">
        <v>124</v>
      </c>
      <c r="F5" s="171" t="s">
        <v>125</v>
      </c>
      <c r="G5" s="41" t="s">
        <v>126</v>
      </c>
      <c r="H5" s="171" t="s">
        <v>128</v>
      </c>
      <c r="I5" s="171" t="s">
        <v>129</v>
      </c>
    </row>
    <row r="6" spans="1:11" ht="34.5" thickBot="1" x14ac:dyDescent="0.25">
      <c r="A6" s="158"/>
      <c r="B6" s="160"/>
      <c r="C6" s="42" t="s">
        <v>441</v>
      </c>
      <c r="D6" s="172"/>
      <c r="E6" s="172"/>
      <c r="F6" s="172"/>
      <c r="G6" s="42" t="s">
        <v>127</v>
      </c>
      <c r="H6" s="172"/>
      <c r="I6" s="172"/>
    </row>
    <row r="7" spans="1:11" s="44" customFormat="1" x14ac:dyDescent="0.2">
      <c r="A7" s="173"/>
      <c r="B7" s="174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1" t="s">
        <v>130</v>
      </c>
      <c r="B8" s="162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1" t="s">
        <v>131</v>
      </c>
      <c r="B9" s="162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1" t="s">
        <v>135</v>
      </c>
      <c r="B13" s="162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1" t="s">
        <v>139</v>
      </c>
      <c r="B17" s="162"/>
      <c r="C17" s="26">
        <v>113808</v>
      </c>
      <c r="D17" s="49">
        <v>22076882</v>
      </c>
      <c r="E17" s="49">
        <v>21530954</v>
      </c>
      <c r="F17" s="26">
        <v>0</v>
      </c>
      <c r="G17" s="50">
        <f>+C17+D17-E17+F17</f>
        <v>659736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  <c r="K18" s="151"/>
    </row>
    <row r="19" spans="1:11" s="44" customFormat="1" ht="27.75" customHeight="1" x14ac:dyDescent="0.2">
      <c r="A19" s="161" t="s">
        <v>140</v>
      </c>
      <c r="B19" s="162"/>
      <c r="C19" s="26">
        <f>+C8+C17</f>
        <v>113808</v>
      </c>
      <c r="D19" s="26">
        <f t="shared" ref="D19:H19" si="4">+D8+D17</f>
        <v>22076882</v>
      </c>
      <c r="E19" s="26">
        <f t="shared" si="4"/>
        <v>21530954</v>
      </c>
      <c r="F19" s="26">
        <f t="shared" si="4"/>
        <v>0</v>
      </c>
      <c r="G19" s="26">
        <f t="shared" si="4"/>
        <v>659736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1"/>
      <c r="B20" s="162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1" t="s">
        <v>438</v>
      </c>
      <c r="B21" s="162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78" t="s">
        <v>141</v>
      </c>
      <c r="B22" s="179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78" t="s">
        <v>142</v>
      </c>
      <c r="B23" s="179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78" t="s">
        <v>143</v>
      </c>
      <c r="B24" s="179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80"/>
      <c r="B25" s="181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1" t="s">
        <v>144</v>
      </c>
      <c r="B26" s="162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78" t="s">
        <v>145</v>
      </c>
      <c r="B27" s="179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78" t="s">
        <v>146</v>
      </c>
      <c r="B28" s="179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78" t="s">
        <v>147</v>
      </c>
      <c r="B29" s="179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82"/>
      <c r="B30" s="183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75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76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77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0"/>
  <sheetViews>
    <sheetView view="pageBreakPreview" topLeftCell="B1" zoomScale="120" zoomScaleSheetLayoutView="120" workbookViewId="0">
      <selection activeCell="I19" sqref="I19"/>
    </sheetView>
  </sheetViews>
  <sheetFormatPr baseColWidth="10" defaultColWidth="11.42578125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66" t="str">
        <f>+'FORMATO 1'!A1:G1</f>
        <v>UNIVERSIDAD POLITECNICA DE TLAXCALA REGION PONIENTE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12" thickBot="1" x14ac:dyDescent="0.25">
      <c r="A2" s="166" t="s">
        <v>163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2" thickBot="1" x14ac:dyDescent="0.25">
      <c r="A3" s="166" t="str">
        <f>+'FORMATO 2'!A3:I3</f>
        <v>Del 1 de enero al 31 de diciembre de 2019</v>
      </c>
      <c r="B3" s="167"/>
      <c r="C3" s="167"/>
      <c r="D3" s="167"/>
      <c r="E3" s="167"/>
      <c r="F3" s="167"/>
      <c r="G3" s="167"/>
      <c r="H3" s="167"/>
      <c r="I3" s="167"/>
      <c r="J3" s="167"/>
      <c r="K3" s="168"/>
    </row>
    <row r="4" spans="1:11" ht="12" thickBot="1" x14ac:dyDescent="0.25">
      <c r="A4" s="166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8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79"/>
  <sheetViews>
    <sheetView view="pageBreakPreview" topLeftCell="A40" zoomScale="140" zoomScaleNormal="160" zoomScaleSheetLayoutView="140" zoomScalePageLayoutView="160" workbookViewId="0">
      <selection activeCell="C61" sqref="C61"/>
    </sheetView>
  </sheetViews>
  <sheetFormatPr baseColWidth="10" defaultColWidth="11.42578125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84" t="str">
        <f>+'FORMATO 1'!A1:G1</f>
        <v>UNIVERSIDAD POLITECNICA DE TLAXCALA REGION PONIENTE</v>
      </c>
      <c r="B1" s="185"/>
      <c r="C1" s="185"/>
      <c r="D1" s="185"/>
      <c r="E1" s="186"/>
    </row>
    <row r="2" spans="1:5" x14ac:dyDescent="0.15">
      <c r="A2" s="187" t="s">
        <v>186</v>
      </c>
      <c r="B2" s="188"/>
      <c r="C2" s="188"/>
      <c r="D2" s="188"/>
      <c r="E2" s="189"/>
    </row>
    <row r="3" spans="1:5" x14ac:dyDescent="0.15">
      <c r="A3" s="187" t="str">
        <f>+'FORMATO 2'!A3:I3</f>
        <v>Del 1 de enero al 31 de diciembre de 2019</v>
      </c>
      <c r="B3" s="188"/>
      <c r="C3" s="188"/>
      <c r="D3" s="188"/>
      <c r="E3" s="189"/>
    </row>
    <row r="4" spans="1:5" ht="9.75" thickBot="1" x14ac:dyDescent="0.2">
      <c r="A4" s="190" t="s">
        <v>1</v>
      </c>
      <c r="B4" s="191"/>
      <c r="C4" s="191"/>
      <c r="D4" s="191"/>
      <c r="E4" s="192"/>
    </row>
    <row r="5" spans="1:5" ht="4.5" customHeight="1" thickBot="1" x14ac:dyDescent="0.2">
      <c r="A5" s="70"/>
    </row>
    <row r="6" spans="1:5" x14ac:dyDescent="0.15">
      <c r="A6" s="195" t="s">
        <v>2</v>
      </c>
      <c r="B6" s="196"/>
      <c r="C6" s="71" t="s">
        <v>187</v>
      </c>
      <c r="D6" s="199" t="s">
        <v>189</v>
      </c>
      <c r="E6" s="71" t="s">
        <v>190</v>
      </c>
    </row>
    <row r="7" spans="1:5" ht="9.75" thickBot="1" x14ac:dyDescent="0.2">
      <c r="A7" s="197"/>
      <c r="B7" s="198"/>
      <c r="C7" s="72" t="s">
        <v>188</v>
      </c>
      <c r="D7" s="200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14502154</v>
      </c>
      <c r="D9" s="76">
        <f t="shared" ref="D9:E9" si="0">+D10+D11+D12</f>
        <v>16873523</v>
      </c>
      <c r="E9" s="76">
        <f t="shared" si="0"/>
        <v>16873523</v>
      </c>
    </row>
    <row r="10" spans="1:5" ht="13.5" customHeight="1" x14ac:dyDescent="0.15">
      <c r="A10" s="73"/>
      <c r="B10" s="77" t="s">
        <v>193</v>
      </c>
      <c r="C10" s="78">
        <f>+'FORMATO 5'!D44</f>
        <v>7810000</v>
      </c>
      <c r="D10" s="78">
        <f>+'FORMATO 5'!G44</f>
        <v>8640623</v>
      </c>
      <c r="E10" s="78">
        <f>+'FORMATO 5'!H44</f>
        <v>8640623</v>
      </c>
    </row>
    <row r="11" spans="1:5" ht="13.5" customHeight="1" x14ac:dyDescent="0.15">
      <c r="A11" s="73"/>
      <c r="B11" s="77" t="s">
        <v>194</v>
      </c>
      <c r="C11" s="78">
        <f>+'FORMATO 5'!D68</f>
        <v>6692154</v>
      </c>
      <c r="D11" s="78">
        <f>+'FORMATO 5'!G68</f>
        <v>8232900</v>
      </c>
      <c r="E11" s="78">
        <f>+'FORMATO 5'!H68</f>
        <v>8232900</v>
      </c>
    </row>
    <row r="12" spans="1:5" ht="13.5" customHeight="1" x14ac:dyDescent="0.15">
      <c r="A12" s="73"/>
      <c r="B12" s="77" t="s">
        <v>195</v>
      </c>
      <c r="C12" s="78">
        <f>+'FORMATO 5'!D70</f>
        <v>0</v>
      </c>
      <c r="D12" s="78">
        <f>+'FORMATO 5'!G70</f>
        <v>0</v>
      </c>
      <c r="E12" s="78">
        <f>+'FORMATO 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439</v>
      </c>
      <c r="C14" s="76">
        <f>+C15+C16</f>
        <v>14502154</v>
      </c>
      <c r="D14" s="76">
        <f t="shared" ref="D14:E14" si="1">+D15+D16</f>
        <v>16791406</v>
      </c>
      <c r="E14" s="76">
        <f t="shared" si="1"/>
        <v>16774406</v>
      </c>
    </row>
    <row r="15" spans="1:5" ht="21" customHeight="1" x14ac:dyDescent="0.15">
      <c r="A15" s="73"/>
      <c r="B15" s="77" t="s">
        <v>196</v>
      </c>
      <c r="C15" s="78">
        <f>+'FORMATO 6A'!C8</f>
        <v>7810000</v>
      </c>
      <c r="D15" s="78">
        <f>+'FORMATO 6A'!F8</f>
        <v>8628465</v>
      </c>
      <c r="E15" s="78">
        <f>+'FORMATO 6A'!G8</f>
        <v>8628465</v>
      </c>
    </row>
    <row r="16" spans="1:5" ht="18" customHeight="1" x14ac:dyDescent="0.15">
      <c r="A16" s="73"/>
      <c r="B16" s="77" t="s">
        <v>197</v>
      </c>
      <c r="C16" s="78">
        <f>+'FORMATO 6A'!C84</f>
        <v>6692154</v>
      </c>
      <c r="D16" s="78">
        <f>+'FORMATO 6A'!F84</f>
        <v>8162941</v>
      </c>
      <c r="E16" s="78">
        <f>+'FORMATO 6A'!G84</f>
        <v>8145941</v>
      </c>
    </row>
    <row r="17" spans="1:7" ht="6" customHeight="1" x14ac:dyDescent="0.15">
      <c r="A17" s="73"/>
      <c r="B17" s="74"/>
      <c r="C17" s="78"/>
      <c r="D17" s="78"/>
      <c r="E17" s="78"/>
    </row>
    <row r="18" spans="1:7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7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7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7" ht="9" customHeight="1" x14ac:dyDescent="0.15">
      <c r="A21" s="73"/>
      <c r="B21" s="74"/>
      <c r="C21" s="78"/>
      <c r="D21" s="78"/>
      <c r="E21" s="78"/>
    </row>
    <row r="22" spans="1:7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82117</v>
      </c>
      <c r="E22" s="76">
        <f t="shared" si="2"/>
        <v>99117</v>
      </c>
      <c r="G22" s="150"/>
    </row>
    <row r="23" spans="1:7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82117</v>
      </c>
      <c r="E23" s="76">
        <f t="shared" si="3"/>
        <v>99117</v>
      </c>
    </row>
    <row r="24" spans="1:7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82117</v>
      </c>
      <c r="E24" s="76">
        <f t="shared" si="4"/>
        <v>99117</v>
      </c>
    </row>
    <row r="25" spans="1:7" ht="9" customHeight="1" thickBot="1" x14ac:dyDescent="0.2">
      <c r="A25" s="82"/>
      <c r="B25" s="83"/>
      <c r="C25" s="83"/>
      <c r="D25" s="83"/>
      <c r="E25" s="83"/>
    </row>
    <row r="26" spans="1:7" ht="4.5" customHeight="1" thickBot="1" x14ac:dyDescent="0.2">
      <c r="A26" s="70"/>
    </row>
    <row r="27" spans="1:7" ht="9.75" thickBot="1" x14ac:dyDescent="0.2">
      <c r="A27" s="201" t="s">
        <v>204</v>
      </c>
      <c r="B27" s="202"/>
      <c r="C27" s="84" t="s">
        <v>205</v>
      </c>
      <c r="D27" s="84" t="s">
        <v>189</v>
      </c>
      <c r="E27" s="84" t="s">
        <v>206</v>
      </c>
    </row>
    <row r="28" spans="1:7" ht="9" customHeight="1" x14ac:dyDescent="0.15">
      <c r="A28" s="73"/>
      <c r="B28" s="74"/>
      <c r="C28" s="74"/>
      <c r="D28" s="74"/>
      <c r="E28" s="74"/>
    </row>
    <row r="29" spans="1:7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7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7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7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82117</v>
      </c>
      <c r="E33" s="76">
        <f t="shared" si="6"/>
        <v>99117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95" t="s">
        <v>204</v>
      </c>
      <c r="B36" s="196"/>
      <c r="C36" s="199" t="s">
        <v>211</v>
      </c>
      <c r="D36" s="199" t="s">
        <v>189</v>
      </c>
      <c r="E36" s="71" t="s">
        <v>190</v>
      </c>
    </row>
    <row r="37" spans="1:5" ht="9.75" thickBot="1" x14ac:dyDescent="0.2">
      <c r="A37" s="197"/>
      <c r="B37" s="198"/>
      <c r="C37" s="200"/>
      <c r="D37" s="200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95" t="s">
        <v>204</v>
      </c>
      <c r="B49" s="196"/>
      <c r="C49" s="71" t="s">
        <v>187</v>
      </c>
      <c r="D49" s="199" t="s">
        <v>189</v>
      </c>
      <c r="E49" s="71" t="s">
        <v>190</v>
      </c>
    </row>
    <row r="50" spans="1:5" ht="9.75" thickBot="1" x14ac:dyDescent="0.2">
      <c r="A50" s="197"/>
      <c r="B50" s="198"/>
      <c r="C50" s="72" t="s">
        <v>205</v>
      </c>
      <c r="D50" s="200"/>
      <c r="E50" s="72" t="s">
        <v>206</v>
      </c>
    </row>
    <row r="51" spans="1:5" ht="9" customHeight="1" x14ac:dyDescent="0.15">
      <c r="A51" s="193"/>
      <c r="B51" s="194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+'FORMATO 5'!D44</f>
        <v>7810000</v>
      </c>
      <c r="D52" s="78">
        <f>+'FORMATO 5'!G44</f>
        <v>8640623</v>
      </c>
      <c r="E52" s="78">
        <f>+'FORMATO 5'!H44</f>
        <v>8640623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+'FORMATO 6A'!C8</f>
        <v>7810000</v>
      </c>
      <c r="D57" s="78">
        <f>+'FORMATO 6A'!F8</f>
        <v>8628465</v>
      </c>
      <c r="E57" s="78">
        <f>+'FORMATO 6A'!G8</f>
        <v>8628465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1">+D52+D53-D57-D59</f>
        <v>12158</v>
      </c>
      <c r="E61" s="76">
        <f t="shared" si="11"/>
        <v>12158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2">+D61-D53</f>
        <v>12158</v>
      </c>
      <c r="E62" s="76">
        <f t="shared" si="12"/>
        <v>12158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95" t="s">
        <v>204</v>
      </c>
      <c r="B65" s="196"/>
      <c r="C65" s="199" t="s">
        <v>211</v>
      </c>
      <c r="D65" s="199" t="s">
        <v>189</v>
      </c>
      <c r="E65" s="71" t="s">
        <v>190</v>
      </c>
    </row>
    <row r="66" spans="1:5" ht="9.75" thickBot="1" x14ac:dyDescent="0.2">
      <c r="A66" s="197"/>
      <c r="B66" s="198"/>
      <c r="C66" s="200"/>
      <c r="D66" s="200"/>
      <c r="E66" s="72" t="s">
        <v>206</v>
      </c>
    </row>
    <row r="67" spans="1:5" ht="9" customHeight="1" x14ac:dyDescent="0.15">
      <c r="A67" s="193"/>
      <c r="B67" s="194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6692154</v>
      </c>
      <c r="D68" s="78">
        <f>+'FORMATO 6A'!F84</f>
        <v>8162941</v>
      </c>
      <c r="E68" s="78">
        <f>+'FORMATO 6A'!G84</f>
        <v>8145941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+'FORMATO 6A'!C84</f>
        <v>6692154</v>
      </c>
      <c r="D73" s="78">
        <f>+'FORMATO 6A'!F84</f>
        <v>8162941</v>
      </c>
      <c r="E73" s="78">
        <f>+'FORMATO 6A'!G84</f>
        <v>8145941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  <mergeCell ref="A1:E1"/>
    <mergeCell ref="A2:E2"/>
    <mergeCell ref="A3:E3"/>
    <mergeCell ref="A4:E4"/>
    <mergeCell ref="A51:B51"/>
    <mergeCell ref="A49:B50"/>
    <mergeCell ref="D49:D50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9"/>
  <sheetViews>
    <sheetView view="pageBreakPreview" topLeftCell="B28" zoomScale="110" zoomScaleNormal="100" zoomScaleSheetLayoutView="110" workbookViewId="0">
      <selection activeCell="H20" sqref="H20"/>
    </sheetView>
  </sheetViews>
  <sheetFormatPr baseColWidth="10" defaultColWidth="11.42578125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2" t="str">
        <f>+'FORMATO 4'!A1:E1</f>
        <v>UNIVERSIDAD POLITECNICA DE TLAXCALA REGION PONIENTE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">
      <c r="A2" s="203" t="s">
        <v>227</v>
      </c>
      <c r="B2" s="204"/>
      <c r="C2" s="204"/>
      <c r="D2" s="204"/>
      <c r="E2" s="204"/>
      <c r="F2" s="204"/>
      <c r="G2" s="204"/>
      <c r="H2" s="204"/>
      <c r="I2" s="205"/>
    </row>
    <row r="3" spans="1:9" x14ac:dyDescent="0.2">
      <c r="A3" s="203" t="str">
        <f>+'FORMATO 2'!A3:I3</f>
        <v>Del 1 de enero al 31 de diciembre de 2019</v>
      </c>
      <c r="B3" s="204"/>
      <c r="C3" s="204"/>
      <c r="D3" s="204"/>
      <c r="E3" s="204"/>
      <c r="F3" s="204"/>
      <c r="G3" s="204"/>
      <c r="H3" s="204"/>
      <c r="I3" s="205"/>
    </row>
    <row r="4" spans="1:9" ht="12" thickBot="1" x14ac:dyDescent="0.25">
      <c r="A4" s="206" t="s">
        <v>1</v>
      </c>
      <c r="B4" s="207"/>
      <c r="C4" s="207"/>
      <c r="D4" s="207"/>
      <c r="E4" s="207"/>
      <c r="F4" s="207"/>
      <c r="G4" s="207"/>
      <c r="H4" s="207"/>
      <c r="I4" s="208"/>
    </row>
    <row r="5" spans="1:9" ht="12" thickBot="1" x14ac:dyDescent="0.25">
      <c r="A5" s="152"/>
      <c r="B5" s="153"/>
      <c r="C5" s="154"/>
      <c r="D5" s="163" t="s">
        <v>228</v>
      </c>
      <c r="E5" s="164"/>
      <c r="F5" s="164"/>
      <c r="G5" s="164"/>
      <c r="H5" s="165"/>
      <c r="I5" s="175" t="s">
        <v>229</v>
      </c>
    </row>
    <row r="6" spans="1:9" x14ac:dyDescent="0.2">
      <c r="A6" s="203" t="s">
        <v>204</v>
      </c>
      <c r="B6" s="204"/>
      <c r="C6" s="205"/>
      <c r="D6" s="175" t="s">
        <v>231</v>
      </c>
      <c r="E6" s="171" t="s">
        <v>232</v>
      </c>
      <c r="F6" s="175" t="s">
        <v>233</v>
      </c>
      <c r="G6" s="175" t="s">
        <v>189</v>
      </c>
      <c r="H6" s="175" t="s">
        <v>234</v>
      </c>
      <c r="I6" s="176"/>
    </row>
    <row r="7" spans="1:9" ht="12" thickBot="1" x14ac:dyDescent="0.25">
      <c r="A7" s="206" t="s">
        <v>230</v>
      </c>
      <c r="B7" s="207"/>
      <c r="C7" s="208"/>
      <c r="D7" s="177"/>
      <c r="E7" s="172"/>
      <c r="F7" s="177"/>
      <c r="G7" s="177"/>
      <c r="H7" s="177"/>
      <c r="I7" s="177"/>
    </row>
    <row r="8" spans="1:9" s="44" customFormat="1" x14ac:dyDescent="0.2">
      <c r="A8" s="211"/>
      <c r="B8" s="212"/>
      <c r="C8" s="213"/>
      <c r="D8" s="93"/>
      <c r="E8" s="93"/>
      <c r="F8" s="93"/>
      <c r="G8" s="93"/>
      <c r="H8" s="93"/>
      <c r="I8" s="93"/>
    </row>
    <row r="9" spans="1:9" s="44" customFormat="1" x14ac:dyDescent="0.2">
      <c r="A9" s="214" t="s">
        <v>235</v>
      </c>
      <c r="B9" s="215"/>
      <c r="C9" s="216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9" t="s">
        <v>236</v>
      </c>
      <c r="C10" s="210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9" t="s">
        <v>237</v>
      </c>
      <c r="C11" s="210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9" t="s">
        <v>238</v>
      </c>
      <c r="C12" s="210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9" t="s">
        <v>239</v>
      </c>
      <c r="C13" s="210"/>
      <c r="D13" s="20">
        <v>0</v>
      </c>
      <c r="E13" s="20">
        <v>10200</v>
      </c>
      <c r="F13" s="20">
        <f t="shared" si="0"/>
        <v>10200</v>
      </c>
      <c r="G13" s="20">
        <v>10200</v>
      </c>
      <c r="H13" s="20">
        <v>10200</v>
      </c>
      <c r="I13" s="20">
        <f t="shared" si="1"/>
        <v>10200</v>
      </c>
    </row>
    <row r="14" spans="1:9" s="44" customFormat="1" ht="12.75" customHeight="1" x14ac:dyDescent="0.2">
      <c r="A14" s="94"/>
      <c r="B14" s="209" t="s">
        <v>240</v>
      </c>
      <c r="C14" s="210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9" t="s">
        <v>241</v>
      </c>
      <c r="C15" s="210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9" t="s">
        <v>242</v>
      </c>
      <c r="C16" s="210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7"/>
      <c r="B17" s="209" t="s">
        <v>243</v>
      </c>
      <c r="C17" s="210"/>
      <c r="D17" s="20">
        <f>+D19+D20+D21+D22+D23+D24+D25+D26+D27+D28+D29</f>
        <v>7810000</v>
      </c>
      <c r="E17" s="20">
        <f>+E19+E20+E21+E22+E23+E24+E25+E26+E27+E28+E29</f>
        <v>820423</v>
      </c>
      <c r="F17" s="20">
        <f t="shared" si="0"/>
        <v>8630423</v>
      </c>
      <c r="G17" s="20">
        <f>SUM(G19:G29)</f>
        <v>8630423</v>
      </c>
      <c r="H17" s="20">
        <f>SUM(H19:H29)</f>
        <v>8630423</v>
      </c>
      <c r="I17" s="20">
        <f t="shared" si="2"/>
        <v>820423</v>
      </c>
    </row>
    <row r="18" spans="1:19" s="44" customFormat="1" ht="12.75" customHeight="1" x14ac:dyDescent="0.2">
      <c r="A18" s="217"/>
      <c r="B18" s="209" t="s">
        <v>244</v>
      </c>
      <c r="C18" s="210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7810000</v>
      </c>
      <c r="E19" s="20">
        <v>820423</v>
      </c>
      <c r="F19" s="20">
        <f t="shared" si="0"/>
        <v>8630423</v>
      </c>
      <c r="G19" s="20">
        <v>8630423</v>
      </c>
      <c r="H19" s="20">
        <v>8630423</v>
      </c>
      <c r="I19" s="20">
        <f t="shared" si="2"/>
        <v>820423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9" t="s">
        <v>256</v>
      </c>
      <c r="C30" s="210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9" t="s">
        <v>262</v>
      </c>
      <c r="C36" s="210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9" t="s">
        <v>263</v>
      </c>
      <c r="C37" s="210"/>
      <c r="D37" s="20">
        <f>+D38</f>
        <v>0</v>
      </c>
      <c r="E37" s="20">
        <f t="shared" ref="E37:H37" si="4">+E38</f>
        <v>0</v>
      </c>
      <c r="F37" s="20">
        <f t="shared" si="0"/>
        <v>0</v>
      </c>
      <c r="G37" s="20">
        <f t="shared" si="4"/>
        <v>0</v>
      </c>
      <c r="H37" s="20">
        <f t="shared" si="4"/>
        <v>0</v>
      </c>
      <c r="I37" s="20">
        <f t="shared" si="2"/>
        <v>0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0</v>
      </c>
      <c r="E38" s="20">
        <v>0</v>
      </c>
      <c r="F38" s="20">
        <f t="shared" si="0"/>
        <v>0</v>
      </c>
      <c r="G38" s="20">
        <v>0</v>
      </c>
      <c r="H38" s="20">
        <v>0</v>
      </c>
      <c r="I38" s="20">
        <f t="shared" si="2"/>
        <v>0</v>
      </c>
    </row>
    <row r="39" spans="1:15" s="44" customFormat="1" ht="12.75" customHeight="1" x14ac:dyDescent="0.2">
      <c r="A39" s="94"/>
      <c r="B39" s="209" t="s">
        <v>265</v>
      </c>
      <c r="C39" s="210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14" t="s">
        <v>268</v>
      </c>
      <c r="B43" s="215"/>
      <c r="C43" s="218"/>
      <c r="D43" s="102"/>
      <c r="E43" s="102"/>
      <c r="F43" s="102"/>
      <c r="G43" s="102"/>
      <c r="H43" s="102"/>
      <c r="I43" s="102"/>
    </row>
    <row r="44" spans="1:15" s="44" customFormat="1" x14ac:dyDescent="0.2">
      <c r="A44" s="214" t="s">
        <v>269</v>
      </c>
      <c r="B44" s="215"/>
      <c r="C44" s="218"/>
      <c r="D44" s="102">
        <f>+D10+D11+D12+D13+D14+D15+D16+D17+D30+D36+D37+D39</f>
        <v>7810000</v>
      </c>
      <c r="E44" s="102">
        <f t="shared" ref="E44:I44" si="6">+E10+E11+E12+E13+E14+E15+E16+E17+E30+E36+E37+E39</f>
        <v>830623</v>
      </c>
      <c r="F44" s="102">
        <f t="shared" si="6"/>
        <v>8640623</v>
      </c>
      <c r="G44" s="102">
        <f t="shared" si="6"/>
        <v>8640623</v>
      </c>
      <c r="H44" s="102">
        <f t="shared" si="6"/>
        <v>8640623</v>
      </c>
      <c r="I44" s="102">
        <f t="shared" si="6"/>
        <v>830623</v>
      </c>
    </row>
    <row r="45" spans="1:15" s="44" customFormat="1" x14ac:dyDescent="0.2">
      <c r="A45" s="214" t="s">
        <v>270</v>
      </c>
      <c r="B45" s="215"/>
      <c r="C45" s="218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21" t="s">
        <v>271</v>
      </c>
      <c r="B47" s="222"/>
      <c r="C47" s="223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9" t="s">
        <v>272</v>
      </c>
      <c r="C48" s="210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9" t="s">
        <v>281</v>
      </c>
      <c r="C57" s="210"/>
      <c r="D57" s="20">
        <f>+D58+D59+D60+D61</f>
        <v>6692154</v>
      </c>
      <c r="E57" s="20">
        <f t="shared" ref="E57:H57" si="12">+E58+E59+E60+E61</f>
        <v>1540746</v>
      </c>
      <c r="F57" s="20">
        <f t="shared" si="9"/>
        <v>8232900</v>
      </c>
      <c r="G57" s="20">
        <f t="shared" si="12"/>
        <v>8232900</v>
      </c>
      <c r="H57" s="20">
        <f t="shared" si="12"/>
        <v>8232900</v>
      </c>
      <c r="I57" s="20">
        <f t="shared" si="8"/>
        <v>1540746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6692154</v>
      </c>
      <c r="E61" s="20">
        <v>1540746</v>
      </c>
      <c r="F61" s="20">
        <f t="shared" si="9"/>
        <v>8232900</v>
      </c>
      <c r="G61" s="20">
        <v>8232900</v>
      </c>
      <c r="H61" s="20">
        <v>8232900</v>
      </c>
      <c r="I61" s="20">
        <f t="shared" si="8"/>
        <v>1540746</v>
      </c>
    </row>
    <row r="62" spans="1:9" s="44" customFormat="1" ht="12" customHeight="1" x14ac:dyDescent="0.2">
      <c r="A62" s="94"/>
      <c r="B62" s="209" t="s">
        <v>286</v>
      </c>
      <c r="C62" s="210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9" t="s">
        <v>289</v>
      </c>
      <c r="C65" s="210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9" t="s">
        <v>290</v>
      </c>
      <c r="C66" s="210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19"/>
      <c r="C67" s="220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14" t="s">
        <v>291</v>
      </c>
      <c r="B68" s="215"/>
      <c r="C68" s="218"/>
      <c r="D68" s="26">
        <f>+D48+D57+D62+D65+D66</f>
        <v>6692154</v>
      </c>
      <c r="E68" s="26">
        <f t="shared" ref="E68:G68" si="14">+E48+E57+E62+E65+E66</f>
        <v>1540746</v>
      </c>
      <c r="F68" s="26">
        <f>+D68+E68</f>
        <v>8232900</v>
      </c>
      <c r="G68" s="26">
        <f t="shared" si="14"/>
        <v>8232900</v>
      </c>
      <c r="H68" s="26">
        <f>+H48+H57+H62+H65+H66</f>
        <v>8232900</v>
      </c>
      <c r="I68" s="26">
        <f t="shared" si="8"/>
        <v>1540746</v>
      </c>
    </row>
    <row r="69" spans="1:16" s="44" customFormat="1" x14ac:dyDescent="0.2">
      <c r="A69" s="100"/>
      <c r="B69" s="219"/>
      <c r="C69" s="220"/>
      <c r="D69" s="26"/>
      <c r="E69" s="26"/>
      <c r="F69" s="26"/>
      <c r="G69" s="26"/>
      <c r="H69" s="26"/>
      <c r="I69" s="26"/>
    </row>
    <row r="70" spans="1:16" s="44" customFormat="1" x14ac:dyDescent="0.2">
      <c r="A70" s="214" t="s">
        <v>292</v>
      </c>
      <c r="B70" s="215"/>
      <c r="C70" s="218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9" t="s">
        <v>293</v>
      </c>
      <c r="C71" s="210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19"/>
      <c r="C72" s="220"/>
      <c r="D72" s="20"/>
      <c r="E72" s="20"/>
      <c r="F72" s="20"/>
      <c r="G72" s="20"/>
      <c r="H72" s="20"/>
      <c r="I72" s="20"/>
    </row>
    <row r="73" spans="1:16" s="44" customFormat="1" x14ac:dyDescent="0.2">
      <c r="A73" s="214" t="s">
        <v>294</v>
      </c>
      <c r="B73" s="215"/>
      <c r="C73" s="218"/>
      <c r="D73" s="26">
        <f>+D44+D68+D70</f>
        <v>14502154</v>
      </c>
      <c r="E73" s="26">
        <f t="shared" ref="E73:F73" si="16">+E44+E68+E70</f>
        <v>2371369</v>
      </c>
      <c r="F73" s="26">
        <f t="shared" si="16"/>
        <v>16873523</v>
      </c>
      <c r="G73" s="26">
        <f>+G44+G68+G70</f>
        <v>16873523</v>
      </c>
      <c r="H73" s="26">
        <f>+H44+H68+H70</f>
        <v>16873523</v>
      </c>
      <c r="I73" s="102">
        <f t="shared" ref="I73" si="17">+I39+I40+I41+I42+I43+I44+I45+I46+I59+I65+I66+I68</f>
        <v>2371369</v>
      </c>
      <c r="K73" s="51"/>
    </row>
    <row r="74" spans="1:16" s="44" customFormat="1" x14ac:dyDescent="0.2">
      <c r="A74" s="100"/>
      <c r="B74" s="219"/>
      <c r="C74" s="220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15" t="s">
        <v>295</v>
      </c>
      <c r="C75" s="218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9" t="s">
        <v>296</v>
      </c>
      <c r="C76" s="210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9" t="s">
        <v>297</v>
      </c>
      <c r="C77" s="210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15" t="s">
        <v>298</v>
      </c>
      <c r="C78" s="218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24"/>
      <c r="C79" s="225"/>
      <c r="D79" s="108"/>
      <c r="E79" s="108"/>
      <c r="F79" s="108"/>
      <c r="G79" s="108"/>
      <c r="H79" s="108"/>
      <c r="I79" s="108"/>
    </row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0"/>
  <sheetViews>
    <sheetView view="pageBreakPreview" topLeftCell="A73" zoomScale="110" zoomScaleSheetLayoutView="110" workbookViewId="0">
      <selection activeCell="H165" sqref="H165"/>
    </sheetView>
  </sheetViews>
  <sheetFormatPr baseColWidth="10" defaultColWidth="11.42578125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28" t="str">
        <f>+'FORMATO 1'!A1:G1</f>
        <v>UNIVERSIDAD POLITECNICA DE TLAXCALA REGION PONIENTE</v>
      </c>
      <c r="B1" s="229"/>
      <c r="C1" s="229"/>
      <c r="D1" s="229"/>
      <c r="E1" s="229"/>
      <c r="F1" s="229"/>
      <c r="G1" s="229"/>
      <c r="H1" s="230"/>
    </row>
    <row r="2" spans="1:11" x14ac:dyDescent="0.15">
      <c r="A2" s="231" t="s">
        <v>299</v>
      </c>
      <c r="B2" s="232"/>
      <c r="C2" s="232"/>
      <c r="D2" s="232"/>
      <c r="E2" s="232"/>
      <c r="F2" s="232"/>
      <c r="G2" s="232"/>
      <c r="H2" s="233"/>
    </row>
    <row r="3" spans="1:11" x14ac:dyDescent="0.15">
      <c r="A3" s="231" t="s">
        <v>300</v>
      </c>
      <c r="B3" s="232"/>
      <c r="C3" s="232"/>
      <c r="D3" s="232"/>
      <c r="E3" s="232"/>
      <c r="F3" s="232"/>
      <c r="G3" s="232"/>
      <c r="H3" s="233"/>
    </row>
    <row r="4" spans="1:11" x14ac:dyDescent="0.15">
      <c r="A4" s="231" t="str">
        <f>+'FORMATO 2'!A3:I3</f>
        <v>Del 1 de enero al 31 de diciembre de 2019</v>
      </c>
      <c r="B4" s="232"/>
      <c r="C4" s="232"/>
      <c r="D4" s="232"/>
      <c r="E4" s="232"/>
      <c r="F4" s="232"/>
      <c r="G4" s="232"/>
      <c r="H4" s="233"/>
    </row>
    <row r="5" spans="1:11" ht="9.75" thickBot="1" x14ac:dyDescent="0.2">
      <c r="A5" s="234" t="s">
        <v>1</v>
      </c>
      <c r="B5" s="235"/>
      <c r="C5" s="235"/>
      <c r="D5" s="235"/>
      <c r="E5" s="235"/>
      <c r="F5" s="235"/>
      <c r="G5" s="235"/>
      <c r="H5" s="236"/>
    </row>
    <row r="6" spans="1:11" ht="9.75" thickBot="1" x14ac:dyDescent="0.2">
      <c r="A6" s="228" t="s">
        <v>2</v>
      </c>
      <c r="B6" s="237"/>
      <c r="C6" s="239" t="s">
        <v>301</v>
      </c>
      <c r="D6" s="240"/>
      <c r="E6" s="240"/>
      <c r="F6" s="240"/>
      <c r="G6" s="241"/>
      <c r="H6" s="242" t="s">
        <v>302</v>
      </c>
    </row>
    <row r="7" spans="1:11" ht="18.75" thickBot="1" x14ac:dyDescent="0.2">
      <c r="A7" s="234"/>
      <c r="B7" s="238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3"/>
    </row>
    <row r="8" spans="1:11" s="69" customFormat="1" ht="15" customHeight="1" x14ac:dyDescent="0.15">
      <c r="A8" s="244" t="s">
        <v>305</v>
      </c>
      <c r="B8" s="245"/>
      <c r="C8" s="113">
        <f>+C9+C17+C27+C37+C47+C57+C61+C70+C74</f>
        <v>7810000</v>
      </c>
      <c r="D8" s="113">
        <f>+D9+D17+D27+D37+D47+D57+D61+D70+D75</f>
        <v>830624</v>
      </c>
      <c r="E8" s="113">
        <f t="shared" ref="E8:G8" si="0">+E9+E17+E27+E37+E47+E57+E61+E70+E75</f>
        <v>8640624</v>
      </c>
      <c r="F8" s="113">
        <f t="shared" si="0"/>
        <v>8628465</v>
      </c>
      <c r="G8" s="113">
        <f t="shared" si="0"/>
        <v>8628465</v>
      </c>
      <c r="H8" s="113">
        <f>+E8-F8</f>
        <v>12159</v>
      </c>
    </row>
    <row r="9" spans="1:11" s="69" customFormat="1" ht="15" customHeight="1" x14ac:dyDescent="0.15">
      <c r="A9" s="226" t="s">
        <v>306</v>
      </c>
      <c r="B9" s="246"/>
      <c r="C9" s="114">
        <f>+C10+C11+C12+C13+C14+C15+C16</f>
        <v>4325880</v>
      </c>
      <c r="D9" s="114">
        <f>SUM(D10:D16)</f>
        <v>-113649</v>
      </c>
      <c r="E9" s="78">
        <f>+C9+D9</f>
        <v>4212231</v>
      </c>
      <c r="F9" s="114">
        <f>+F10+F11+F12+F13+F14+F15+F16</f>
        <v>4212231</v>
      </c>
      <c r="G9" s="114">
        <f>+G10+G11+G12+G13+G14+G15+G16</f>
        <v>4212231</v>
      </c>
      <c r="H9" s="113">
        <f t="shared" ref="H9:H72" si="1">+E9-F9</f>
        <v>0</v>
      </c>
      <c r="K9" s="120"/>
    </row>
    <row r="10" spans="1:11" s="69" customFormat="1" ht="15" customHeight="1" x14ac:dyDescent="0.15">
      <c r="A10" s="91"/>
      <c r="B10" s="92" t="s">
        <v>307</v>
      </c>
      <c r="C10" s="114">
        <v>1673100</v>
      </c>
      <c r="D10" s="78">
        <v>425842</v>
      </c>
      <c r="E10" s="78">
        <f t="shared" ref="E10:E23" si="2">+C10+D10</f>
        <v>2098942</v>
      </c>
      <c r="F10" s="78">
        <v>2098942</v>
      </c>
      <c r="G10" s="78">
        <v>2098942</v>
      </c>
      <c r="H10" s="113">
        <f t="shared" si="1"/>
        <v>0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1130950</v>
      </c>
      <c r="D12" s="78">
        <v>-608709</v>
      </c>
      <c r="E12" s="78">
        <f t="shared" si="2"/>
        <v>522241</v>
      </c>
      <c r="F12" s="78">
        <v>522241</v>
      </c>
      <c r="G12" s="78">
        <v>522241</v>
      </c>
      <c r="H12" s="113">
        <f t="shared" si="1"/>
        <v>0</v>
      </c>
    </row>
    <row r="13" spans="1:11" s="69" customFormat="1" ht="15" customHeight="1" x14ac:dyDescent="0.15">
      <c r="A13" s="91"/>
      <c r="B13" s="92" t="s">
        <v>310</v>
      </c>
      <c r="C13" s="114">
        <v>1521830</v>
      </c>
      <c r="D13" s="78">
        <v>-1117940</v>
      </c>
      <c r="E13" s="78">
        <f t="shared" si="2"/>
        <v>403890</v>
      </c>
      <c r="F13" s="78">
        <v>403890</v>
      </c>
      <c r="G13" s="78">
        <v>403890</v>
      </c>
      <c r="H13" s="113">
        <f t="shared" si="1"/>
        <v>0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1187158</v>
      </c>
      <c r="E14" s="78">
        <f t="shared" si="2"/>
        <v>1187158</v>
      </c>
      <c r="F14" s="78">
        <v>1187158</v>
      </c>
      <c r="G14" s="78">
        <v>1187158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10" s="69" customFormat="1" ht="15" customHeight="1" x14ac:dyDescent="0.15">
      <c r="A17" s="226" t="s">
        <v>314</v>
      </c>
      <c r="B17" s="246"/>
      <c r="C17" s="114">
        <f t="shared" ref="C17:F17" si="3">+C18+C19+C20+C21+C22+C23+C24+C25+C26</f>
        <v>1432120</v>
      </c>
      <c r="D17" s="114">
        <f>SUM(D18:D26)</f>
        <v>261641</v>
      </c>
      <c r="E17" s="78">
        <f t="shared" si="2"/>
        <v>1693761</v>
      </c>
      <c r="F17" s="114">
        <f t="shared" si="3"/>
        <v>1681602</v>
      </c>
      <c r="G17" s="114">
        <f t="shared" ref="G17" si="4">+G18+G19+G20+G21+G22+G23+G24+G25+G26</f>
        <v>1681602</v>
      </c>
      <c r="H17" s="116">
        <f>+E17-F17</f>
        <v>12159</v>
      </c>
    </row>
    <row r="18" spans="1:10" s="69" customFormat="1" ht="15" customHeight="1" x14ac:dyDescent="0.15">
      <c r="A18" s="91"/>
      <c r="B18" s="92" t="s">
        <v>315</v>
      </c>
      <c r="C18" s="114">
        <v>544440</v>
      </c>
      <c r="D18" s="114">
        <v>422946</v>
      </c>
      <c r="E18" s="78">
        <f t="shared" si="2"/>
        <v>967386</v>
      </c>
      <c r="F18" s="114">
        <v>967386</v>
      </c>
      <c r="G18" s="114">
        <v>967386</v>
      </c>
      <c r="H18" s="113">
        <f t="shared" si="1"/>
        <v>0</v>
      </c>
    </row>
    <row r="19" spans="1:10" s="69" customFormat="1" ht="15" customHeight="1" x14ac:dyDescent="0.15">
      <c r="A19" s="91"/>
      <c r="B19" s="92" t="s">
        <v>316</v>
      </c>
      <c r="C19" s="114">
        <v>60500</v>
      </c>
      <c r="D19" s="114">
        <v>26410</v>
      </c>
      <c r="E19" s="78">
        <f t="shared" si="2"/>
        <v>86910</v>
      </c>
      <c r="F19" s="114">
        <v>86910</v>
      </c>
      <c r="G19" s="114">
        <v>86910</v>
      </c>
      <c r="H19" s="113">
        <f t="shared" si="1"/>
        <v>0</v>
      </c>
    </row>
    <row r="20" spans="1:10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78">
        <f t="shared" si="2"/>
        <v>0</v>
      </c>
      <c r="F20" s="114">
        <v>0</v>
      </c>
      <c r="G20" s="114">
        <v>0</v>
      </c>
      <c r="H20" s="113">
        <f t="shared" si="1"/>
        <v>0</v>
      </c>
    </row>
    <row r="21" spans="1:10" s="69" customFormat="1" ht="15" customHeight="1" x14ac:dyDescent="0.15">
      <c r="A21" s="91"/>
      <c r="B21" s="92" t="s">
        <v>318</v>
      </c>
      <c r="C21" s="114">
        <v>92240</v>
      </c>
      <c r="D21" s="114">
        <v>-54847</v>
      </c>
      <c r="E21" s="78">
        <f t="shared" si="2"/>
        <v>37393</v>
      </c>
      <c r="F21" s="114">
        <v>37393</v>
      </c>
      <c r="G21" s="114">
        <v>37393</v>
      </c>
      <c r="H21" s="113">
        <f t="shared" si="1"/>
        <v>0</v>
      </c>
    </row>
    <row r="22" spans="1:10" s="69" customFormat="1" ht="15" customHeight="1" x14ac:dyDescent="0.15">
      <c r="A22" s="91"/>
      <c r="B22" s="92" t="s">
        <v>319</v>
      </c>
      <c r="C22" s="114">
        <v>90540</v>
      </c>
      <c r="D22" s="114">
        <v>27436</v>
      </c>
      <c r="E22" s="78">
        <f t="shared" si="2"/>
        <v>117976</v>
      </c>
      <c r="F22" s="114">
        <v>117976</v>
      </c>
      <c r="G22" s="114">
        <v>117976</v>
      </c>
      <c r="H22" s="113">
        <f t="shared" si="1"/>
        <v>0</v>
      </c>
    </row>
    <row r="23" spans="1:10" s="69" customFormat="1" ht="15" customHeight="1" x14ac:dyDescent="0.15">
      <c r="A23" s="91"/>
      <c r="B23" s="92" t="s">
        <v>320</v>
      </c>
      <c r="C23" s="114">
        <v>498000</v>
      </c>
      <c r="D23" s="114">
        <v>-46042</v>
      </c>
      <c r="E23" s="78">
        <f t="shared" si="2"/>
        <v>451958</v>
      </c>
      <c r="F23" s="114">
        <v>439799</v>
      </c>
      <c r="G23" s="114">
        <v>439799</v>
      </c>
      <c r="H23" s="113">
        <f t="shared" si="1"/>
        <v>12159</v>
      </c>
      <c r="J23" s="150"/>
    </row>
    <row r="24" spans="1:10" s="69" customFormat="1" ht="15" customHeight="1" x14ac:dyDescent="0.15">
      <c r="A24" s="91"/>
      <c r="B24" s="92" t="s">
        <v>321</v>
      </c>
      <c r="C24" s="114">
        <v>95800</v>
      </c>
      <c r="D24" s="114">
        <v>-86449</v>
      </c>
      <c r="E24" s="114">
        <f t="shared" ref="E24:E27" si="5">+C24+D24</f>
        <v>9351</v>
      </c>
      <c r="F24" s="114">
        <v>9351</v>
      </c>
      <c r="G24" s="114">
        <v>9351</v>
      </c>
      <c r="H24" s="113">
        <f t="shared" si="1"/>
        <v>0</v>
      </c>
    </row>
    <row r="25" spans="1:10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>
        <v>0</v>
      </c>
      <c r="G25" s="114">
        <v>0</v>
      </c>
      <c r="H25" s="113">
        <f t="shared" si="1"/>
        <v>0</v>
      </c>
    </row>
    <row r="26" spans="1:10" s="69" customFormat="1" ht="15" customHeight="1" x14ac:dyDescent="0.15">
      <c r="A26" s="91"/>
      <c r="B26" s="92" t="s">
        <v>323</v>
      </c>
      <c r="C26" s="114">
        <v>50600</v>
      </c>
      <c r="D26" s="114">
        <v>-27813</v>
      </c>
      <c r="E26" s="114">
        <f t="shared" si="5"/>
        <v>22787</v>
      </c>
      <c r="F26" s="114">
        <v>22787</v>
      </c>
      <c r="G26" s="114">
        <v>22787</v>
      </c>
      <c r="H26" s="113">
        <f t="shared" si="1"/>
        <v>0</v>
      </c>
    </row>
    <row r="27" spans="1:10" s="69" customFormat="1" ht="15" customHeight="1" x14ac:dyDescent="0.15">
      <c r="A27" s="226" t="s">
        <v>324</v>
      </c>
      <c r="B27" s="227"/>
      <c r="C27" s="114">
        <f>+C28+C29+C30+C31+C32+C33+C34+C35+C36</f>
        <v>2052000</v>
      </c>
      <c r="D27" s="114">
        <f>SUM(D28:D36)</f>
        <v>264267</v>
      </c>
      <c r="E27" s="114">
        <f t="shared" si="5"/>
        <v>2316267</v>
      </c>
      <c r="F27" s="114">
        <f t="shared" ref="F27" si="6">+F28+F29+F30+F31+F32+F33+F34+F35+F36</f>
        <v>2316267</v>
      </c>
      <c r="G27" s="114">
        <f t="shared" ref="G27" si="7">+G28+G29+G30+G31+G32+G33+G34+G35+G36</f>
        <v>2316267</v>
      </c>
      <c r="H27" s="113">
        <f t="shared" si="1"/>
        <v>0</v>
      </c>
    </row>
    <row r="28" spans="1:10" s="69" customFormat="1" ht="15" customHeight="1" x14ac:dyDescent="0.15">
      <c r="A28" s="91"/>
      <c r="B28" s="92" t="s">
        <v>325</v>
      </c>
      <c r="C28" s="114">
        <v>893000</v>
      </c>
      <c r="D28" s="114">
        <v>44051</v>
      </c>
      <c r="E28" s="114">
        <f t="shared" ref="E28:E37" si="8">+C28+D28</f>
        <v>937051</v>
      </c>
      <c r="F28" s="114">
        <v>937051</v>
      </c>
      <c r="G28" s="114">
        <v>937051</v>
      </c>
      <c r="H28" s="113">
        <f t="shared" si="1"/>
        <v>0</v>
      </c>
    </row>
    <row r="29" spans="1:10" s="69" customFormat="1" ht="15" customHeight="1" x14ac:dyDescent="0.15">
      <c r="A29" s="91"/>
      <c r="B29" s="92" t="s">
        <v>326</v>
      </c>
      <c r="C29" s="114">
        <v>35000</v>
      </c>
      <c r="D29" s="114">
        <v>89686</v>
      </c>
      <c r="E29" s="114">
        <f t="shared" si="8"/>
        <v>124686</v>
      </c>
      <c r="F29" s="114">
        <v>124686</v>
      </c>
      <c r="G29" s="114">
        <v>124686</v>
      </c>
      <c r="H29" s="113">
        <f t="shared" si="1"/>
        <v>0</v>
      </c>
    </row>
    <row r="30" spans="1:10" s="69" customFormat="1" ht="15" customHeight="1" x14ac:dyDescent="0.15">
      <c r="A30" s="91"/>
      <c r="B30" s="92" t="s">
        <v>327</v>
      </c>
      <c r="C30" s="114">
        <v>163000</v>
      </c>
      <c r="D30" s="114">
        <v>130845</v>
      </c>
      <c r="E30" s="114">
        <f t="shared" si="8"/>
        <v>293845</v>
      </c>
      <c r="F30" s="114">
        <v>293845</v>
      </c>
      <c r="G30" s="114">
        <v>293845</v>
      </c>
      <c r="H30" s="113">
        <f t="shared" si="1"/>
        <v>0</v>
      </c>
    </row>
    <row r="31" spans="1:10" s="69" customFormat="1" ht="15" customHeight="1" x14ac:dyDescent="0.15">
      <c r="A31" s="91"/>
      <c r="B31" s="92" t="s">
        <v>328</v>
      </c>
      <c r="C31" s="114">
        <v>139000</v>
      </c>
      <c r="D31" s="114">
        <v>34681</v>
      </c>
      <c r="E31" s="114">
        <f t="shared" si="8"/>
        <v>173681</v>
      </c>
      <c r="F31" s="114">
        <v>173681</v>
      </c>
      <c r="G31" s="114">
        <v>173681</v>
      </c>
      <c r="H31" s="113">
        <f t="shared" si="1"/>
        <v>0</v>
      </c>
    </row>
    <row r="32" spans="1:10" s="69" customFormat="1" ht="15" customHeight="1" x14ac:dyDescent="0.15">
      <c r="A32" s="91"/>
      <c r="B32" s="92" t="s">
        <v>329</v>
      </c>
      <c r="C32" s="114">
        <v>334500</v>
      </c>
      <c r="D32" s="114">
        <v>-144586</v>
      </c>
      <c r="E32" s="114">
        <f t="shared" si="8"/>
        <v>189914</v>
      </c>
      <c r="F32" s="114">
        <v>189914</v>
      </c>
      <c r="G32" s="114">
        <v>189914</v>
      </c>
      <c r="H32" s="113">
        <f>+E32-F32</f>
        <v>0</v>
      </c>
    </row>
    <row r="33" spans="1:8" s="69" customFormat="1" ht="15" customHeight="1" x14ac:dyDescent="0.15">
      <c r="A33" s="91"/>
      <c r="B33" s="92" t="s">
        <v>330</v>
      </c>
      <c r="C33" s="114">
        <v>65000</v>
      </c>
      <c r="D33" s="114">
        <v>100480</v>
      </c>
      <c r="E33" s="114">
        <f t="shared" si="8"/>
        <v>165480</v>
      </c>
      <c r="F33" s="114">
        <v>165480</v>
      </c>
      <c r="G33" s="114">
        <v>165480</v>
      </c>
      <c r="H33" s="113">
        <f t="shared" si="1"/>
        <v>0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52526</v>
      </c>
      <c r="E34" s="114">
        <f t="shared" si="8"/>
        <v>100526</v>
      </c>
      <c r="F34" s="114">
        <v>100526</v>
      </c>
      <c r="G34" s="114">
        <v>100526</v>
      </c>
      <c r="H34" s="113">
        <f t="shared" si="1"/>
        <v>0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29820</v>
      </c>
      <c r="E35" s="114">
        <f t="shared" si="8"/>
        <v>29820</v>
      </c>
      <c r="F35" s="114">
        <v>29820</v>
      </c>
      <c r="G35" s="114">
        <v>29820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374500</v>
      </c>
      <c r="D36" s="114">
        <v>-73236</v>
      </c>
      <c r="E36" s="114">
        <f t="shared" si="8"/>
        <v>301264</v>
      </c>
      <c r="F36" s="114">
        <v>301264</v>
      </c>
      <c r="G36" s="114">
        <v>301264</v>
      </c>
      <c r="H36" s="113">
        <f t="shared" si="1"/>
        <v>0</v>
      </c>
    </row>
    <row r="37" spans="1:8" s="69" customFormat="1" ht="15" customHeight="1" x14ac:dyDescent="0.15">
      <c r="A37" s="226" t="s">
        <v>334</v>
      </c>
      <c r="B37" s="227"/>
      <c r="C37" s="114">
        <f>+C38+C39+C40+C41+C42+C43+C44+C45+C46</f>
        <v>0</v>
      </c>
      <c r="D37" s="114">
        <f t="shared" ref="D37:F37" si="9">+D38+D39+D40+D41+D42+D43+D44+D45+D46</f>
        <v>0</v>
      </c>
      <c r="E37" s="114">
        <f t="shared" si="8"/>
        <v>0</v>
      </c>
      <c r="F37" s="114">
        <f t="shared" si="9"/>
        <v>0</v>
      </c>
      <c r="G37" s="114">
        <f t="shared" ref="G37" si="10">+G38+G39+G40+G41+G42+G43+G44+G45+G46</f>
        <v>0</v>
      </c>
      <c r="H37" s="113">
        <f t="shared" si="1"/>
        <v>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7" si="11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1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1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0</v>
      </c>
      <c r="E41" s="114">
        <f t="shared" si="11"/>
        <v>0</v>
      </c>
      <c r="F41" s="114">
        <v>0</v>
      </c>
      <c r="G41" s="114">
        <v>0</v>
      </c>
      <c r="H41" s="113">
        <f t="shared" si="1"/>
        <v>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1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1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1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1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1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6" t="s">
        <v>344</v>
      </c>
      <c r="B47" s="227"/>
      <c r="C47" s="114">
        <f>+C48+C49+C50+C51+C52+C53+C54+C55+C56</f>
        <v>0</v>
      </c>
      <c r="D47" s="114">
        <f t="shared" ref="D47" si="12">+D48+D49+D50+D51+D52+D53+D54+D55+D56</f>
        <v>418365</v>
      </c>
      <c r="E47" s="114">
        <f t="shared" si="11"/>
        <v>418365</v>
      </c>
      <c r="F47" s="114">
        <f>+F48+F49+F50+F51+F52+F53+F54+F55+F56</f>
        <v>418365</v>
      </c>
      <c r="G47" s="114">
        <f>+G48+G49+G50+G51+G52+G53+G54+G55+G56</f>
        <v>418365</v>
      </c>
      <c r="H47" s="113">
        <f t="shared" si="1"/>
        <v>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335985</v>
      </c>
      <c r="E48" s="114">
        <f t="shared" ref="E48:E61" si="13">+C48+D48</f>
        <v>335985</v>
      </c>
      <c r="F48" s="114">
        <v>335985</v>
      </c>
      <c r="G48" s="114">
        <v>335985</v>
      </c>
      <c r="H48" s="113">
        <f t="shared" si="1"/>
        <v>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18560</v>
      </c>
      <c r="E49" s="114">
        <f t="shared" si="13"/>
        <v>18560</v>
      </c>
      <c r="F49" s="114">
        <v>18560</v>
      </c>
      <c r="G49" s="114">
        <v>18560</v>
      </c>
      <c r="H49" s="113">
        <f t="shared" si="1"/>
        <v>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3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3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3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3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3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3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63820</v>
      </c>
      <c r="E56" s="114">
        <f t="shared" si="13"/>
        <v>63820</v>
      </c>
      <c r="F56" s="114">
        <v>63820</v>
      </c>
      <c r="G56" s="114">
        <v>63820</v>
      </c>
      <c r="H56" s="113">
        <f t="shared" si="1"/>
        <v>0</v>
      </c>
    </row>
    <row r="57" spans="1:8" s="69" customFormat="1" ht="15" customHeight="1" x14ac:dyDescent="0.15">
      <c r="A57" s="226" t="s">
        <v>354</v>
      </c>
      <c r="B57" s="227"/>
      <c r="C57" s="114">
        <f>+C58+C59+C60</f>
        <v>0</v>
      </c>
      <c r="D57" s="114">
        <f t="shared" ref="D57:F57" si="14">+D58+D59+D60</f>
        <v>0</v>
      </c>
      <c r="E57" s="114">
        <f t="shared" si="13"/>
        <v>0</v>
      </c>
      <c r="F57" s="114">
        <f t="shared" si="14"/>
        <v>0</v>
      </c>
      <c r="G57" s="114">
        <f t="shared" ref="G57" si="15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si="13"/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3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3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6" t="s">
        <v>358</v>
      </c>
      <c r="B61" s="227"/>
      <c r="C61" s="114">
        <f>+C62+C63+C64+C65+C66+C68+C69</f>
        <v>0</v>
      </c>
      <c r="D61" s="114">
        <f t="shared" ref="D61:F61" si="16">+D62+D63+D64+D65+D66+D68+D69</f>
        <v>0</v>
      </c>
      <c r="E61" s="114">
        <f t="shared" si="13"/>
        <v>0</v>
      </c>
      <c r="F61" s="114">
        <f t="shared" si="16"/>
        <v>0</v>
      </c>
      <c r="G61" s="114">
        <f t="shared" ref="G61" si="17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18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18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18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18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18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18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18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18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6" t="s">
        <v>367</v>
      </c>
      <c r="B70" s="227"/>
      <c r="C70" s="114">
        <f>+C71+C72+C73</f>
        <v>0</v>
      </c>
      <c r="D70" s="114">
        <f t="shared" ref="D70:F70" si="19">+D71+D72+D73</f>
        <v>0</v>
      </c>
      <c r="E70" s="114">
        <f t="shared" si="19"/>
        <v>0</v>
      </c>
      <c r="F70" s="114">
        <f t="shared" si="19"/>
        <v>0</v>
      </c>
      <c r="G70" s="114">
        <f t="shared" ref="G70" si="20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1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1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1"/>
        <v>0</v>
      </c>
      <c r="F73" s="114">
        <v>0</v>
      </c>
      <c r="G73" s="114">
        <v>0</v>
      </c>
      <c r="H73" s="113">
        <f t="shared" ref="H73:H136" si="22">+E73-F73</f>
        <v>0</v>
      </c>
    </row>
    <row r="74" spans="1:8" s="69" customFormat="1" ht="15" customHeight="1" x14ac:dyDescent="0.15">
      <c r="A74" s="226" t="s">
        <v>371</v>
      </c>
      <c r="B74" s="227"/>
      <c r="C74" s="114">
        <f>+C75+C76+C77+C78+C79+C80+C81</f>
        <v>0</v>
      </c>
      <c r="D74" s="114">
        <f t="shared" ref="D74:F74" si="23">+D75+D76+D77+D78+D79+D80+D81</f>
        <v>0</v>
      </c>
      <c r="E74" s="114">
        <f t="shared" si="23"/>
        <v>0</v>
      </c>
      <c r="F74" s="114">
        <f t="shared" si="23"/>
        <v>0</v>
      </c>
      <c r="G74" s="114">
        <f t="shared" ref="G74" si="24">+G75+G76+G77+G78+G79+G80+G81</f>
        <v>0</v>
      </c>
      <c r="H74" s="113">
        <f t="shared" si="22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5">+C75+D75</f>
        <v>0</v>
      </c>
      <c r="F75" s="114">
        <v>0</v>
      </c>
      <c r="G75" s="114">
        <v>0</v>
      </c>
      <c r="H75" s="113">
        <f t="shared" si="22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5"/>
        <v>0</v>
      </c>
      <c r="F76" s="114">
        <v>0</v>
      </c>
      <c r="G76" s="114">
        <v>0</v>
      </c>
      <c r="H76" s="113">
        <f t="shared" si="22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5"/>
        <v>0</v>
      </c>
      <c r="F77" s="114">
        <v>0</v>
      </c>
      <c r="G77" s="114">
        <v>0</v>
      </c>
      <c r="H77" s="113">
        <f t="shared" si="22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5"/>
        <v>0</v>
      </c>
      <c r="F78" s="114">
        <v>0</v>
      </c>
      <c r="G78" s="114">
        <v>0</v>
      </c>
      <c r="H78" s="113">
        <f t="shared" si="22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5"/>
        <v>0</v>
      </c>
      <c r="F79" s="114">
        <v>0</v>
      </c>
      <c r="G79" s="114">
        <v>0</v>
      </c>
      <c r="H79" s="113">
        <f t="shared" si="22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5"/>
        <v>0</v>
      </c>
      <c r="F80" s="114">
        <v>0</v>
      </c>
      <c r="G80" s="114">
        <v>0</v>
      </c>
      <c r="H80" s="113">
        <f t="shared" si="22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5"/>
        <v>0</v>
      </c>
      <c r="F81" s="114">
        <v>0</v>
      </c>
      <c r="G81" s="114">
        <v>0</v>
      </c>
      <c r="H81" s="113">
        <f t="shared" si="22"/>
        <v>0</v>
      </c>
    </row>
    <row r="82" spans="1:8" s="69" customFormat="1" ht="11.25" customHeight="1" thickBot="1" x14ac:dyDescent="0.2">
      <c r="A82" s="250"/>
      <c r="B82" s="251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44"/>
      <c r="B83" s="249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47" t="s">
        <v>379</v>
      </c>
      <c r="B84" s="248"/>
      <c r="C84" s="113">
        <f>+C85+C93+C103+C113+C123+C133+C137+C146+C150</f>
        <v>6692154</v>
      </c>
      <c r="D84" s="113">
        <f>+D85+D93+D103+D113+D123+D133+D137+D146+D150</f>
        <v>1540744</v>
      </c>
      <c r="E84" s="113">
        <f>+E85+E93+E103+E113+E123+E133+E137+E146+E150</f>
        <v>8232898</v>
      </c>
      <c r="F84" s="113">
        <f>+F85+F93+F103+F113+F123+F133+F137+F146+F150</f>
        <v>8162941</v>
      </c>
      <c r="G84" s="113">
        <f>+G85+G93+G103+G113+G123+G133+G137+G146+G150</f>
        <v>8145941</v>
      </c>
      <c r="H84" s="113">
        <f>+E84-F84</f>
        <v>69957</v>
      </c>
    </row>
    <row r="85" spans="1:8" s="69" customFormat="1" ht="15" customHeight="1" x14ac:dyDescent="0.15">
      <c r="A85" s="226" t="s">
        <v>306</v>
      </c>
      <c r="B85" s="227"/>
      <c r="C85" s="114">
        <f>+C86+C87+C88+C89+C90+C91+C92</f>
        <v>6692154</v>
      </c>
      <c r="D85" s="114">
        <f t="shared" ref="D85:F85" si="26">+D86+D87+D88+D89+D90+D91+D92</f>
        <v>85009</v>
      </c>
      <c r="E85" s="114">
        <f t="shared" si="26"/>
        <v>6777163</v>
      </c>
      <c r="F85" s="114">
        <f t="shared" si="26"/>
        <v>6777163</v>
      </c>
      <c r="G85" s="114">
        <f t="shared" ref="G85" si="27">+G86+G87+G88+G89+G90+G91+G92</f>
        <v>6777163</v>
      </c>
      <c r="H85" s="113">
        <f t="shared" si="22"/>
        <v>0</v>
      </c>
    </row>
    <row r="86" spans="1:8" s="69" customFormat="1" ht="15" customHeight="1" x14ac:dyDescent="0.15">
      <c r="A86" s="91"/>
      <c r="B86" s="92" t="s">
        <v>307</v>
      </c>
      <c r="C86" s="114">
        <v>6016453</v>
      </c>
      <c r="D86" s="114">
        <v>-840470</v>
      </c>
      <c r="E86" s="114">
        <f t="shared" ref="E86:E92" si="28">+C86+D86</f>
        <v>5175983</v>
      </c>
      <c r="F86" s="114">
        <v>5175983</v>
      </c>
      <c r="G86" s="114">
        <v>5175983</v>
      </c>
      <c r="H86" s="113">
        <f t="shared" si="22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28"/>
        <v>0</v>
      </c>
      <c r="F87" s="114">
        <v>0</v>
      </c>
      <c r="G87" s="114">
        <v>0</v>
      </c>
      <c r="H87" s="113">
        <f t="shared" si="22"/>
        <v>0</v>
      </c>
    </row>
    <row r="88" spans="1:8" s="69" customFormat="1" ht="15" customHeight="1" x14ac:dyDescent="0.15">
      <c r="A88" s="91"/>
      <c r="B88" s="92" t="s">
        <v>309</v>
      </c>
      <c r="C88" s="114">
        <v>675701</v>
      </c>
      <c r="D88" s="114">
        <v>-113582</v>
      </c>
      <c r="E88" s="114">
        <f t="shared" si="28"/>
        <v>562119</v>
      </c>
      <c r="F88" s="114">
        <v>562119</v>
      </c>
      <c r="G88" s="114">
        <v>562119</v>
      </c>
      <c r="H88" s="113">
        <f t="shared" si="22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998820</v>
      </c>
      <c r="E89" s="114">
        <f t="shared" si="28"/>
        <v>998820</v>
      </c>
      <c r="F89" s="114">
        <v>998820</v>
      </c>
      <c r="G89" s="114">
        <v>998820</v>
      </c>
      <c r="H89" s="113">
        <f t="shared" si="22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40241</v>
      </c>
      <c r="E90" s="114">
        <f t="shared" si="28"/>
        <v>40241</v>
      </c>
      <c r="F90" s="114">
        <v>40241</v>
      </c>
      <c r="G90" s="114">
        <v>40241</v>
      </c>
      <c r="H90" s="113">
        <f t="shared" si="22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28"/>
        <v>0</v>
      </c>
      <c r="F91" s="114">
        <v>0</v>
      </c>
      <c r="G91" s="114">
        <v>0</v>
      </c>
      <c r="H91" s="113">
        <f t="shared" si="22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28"/>
        <v>0</v>
      </c>
      <c r="F92" s="114">
        <v>0</v>
      </c>
      <c r="G92" s="114">
        <v>0</v>
      </c>
      <c r="H92" s="113">
        <f t="shared" si="22"/>
        <v>0</v>
      </c>
    </row>
    <row r="93" spans="1:8" s="69" customFormat="1" ht="15" customHeight="1" x14ac:dyDescent="0.15">
      <c r="A93" s="226" t="s">
        <v>314</v>
      </c>
      <c r="B93" s="227"/>
      <c r="C93" s="114">
        <f>+C94+C95+C96+C97+C98+C99+C100+C101+C102</f>
        <v>0</v>
      </c>
      <c r="D93" s="114">
        <f t="shared" ref="D93:F93" si="29">+D94+D95+D96+D97+D98+D99+D100+D101+D102</f>
        <v>1203777</v>
      </c>
      <c r="E93" s="114">
        <f t="shared" si="29"/>
        <v>1203777</v>
      </c>
      <c r="F93" s="114">
        <f t="shared" si="29"/>
        <v>1203777</v>
      </c>
      <c r="G93" s="114">
        <f t="shared" ref="G93" si="30">+G94+G95+G96+G97+G98+G99+G100+G101+G102</f>
        <v>1203777</v>
      </c>
      <c r="H93" s="113">
        <f t="shared" si="22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215000</v>
      </c>
      <c r="E94" s="114">
        <f t="shared" ref="E94:E102" si="31">+C94+D94</f>
        <v>215000</v>
      </c>
      <c r="F94" s="114">
        <v>215000</v>
      </c>
      <c r="G94" s="114">
        <v>215000</v>
      </c>
      <c r="H94" s="113">
        <f t="shared" si="22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80000</v>
      </c>
      <c r="E95" s="114">
        <f t="shared" si="31"/>
        <v>80000</v>
      </c>
      <c r="F95" s="114">
        <v>80000</v>
      </c>
      <c r="G95" s="114">
        <v>80000</v>
      </c>
      <c r="H95" s="113">
        <f t="shared" si="22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1"/>
        <v>0</v>
      </c>
      <c r="F96" s="114">
        <v>0</v>
      </c>
      <c r="G96" s="114">
        <v>0</v>
      </c>
      <c r="H96" s="113">
        <f t="shared" si="22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1"/>
        <v>0</v>
      </c>
      <c r="F97" s="114">
        <v>0</v>
      </c>
      <c r="G97" s="114">
        <v>0</v>
      </c>
      <c r="H97" s="113">
        <f t="shared" si="22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773777</v>
      </c>
      <c r="E98" s="114">
        <f t="shared" si="31"/>
        <v>773777</v>
      </c>
      <c r="F98" s="114">
        <v>773777</v>
      </c>
      <c r="G98" s="114">
        <v>773777</v>
      </c>
      <c r="H98" s="113">
        <f t="shared" si="22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1"/>
        <v>0</v>
      </c>
      <c r="F99" s="114">
        <v>0</v>
      </c>
      <c r="G99" s="114">
        <v>0</v>
      </c>
      <c r="H99" s="113">
        <f t="shared" si="22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1"/>
        <v>0</v>
      </c>
      <c r="F100" s="114">
        <v>0</v>
      </c>
      <c r="G100" s="114">
        <v>0</v>
      </c>
      <c r="H100" s="113">
        <f t="shared" si="22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1"/>
        <v>0</v>
      </c>
      <c r="F101" s="114">
        <v>0</v>
      </c>
      <c r="G101" s="114">
        <v>0</v>
      </c>
      <c r="H101" s="113">
        <f t="shared" si="22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135000</v>
      </c>
      <c r="E102" s="114">
        <f t="shared" si="31"/>
        <v>135000</v>
      </c>
      <c r="F102" s="114">
        <v>135000</v>
      </c>
      <c r="G102" s="114">
        <v>135000</v>
      </c>
      <c r="H102" s="113">
        <f t="shared" si="22"/>
        <v>0</v>
      </c>
    </row>
    <row r="103" spans="1:8" s="69" customFormat="1" ht="15" customHeight="1" x14ac:dyDescent="0.15">
      <c r="A103" s="226" t="s">
        <v>324</v>
      </c>
      <c r="B103" s="227"/>
      <c r="C103" s="114">
        <f>+C104+C105+C106+C107+C108+C109+C110+C111+C112</f>
        <v>0</v>
      </c>
      <c r="D103" s="114">
        <f t="shared" ref="D103:F103" si="32">+D104+D105+D106+D107+D108+D109+D110+D111+D112</f>
        <v>169958</v>
      </c>
      <c r="E103" s="114">
        <f t="shared" si="32"/>
        <v>169958</v>
      </c>
      <c r="F103" s="114">
        <f t="shared" si="32"/>
        <v>100001</v>
      </c>
      <c r="G103" s="114">
        <f t="shared" ref="G103" si="33">+G104+G105+G106+G107+G108+G109+G110+G111+G112</f>
        <v>100001</v>
      </c>
      <c r="H103" s="113">
        <f t="shared" si="22"/>
        <v>69957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1</v>
      </c>
      <c r="E104" s="114">
        <f t="shared" ref="E104:E112" si="34">+C104+D104</f>
        <v>1</v>
      </c>
      <c r="F104" s="114">
        <v>1</v>
      </c>
      <c r="G104" s="114">
        <v>1</v>
      </c>
      <c r="H104" s="113">
        <f t="shared" si="22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4"/>
        <v>0</v>
      </c>
      <c r="F105" s="114">
        <v>0</v>
      </c>
      <c r="G105" s="114">
        <v>0</v>
      </c>
      <c r="H105" s="113">
        <f t="shared" si="22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169957</v>
      </c>
      <c r="E106" s="114">
        <f t="shared" si="34"/>
        <v>169957</v>
      </c>
      <c r="F106" s="114">
        <v>100000</v>
      </c>
      <c r="G106" s="114">
        <v>100000</v>
      </c>
      <c r="H106" s="113">
        <f t="shared" si="22"/>
        <v>69957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4"/>
        <v>0</v>
      </c>
      <c r="F107" s="114">
        <v>0</v>
      </c>
      <c r="G107" s="114">
        <v>0</v>
      </c>
      <c r="H107" s="113">
        <f t="shared" si="22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4"/>
        <v>0</v>
      </c>
      <c r="F108" s="114">
        <v>0</v>
      </c>
      <c r="G108" s="114">
        <v>0</v>
      </c>
      <c r="H108" s="113">
        <f t="shared" si="22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4"/>
        <v>0</v>
      </c>
      <c r="F109" s="114">
        <v>0</v>
      </c>
      <c r="G109" s="114">
        <v>0</v>
      </c>
      <c r="H109" s="113">
        <f t="shared" si="22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4"/>
        <v>0</v>
      </c>
      <c r="F110" s="114">
        <v>0</v>
      </c>
      <c r="G110" s="114">
        <v>0</v>
      </c>
      <c r="H110" s="113">
        <f t="shared" si="22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4"/>
        <v>0</v>
      </c>
      <c r="F111" s="114">
        <v>0</v>
      </c>
      <c r="G111" s="114">
        <v>0</v>
      </c>
      <c r="H111" s="113">
        <f t="shared" si="22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4"/>
        <v>0</v>
      </c>
      <c r="F112" s="114">
        <v>0</v>
      </c>
      <c r="G112" s="114">
        <v>0</v>
      </c>
      <c r="H112" s="113">
        <f t="shared" si="22"/>
        <v>0</v>
      </c>
    </row>
    <row r="113" spans="1:8" s="69" customFormat="1" ht="15" customHeight="1" x14ac:dyDescent="0.15">
      <c r="A113" s="226" t="s">
        <v>334</v>
      </c>
      <c r="B113" s="227"/>
      <c r="C113" s="114">
        <f>+C114+C115+C116+C117+C118+C119+C120+C121+C122</f>
        <v>0</v>
      </c>
      <c r="D113" s="114">
        <f t="shared" ref="D113:F113" si="35">+D114+D115+D116+D117+D118+D119+D120+D121+D122</f>
        <v>17000</v>
      </c>
      <c r="E113" s="114">
        <f t="shared" si="35"/>
        <v>17000</v>
      </c>
      <c r="F113" s="114">
        <f t="shared" si="35"/>
        <v>17000</v>
      </c>
      <c r="G113" s="114">
        <f t="shared" ref="G113" si="36">+G114+G115+G116+G117+G118+G119+G120+G121+G122</f>
        <v>0</v>
      </c>
      <c r="H113" s="113">
        <f t="shared" si="22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7">+C114+D114</f>
        <v>0</v>
      </c>
      <c r="F114" s="114">
        <v>0</v>
      </c>
      <c r="G114" s="114">
        <v>0</v>
      </c>
      <c r="H114" s="113">
        <f t="shared" si="22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7"/>
        <v>0</v>
      </c>
      <c r="F115" s="114">
        <v>0</v>
      </c>
      <c r="G115" s="114">
        <v>0</v>
      </c>
      <c r="H115" s="113">
        <f t="shared" si="22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7"/>
        <v>0</v>
      </c>
      <c r="F116" s="114">
        <v>0</v>
      </c>
      <c r="G116" s="114">
        <v>0</v>
      </c>
      <c r="H116" s="113">
        <f t="shared" si="22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17000</v>
      </c>
      <c r="E117" s="114">
        <f t="shared" si="37"/>
        <v>17000</v>
      </c>
      <c r="F117" s="114">
        <v>17000</v>
      </c>
      <c r="G117" s="114">
        <v>0</v>
      </c>
      <c r="H117" s="113">
        <f t="shared" si="22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7"/>
        <v>0</v>
      </c>
      <c r="F118" s="114">
        <v>0</v>
      </c>
      <c r="G118" s="114">
        <v>0</v>
      </c>
      <c r="H118" s="113">
        <f t="shared" si="22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7"/>
        <v>0</v>
      </c>
      <c r="F119" s="114">
        <v>0</v>
      </c>
      <c r="G119" s="114">
        <v>0</v>
      </c>
      <c r="H119" s="113">
        <f t="shared" si="22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7"/>
        <v>0</v>
      </c>
      <c r="F120" s="114">
        <v>0</v>
      </c>
      <c r="G120" s="114">
        <v>0</v>
      </c>
      <c r="H120" s="113">
        <f t="shared" si="22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7"/>
        <v>0</v>
      </c>
      <c r="F121" s="114">
        <v>0</v>
      </c>
      <c r="G121" s="114">
        <v>0</v>
      </c>
      <c r="H121" s="113">
        <f t="shared" si="22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7"/>
        <v>0</v>
      </c>
      <c r="F122" s="114">
        <v>0</v>
      </c>
      <c r="G122" s="114">
        <v>0</v>
      </c>
      <c r="H122" s="113">
        <f t="shared" si="22"/>
        <v>0</v>
      </c>
    </row>
    <row r="123" spans="1:8" s="69" customFormat="1" ht="15" customHeight="1" x14ac:dyDescent="0.15">
      <c r="A123" s="226" t="s">
        <v>344</v>
      </c>
      <c r="B123" s="227"/>
      <c r="C123" s="114">
        <f>+C124+C125+C126+C127+C128+C129+C130+C131+C132</f>
        <v>0</v>
      </c>
      <c r="D123" s="114">
        <f t="shared" ref="D123:F123" si="38">+D124+D125+D126+D127+D128+D129+D130+D131+D132</f>
        <v>65000</v>
      </c>
      <c r="E123" s="114">
        <f t="shared" si="38"/>
        <v>65000</v>
      </c>
      <c r="F123" s="114">
        <f t="shared" si="38"/>
        <v>65000</v>
      </c>
      <c r="G123" s="114">
        <f t="shared" ref="G123" si="39">+G124+G125+G126+G127+G128+G129+G130+G131+G132</f>
        <v>65000</v>
      </c>
      <c r="H123" s="113">
        <f t="shared" si="22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40000</v>
      </c>
      <c r="E124" s="114">
        <f t="shared" ref="E124:E132" si="40">+C124+D124</f>
        <v>40000</v>
      </c>
      <c r="F124" s="114">
        <v>40000</v>
      </c>
      <c r="G124" s="114">
        <v>40000</v>
      </c>
      <c r="H124" s="113">
        <f t="shared" si="22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40"/>
        <v>0</v>
      </c>
      <c r="F125" s="114">
        <v>0</v>
      </c>
      <c r="G125" s="114">
        <v>0</v>
      </c>
      <c r="H125" s="113">
        <f t="shared" si="22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40"/>
        <v>0</v>
      </c>
      <c r="F126" s="114">
        <v>0</v>
      </c>
      <c r="G126" s="114">
        <v>0</v>
      </c>
      <c r="H126" s="113">
        <f t="shared" si="22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40"/>
        <v>0</v>
      </c>
      <c r="F127" s="114">
        <v>0</v>
      </c>
      <c r="G127" s="114">
        <v>0</v>
      </c>
      <c r="H127" s="113">
        <f t="shared" si="22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40"/>
        <v>0</v>
      </c>
      <c r="F128" s="114">
        <v>0</v>
      </c>
      <c r="G128" s="114">
        <v>0</v>
      </c>
      <c r="H128" s="113">
        <f t="shared" si="22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25000</v>
      </c>
      <c r="E129" s="114">
        <f t="shared" si="40"/>
        <v>25000</v>
      </c>
      <c r="F129" s="114">
        <v>25000</v>
      </c>
      <c r="G129" s="114">
        <v>25000</v>
      </c>
      <c r="H129" s="113">
        <f t="shared" si="22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40"/>
        <v>0</v>
      </c>
      <c r="F130" s="114">
        <v>0</v>
      </c>
      <c r="G130" s="114">
        <v>0</v>
      </c>
      <c r="H130" s="113">
        <f t="shared" si="22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40"/>
        <v>0</v>
      </c>
      <c r="F131" s="114">
        <v>0</v>
      </c>
      <c r="G131" s="114">
        <v>0</v>
      </c>
      <c r="H131" s="113">
        <f t="shared" si="22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40"/>
        <v>0</v>
      </c>
      <c r="F132" s="114">
        <v>0</v>
      </c>
      <c r="G132" s="114">
        <v>0</v>
      </c>
      <c r="H132" s="113">
        <f t="shared" si="22"/>
        <v>0</v>
      </c>
    </row>
    <row r="133" spans="1:8" s="69" customFormat="1" ht="15" customHeight="1" x14ac:dyDescent="0.15">
      <c r="A133" s="226" t="s">
        <v>354</v>
      </c>
      <c r="B133" s="227"/>
      <c r="C133" s="114">
        <f>+C134+C135+C136</f>
        <v>0</v>
      </c>
      <c r="D133" s="114">
        <f t="shared" ref="D133:F133" si="41">+D134+D135+D136</f>
        <v>0</v>
      </c>
      <c r="E133" s="114">
        <f t="shared" si="41"/>
        <v>0</v>
      </c>
      <c r="F133" s="114">
        <f t="shared" si="41"/>
        <v>0</v>
      </c>
      <c r="G133" s="114">
        <f t="shared" ref="G133" si="42">+G134+G135+G136</f>
        <v>0</v>
      </c>
      <c r="H133" s="113">
        <f t="shared" si="22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43">+C134+D134</f>
        <v>0</v>
      </c>
      <c r="F134" s="114">
        <v>0</v>
      </c>
      <c r="G134" s="114">
        <v>0</v>
      </c>
      <c r="H134" s="113">
        <f t="shared" si="22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43"/>
        <v>0</v>
      </c>
      <c r="F135" s="114">
        <v>0</v>
      </c>
      <c r="G135" s="114">
        <v>0</v>
      </c>
      <c r="H135" s="113">
        <f t="shared" si="22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43"/>
        <v>0</v>
      </c>
      <c r="F136" s="114">
        <v>0</v>
      </c>
      <c r="G136" s="114">
        <v>0</v>
      </c>
      <c r="H136" s="113">
        <f t="shared" si="22"/>
        <v>0</v>
      </c>
    </row>
    <row r="137" spans="1:8" s="69" customFormat="1" ht="15" customHeight="1" x14ac:dyDescent="0.15">
      <c r="A137" s="226" t="s">
        <v>358</v>
      </c>
      <c r="B137" s="227"/>
      <c r="C137" s="114">
        <f>+C138+C139+C140+C141+C142+C143+C144+C145</f>
        <v>0</v>
      </c>
      <c r="D137" s="114">
        <f t="shared" ref="D137:F137" si="44">+D138+D139+D140+D141+D142+D143+D144+D145</f>
        <v>0</v>
      </c>
      <c r="E137" s="114">
        <f t="shared" si="44"/>
        <v>0</v>
      </c>
      <c r="F137" s="114">
        <f t="shared" si="44"/>
        <v>0</v>
      </c>
      <c r="G137" s="114">
        <f t="shared" ref="G137" si="45">+G138+G139+G140+G141+G142+G143+G144+G145</f>
        <v>0</v>
      </c>
      <c r="H137" s="113">
        <f t="shared" ref="H137:H159" si="46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7">+C138+D138</f>
        <v>0</v>
      </c>
      <c r="F138" s="114">
        <v>0</v>
      </c>
      <c r="G138" s="114">
        <v>0</v>
      </c>
      <c r="H138" s="113">
        <f t="shared" si="46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7"/>
        <v>0</v>
      </c>
      <c r="F139" s="114">
        <v>0</v>
      </c>
      <c r="G139" s="114">
        <v>0</v>
      </c>
      <c r="H139" s="113">
        <f t="shared" si="46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7"/>
        <v>0</v>
      </c>
      <c r="F140" s="114">
        <v>0</v>
      </c>
      <c r="G140" s="114">
        <v>0</v>
      </c>
      <c r="H140" s="113">
        <f t="shared" si="46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7"/>
        <v>0</v>
      </c>
      <c r="F141" s="114">
        <v>0</v>
      </c>
      <c r="G141" s="114">
        <v>0</v>
      </c>
      <c r="H141" s="113">
        <f t="shared" si="46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7"/>
        <v>0</v>
      </c>
      <c r="F142" s="114">
        <v>0</v>
      </c>
      <c r="G142" s="114">
        <v>0</v>
      </c>
      <c r="H142" s="113">
        <f t="shared" si="46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7"/>
        <v>0</v>
      </c>
      <c r="F143" s="114">
        <v>0</v>
      </c>
      <c r="G143" s="114">
        <v>0</v>
      </c>
      <c r="H143" s="113">
        <f t="shared" si="46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7"/>
        <v>0</v>
      </c>
      <c r="F144" s="114">
        <v>0</v>
      </c>
      <c r="G144" s="114">
        <v>0</v>
      </c>
      <c r="H144" s="113">
        <f t="shared" si="46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7"/>
        <v>0</v>
      </c>
      <c r="F145" s="114">
        <v>0</v>
      </c>
      <c r="G145" s="114">
        <v>0</v>
      </c>
      <c r="H145" s="113">
        <f t="shared" si="46"/>
        <v>0</v>
      </c>
    </row>
    <row r="146" spans="1:8" s="69" customFormat="1" ht="15" customHeight="1" x14ac:dyDescent="0.15">
      <c r="A146" s="226" t="s">
        <v>367</v>
      </c>
      <c r="B146" s="227"/>
      <c r="C146" s="114">
        <f>+C147+C148+C149</f>
        <v>0</v>
      </c>
      <c r="D146" s="114">
        <f t="shared" ref="D146:G146" si="48">+D147+D148+D149</f>
        <v>0</v>
      </c>
      <c r="E146" s="114">
        <f t="shared" si="48"/>
        <v>0</v>
      </c>
      <c r="F146" s="114">
        <f t="shared" si="48"/>
        <v>0</v>
      </c>
      <c r="G146" s="114">
        <f t="shared" si="48"/>
        <v>0</v>
      </c>
      <c r="H146" s="113">
        <f t="shared" si="46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9">+C147+D147</f>
        <v>0</v>
      </c>
      <c r="F147" s="114">
        <v>0</v>
      </c>
      <c r="G147" s="114">
        <v>0</v>
      </c>
      <c r="H147" s="113">
        <f t="shared" si="46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50">+C148+D148</f>
        <v>0</v>
      </c>
      <c r="F148" s="114">
        <v>0</v>
      </c>
      <c r="G148" s="114">
        <v>0</v>
      </c>
      <c r="H148" s="113">
        <f t="shared" si="46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50"/>
        <v>0</v>
      </c>
      <c r="F149" s="114">
        <v>0</v>
      </c>
      <c r="G149" s="114">
        <v>0</v>
      </c>
      <c r="H149" s="113">
        <f t="shared" si="46"/>
        <v>0</v>
      </c>
    </row>
    <row r="150" spans="1:8" s="69" customFormat="1" ht="15" customHeight="1" x14ac:dyDescent="0.15">
      <c r="A150" s="226" t="s">
        <v>371</v>
      </c>
      <c r="B150" s="227"/>
      <c r="C150" s="114">
        <f>+C151+C152+C153+C154+C155+C156+C157</f>
        <v>0</v>
      </c>
      <c r="D150" s="114">
        <f t="shared" ref="D150:G150" si="51">+D151+D152+D153+D154+D155+D156+D157</f>
        <v>0</v>
      </c>
      <c r="E150" s="114">
        <f t="shared" si="51"/>
        <v>0</v>
      </c>
      <c r="F150" s="114">
        <f t="shared" si="51"/>
        <v>0</v>
      </c>
      <c r="G150" s="114">
        <f t="shared" si="51"/>
        <v>0</v>
      </c>
      <c r="H150" s="113">
        <f t="shared" si="46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52">+C151+D151</f>
        <v>0</v>
      </c>
      <c r="F151" s="114">
        <v>0</v>
      </c>
      <c r="G151" s="114">
        <v>0</v>
      </c>
      <c r="H151" s="113">
        <f t="shared" si="46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52"/>
        <v>0</v>
      </c>
      <c r="F152" s="114">
        <v>0</v>
      </c>
      <c r="G152" s="114">
        <v>0</v>
      </c>
      <c r="H152" s="113">
        <f t="shared" si="46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52"/>
        <v>0</v>
      </c>
      <c r="F153" s="114">
        <v>0</v>
      </c>
      <c r="G153" s="114">
        <v>0</v>
      </c>
      <c r="H153" s="113">
        <f t="shared" si="46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52"/>
        <v>0</v>
      </c>
      <c r="F154" s="114">
        <v>0</v>
      </c>
      <c r="G154" s="114">
        <v>0</v>
      </c>
      <c r="H154" s="113">
        <f t="shared" si="46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52"/>
        <v>0</v>
      </c>
      <c r="F155" s="114">
        <v>0</v>
      </c>
      <c r="G155" s="114">
        <v>0</v>
      </c>
      <c r="H155" s="113">
        <f t="shared" si="46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52"/>
        <v>0</v>
      </c>
      <c r="F156" s="114">
        <v>0</v>
      </c>
      <c r="G156" s="114">
        <v>0</v>
      </c>
      <c r="H156" s="113">
        <f t="shared" si="46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52"/>
        <v>0</v>
      </c>
      <c r="F157" s="114">
        <v>0</v>
      </c>
      <c r="G157" s="114">
        <v>0</v>
      </c>
      <c r="H157" s="113">
        <f t="shared" si="46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47" t="s">
        <v>380</v>
      </c>
      <c r="B159" s="248"/>
      <c r="C159" s="113">
        <f>+C8+C84</f>
        <v>14502154</v>
      </c>
      <c r="D159" s="113">
        <f>+D8+D84</f>
        <v>2371368</v>
      </c>
      <c r="E159" s="113">
        <f>+E8+E84</f>
        <v>16873522</v>
      </c>
      <c r="F159" s="113">
        <f>+F8+F84</f>
        <v>16791406</v>
      </c>
      <c r="G159" s="113">
        <f>+G8+G84</f>
        <v>16774406</v>
      </c>
      <c r="H159" s="113">
        <f t="shared" si="46"/>
        <v>82116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83:B8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5"/>
  <sheetViews>
    <sheetView view="pageBreakPreview" topLeftCell="B1" zoomScale="140" zoomScaleSheetLayoutView="140" workbookViewId="0">
      <selection activeCell="F17" sqref="F17"/>
    </sheetView>
  </sheetViews>
  <sheetFormatPr baseColWidth="10" defaultColWidth="11.42578125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69" t="str">
        <f>+'FORMATO 1'!OLE_LINK1</f>
        <v>UNIVERSIDAD POLITECNICA DE TLAXCALA REGION PONIENTE</v>
      </c>
      <c r="B1" s="252"/>
      <c r="C1" s="252"/>
      <c r="D1" s="252"/>
      <c r="E1" s="252"/>
      <c r="F1" s="252"/>
      <c r="G1" s="170"/>
    </row>
    <row r="2" spans="1:14" x14ac:dyDescent="0.2">
      <c r="A2" s="155" t="s">
        <v>299</v>
      </c>
      <c r="B2" s="156"/>
      <c r="C2" s="156"/>
      <c r="D2" s="156"/>
      <c r="E2" s="156"/>
      <c r="F2" s="156"/>
      <c r="G2" s="157"/>
    </row>
    <row r="3" spans="1:14" x14ac:dyDescent="0.2">
      <c r="A3" s="155" t="s">
        <v>381</v>
      </c>
      <c r="B3" s="156"/>
      <c r="C3" s="156"/>
      <c r="D3" s="156"/>
      <c r="E3" s="156"/>
      <c r="F3" s="156"/>
      <c r="G3" s="157"/>
    </row>
    <row r="4" spans="1:14" x14ac:dyDescent="0.2">
      <c r="A4" s="155" t="str">
        <f>+'FORMATO 2'!A3:I3</f>
        <v>Del 1 de enero al 31 de diciembre de 2019</v>
      </c>
      <c r="B4" s="156"/>
      <c r="C4" s="156"/>
      <c r="D4" s="156"/>
      <c r="E4" s="156"/>
      <c r="F4" s="156"/>
      <c r="G4" s="157"/>
    </row>
    <row r="5" spans="1:14" ht="12" thickBot="1" x14ac:dyDescent="0.25">
      <c r="A5" s="158" t="s">
        <v>1</v>
      </c>
      <c r="B5" s="159"/>
      <c r="C5" s="159"/>
      <c r="D5" s="159"/>
      <c r="E5" s="159"/>
      <c r="F5" s="159"/>
      <c r="G5" s="160"/>
    </row>
    <row r="6" spans="1:14" ht="12" thickBot="1" x14ac:dyDescent="0.25">
      <c r="A6" s="171" t="s">
        <v>2</v>
      </c>
      <c r="B6" s="166" t="s">
        <v>301</v>
      </c>
      <c r="C6" s="167"/>
      <c r="D6" s="167"/>
      <c r="E6" s="167"/>
      <c r="F6" s="168"/>
      <c r="G6" s="171" t="s">
        <v>302</v>
      </c>
    </row>
    <row r="7" spans="1:14" ht="23.25" thickBot="1" x14ac:dyDescent="0.25">
      <c r="A7" s="172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72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7810000</v>
      </c>
      <c r="C9" s="130">
        <f>SUM(C10:C11)</f>
        <v>830623</v>
      </c>
      <c r="D9" s="130">
        <f>SUM(D10:D11)</f>
        <v>8640623</v>
      </c>
      <c r="E9" s="130">
        <f t="shared" ref="E9" si="0">SUM(E10:E11)</f>
        <v>8628463</v>
      </c>
      <c r="F9" s="130">
        <f>SUM(F10:F11)</f>
        <v>8628463</v>
      </c>
      <c r="G9" s="130">
        <f>SUM(G10:G11)</f>
        <v>12160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437</v>
      </c>
      <c r="B10" s="64">
        <v>7810000</v>
      </c>
      <c r="C10" s="64">
        <v>830623</v>
      </c>
      <c r="D10" s="64">
        <f>+B10+C10</f>
        <v>8640623</v>
      </c>
      <c r="E10" s="64">
        <v>8628463</v>
      </c>
      <c r="F10" s="64">
        <v>8628463</v>
      </c>
      <c r="G10" s="64">
        <f>+D10-E10</f>
        <v>12160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444</v>
      </c>
      <c r="B11" s="64"/>
      <c r="C11" s="64">
        <v>0</v>
      </c>
      <c r="D11" s="64">
        <v>0</v>
      </c>
      <c r="E11" s="64">
        <v>0</v>
      </c>
      <c r="F11" s="64">
        <v>0</v>
      </c>
      <c r="G11" s="64">
        <f>+D11-E11</f>
        <v>0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1">SUM(B15:B16)</f>
        <v>6692154</v>
      </c>
      <c r="C14" s="130">
        <f t="shared" si="1"/>
        <v>1540746</v>
      </c>
      <c r="D14" s="130">
        <f t="shared" si="1"/>
        <v>8232900</v>
      </c>
      <c r="E14" s="130">
        <f t="shared" si="1"/>
        <v>8162943</v>
      </c>
      <c r="F14" s="130">
        <f t="shared" si="1"/>
        <v>8145943</v>
      </c>
      <c r="G14" s="130">
        <f t="shared" si="1"/>
        <v>69957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6692154</v>
      </c>
      <c r="C15" s="64">
        <v>85011</v>
      </c>
      <c r="D15" s="64">
        <f>+B15+C15</f>
        <v>6777165</v>
      </c>
      <c r="E15" s="64">
        <v>6777165</v>
      </c>
      <c r="F15" s="64">
        <v>6777165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 t="s">
        <v>444</v>
      </c>
      <c r="B16" s="64">
        <v>0</v>
      </c>
      <c r="C16" s="64">
        <v>1455735</v>
      </c>
      <c r="D16" s="64">
        <f>+B16+C16</f>
        <v>1455735</v>
      </c>
      <c r="E16" s="64">
        <v>1385778</v>
      </c>
      <c r="F16" s="64">
        <v>1368778</v>
      </c>
      <c r="G16" s="64">
        <f>+D16-E16</f>
        <v>69957</v>
      </c>
    </row>
    <row r="17" spans="1:10" s="44" customFormat="1" ht="16.5" customHeight="1" x14ac:dyDescent="0.2">
      <c r="A17" s="131"/>
      <c r="B17" s="64"/>
      <c r="C17" s="64"/>
      <c r="D17" s="64"/>
      <c r="E17" s="64"/>
      <c r="F17" s="64"/>
      <c r="G17" s="64"/>
    </row>
    <row r="18" spans="1:10" s="44" customFormat="1" ht="16.5" customHeight="1" x14ac:dyDescent="0.2">
      <c r="A18" s="133"/>
      <c r="B18" s="64"/>
      <c r="C18" s="64"/>
      <c r="D18" s="64"/>
      <c r="E18" s="64"/>
      <c r="F18" s="64"/>
      <c r="G18" s="64"/>
      <c r="J18" s="98"/>
    </row>
    <row r="19" spans="1:10" s="44" customFormat="1" ht="16.5" customHeight="1" x14ac:dyDescent="0.2">
      <c r="A19" s="128" t="s">
        <v>380</v>
      </c>
      <c r="B19" s="130">
        <f t="shared" ref="B19:D19" si="2">+B9+B14</f>
        <v>14502154</v>
      </c>
      <c r="C19" s="130">
        <f t="shared" si="2"/>
        <v>2371369</v>
      </c>
      <c r="D19" s="130">
        <f t="shared" si="2"/>
        <v>16873523</v>
      </c>
      <c r="E19" s="130">
        <f>+E9+E14</f>
        <v>16791406</v>
      </c>
      <c r="F19" s="130">
        <f t="shared" ref="F19:G19" si="3">+F9+F14</f>
        <v>16774406</v>
      </c>
      <c r="G19" s="130">
        <f t="shared" si="3"/>
        <v>82117</v>
      </c>
    </row>
    <row r="20" spans="1:10" s="44" customFormat="1" ht="12" thickBot="1" x14ac:dyDescent="0.25">
      <c r="A20" s="134"/>
      <c r="B20" s="108"/>
      <c r="C20" s="108"/>
      <c r="D20" s="108"/>
      <c r="E20" s="108"/>
      <c r="F20" s="108"/>
      <c r="G20" s="108"/>
    </row>
    <row r="23" spans="1:10" x14ac:dyDescent="0.2">
      <c r="C23" s="8"/>
      <c r="D23" s="8"/>
      <c r="E23" s="8"/>
      <c r="F23" s="8"/>
    </row>
    <row r="24" spans="1:10" x14ac:dyDescent="0.2">
      <c r="C24" s="8"/>
    </row>
    <row r="25" spans="1:10" x14ac:dyDescent="0.2">
      <c r="C25" s="8"/>
      <c r="D25" s="8"/>
      <c r="E25" s="8"/>
      <c r="F25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view="pageBreakPreview" topLeftCell="C1" zoomScale="130" zoomScaleSheetLayoutView="130" workbookViewId="0">
      <selection activeCell="G63" sqref="G63"/>
    </sheetView>
  </sheetViews>
  <sheetFormatPr baseColWidth="10" defaultColWidth="11.42578125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28" t="str">
        <f>+'FORMATO 1'!A1:G1</f>
        <v>UNIVERSIDAD POLITECNICA DE TLAXCALA REGION PONIENTE</v>
      </c>
      <c r="B1" s="229"/>
      <c r="C1" s="229"/>
      <c r="D1" s="229"/>
      <c r="E1" s="229"/>
      <c r="F1" s="229"/>
      <c r="G1" s="229"/>
      <c r="H1" s="230"/>
    </row>
    <row r="2" spans="1:8" x14ac:dyDescent="0.15">
      <c r="A2" s="231" t="s">
        <v>299</v>
      </c>
      <c r="B2" s="232"/>
      <c r="C2" s="232"/>
      <c r="D2" s="232"/>
      <c r="E2" s="232"/>
      <c r="F2" s="232"/>
      <c r="G2" s="232"/>
      <c r="H2" s="233"/>
    </row>
    <row r="3" spans="1:8" x14ac:dyDescent="0.15">
      <c r="A3" s="231" t="s">
        <v>386</v>
      </c>
      <c r="B3" s="232"/>
      <c r="C3" s="232"/>
      <c r="D3" s="232"/>
      <c r="E3" s="232"/>
      <c r="F3" s="232"/>
      <c r="G3" s="232"/>
      <c r="H3" s="233"/>
    </row>
    <row r="4" spans="1:8" x14ac:dyDescent="0.15">
      <c r="A4" s="231" t="str">
        <f>+'FORMATO 2'!A3:I3</f>
        <v>Del 1 de enero al 31 de diciembre de 2019</v>
      </c>
      <c r="B4" s="232"/>
      <c r="C4" s="232"/>
      <c r="D4" s="232"/>
      <c r="E4" s="232"/>
      <c r="F4" s="232"/>
      <c r="G4" s="232"/>
      <c r="H4" s="233"/>
    </row>
    <row r="5" spans="1:8" ht="12.75" customHeight="1" thickBot="1" x14ac:dyDescent="0.2">
      <c r="A5" s="234" t="s">
        <v>1</v>
      </c>
      <c r="B5" s="235"/>
      <c r="C5" s="235"/>
      <c r="D5" s="235"/>
      <c r="E5" s="235"/>
      <c r="F5" s="235"/>
      <c r="G5" s="235"/>
      <c r="H5" s="236"/>
    </row>
    <row r="6" spans="1:8" ht="12" customHeight="1" thickBot="1" x14ac:dyDescent="0.2">
      <c r="A6" s="228" t="s">
        <v>2</v>
      </c>
      <c r="B6" s="237"/>
      <c r="C6" s="253" t="s">
        <v>301</v>
      </c>
      <c r="D6" s="254"/>
      <c r="E6" s="254"/>
      <c r="F6" s="254"/>
      <c r="G6" s="255"/>
      <c r="H6" s="199" t="s">
        <v>302</v>
      </c>
    </row>
    <row r="7" spans="1:8" ht="16.5" customHeight="1" thickBot="1" x14ac:dyDescent="0.2">
      <c r="A7" s="234"/>
      <c r="B7" s="238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200"/>
    </row>
    <row r="8" spans="1:8" s="90" customFormat="1" ht="6.75" customHeight="1" x14ac:dyDescent="0.15">
      <c r="A8" s="258"/>
      <c r="B8" s="259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6" t="s">
        <v>387</v>
      </c>
      <c r="B9" s="260"/>
      <c r="C9" s="113">
        <f>+C10+C20+C29</f>
        <v>7810000</v>
      </c>
      <c r="D9" s="113">
        <f t="shared" ref="D9:G9" si="0">+D10+D20+D29</f>
        <v>830623</v>
      </c>
      <c r="E9" s="113">
        <f t="shared" si="0"/>
        <v>8640623</v>
      </c>
      <c r="F9" s="113">
        <f t="shared" si="0"/>
        <v>8628463</v>
      </c>
      <c r="G9" s="113">
        <f t="shared" si="0"/>
        <v>8628463</v>
      </c>
      <c r="H9" s="113">
        <f>+E9-F9</f>
        <v>12160</v>
      </c>
    </row>
    <row r="10" spans="1:8" s="90" customFormat="1" ht="14.25" customHeight="1" x14ac:dyDescent="0.15">
      <c r="A10" s="256" t="s">
        <v>388</v>
      </c>
      <c r="B10" s="257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6" t="s">
        <v>397</v>
      </c>
      <c r="B20" s="257"/>
      <c r="C20" s="113">
        <f>+C21+C22+C23+C24+C25+C26+C27</f>
        <v>7810000</v>
      </c>
      <c r="D20" s="113">
        <f t="shared" ref="D20:G20" si="3">+D21+D22+D23+D24+D25+D26+D27</f>
        <v>830623</v>
      </c>
      <c r="E20" s="113">
        <f t="shared" si="3"/>
        <v>8640623</v>
      </c>
      <c r="F20" s="113">
        <f t="shared" si="3"/>
        <v>8628463</v>
      </c>
      <c r="G20" s="113">
        <f t="shared" si="3"/>
        <v>8628463</v>
      </c>
      <c r="H20" s="113">
        <f t="shared" si="2"/>
        <v>12160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+'FORMATO 6B'!B9:B9</f>
        <v>7810000</v>
      </c>
      <c r="D25" s="114">
        <f>+'FORMATO 6B'!C10</f>
        <v>830623</v>
      </c>
      <c r="E25" s="114">
        <f>+C25+D25</f>
        <v>8640623</v>
      </c>
      <c r="F25" s="114">
        <f>+'FORMATO 6B'!E9</f>
        <v>8628463</v>
      </c>
      <c r="G25" s="114">
        <f>+'FORMATO 6B'!F9</f>
        <v>8628463</v>
      </c>
      <c r="H25" s="114">
        <f t="shared" si="2"/>
        <v>12160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6" t="s">
        <v>405</v>
      </c>
      <c r="B29" s="257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6" t="s">
        <v>415</v>
      </c>
      <c r="B40" s="257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6" t="s">
        <v>420</v>
      </c>
      <c r="B46" s="257"/>
      <c r="C46" s="113">
        <f>+C47+C57+C66+C77</f>
        <v>6692154</v>
      </c>
      <c r="D46" s="113">
        <f t="shared" ref="D46:G46" si="6">+D47+D57+D66+D77</f>
        <v>1540746</v>
      </c>
      <c r="E46" s="113">
        <f t="shared" si="6"/>
        <v>8232900</v>
      </c>
      <c r="F46" s="113">
        <f t="shared" si="6"/>
        <v>8162943</v>
      </c>
      <c r="G46" s="113">
        <f t="shared" si="6"/>
        <v>8145943</v>
      </c>
      <c r="H46" s="113">
        <f t="shared" si="2"/>
        <v>69957</v>
      </c>
    </row>
    <row r="47" spans="1:8" s="90" customFormat="1" ht="14.25" customHeight="1" x14ac:dyDescent="0.15">
      <c r="A47" s="256" t="s">
        <v>388</v>
      </c>
      <c r="B47" s="257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6" t="s">
        <v>397</v>
      </c>
      <c r="B57" s="257"/>
      <c r="C57" s="113">
        <f>+C58+C59+C60+C61+C62+C63+C64</f>
        <v>6692154</v>
      </c>
      <c r="D57" s="113">
        <f t="shared" ref="D57:G57" si="8">+D58+D59+D60+D61+D62+D63+D64</f>
        <v>1540746</v>
      </c>
      <c r="E57" s="113">
        <f t="shared" si="8"/>
        <v>8232900</v>
      </c>
      <c r="F57" s="113">
        <f t="shared" si="8"/>
        <v>8162943</v>
      </c>
      <c r="G57" s="113">
        <f t="shared" si="8"/>
        <v>8145943</v>
      </c>
      <c r="H57" s="113">
        <f t="shared" si="2"/>
        <v>69957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+'FORMATO 6B'!B14</f>
        <v>6692154</v>
      </c>
      <c r="D62" s="114">
        <f>+'FORMATO 6B'!C14</f>
        <v>1540746</v>
      </c>
      <c r="E62" s="114">
        <f>+C62+D62</f>
        <v>8232900</v>
      </c>
      <c r="F62" s="114">
        <f>+'FORMATO 6B'!E14</f>
        <v>8162943</v>
      </c>
      <c r="G62" s="114">
        <f>+'FORMATO 6B'!F14</f>
        <v>8145943</v>
      </c>
      <c r="H62" s="114">
        <f t="shared" si="2"/>
        <v>69957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6" customHeight="1" thickBot="1" x14ac:dyDescent="0.2">
      <c r="A65" s="263"/>
      <c r="B65" s="264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61" t="s">
        <v>405</v>
      </c>
      <c r="B66" s="262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6" t="s">
        <v>415</v>
      </c>
      <c r="B77" s="257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6" t="s">
        <v>380</v>
      </c>
      <c r="B83" s="257"/>
      <c r="C83" s="113">
        <f>+C9+C46</f>
        <v>14502154</v>
      </c>
      <c r="D83" s="113">
        <f t="shared" ref="D83:G83" si="12">+D9+D46</f>
        <v>2371369</v>
      </c>
      <c r="E83" s="113">
        <f t="shared" si="12"/>
        <v>16873523</v>
      </c>
      <c r="F83" s="113">
        <f t="shared" si="12"/>
        <v>16791406</v>
      </c>
      <c r="G83" s="113">
        <f t="shared" si="12"/>
        <v>16774406</v>
      </c>
      <c r="H83" s="113">
        <f t="shared" si="10"/>
        <v>82117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  <mergeCell ref="A6:B7"/>
    <mergeCell ref="C6:G6"/>
    <mergeCell ref="H6:H7"/>
    <mergeCell ref="A1:H1"/>
    <mergeCell ref="A2:H2"/>
    <mergeCell ref="A3:H3"/>
    <mergeCell ref="A4:H4"/>
    <mergeCell ref="A5:H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2"/>
  <sheetViews>
    <sheetView view="pageBreakPreview" topLeftCell="A25" zoomScale="140" zoomScaleSheetLayoutView="140" workbookViewId="0">
      <selection activeCell="F41" sqref="F41"/>
    </sheetView>
  </sheetViews>
  <sheetFormatPr baseColWidth="10" defaultColWidth="11.42578125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5" x14ac:dyDescent="0.2">
      <c r="A1" s="152" t="str">
        <f>+'FORMATO 1'!OLE_LINK1</f>
        <v>UNIVERSIDAD POLITECNICA DE TLAXCALA REGION PONIENTE</v>
      </c>
      <c r="B1" s="153"/>
      <c r="C1" s="153"/>
      <c r="D1" s="153"/>
      <c r="E1" s="153"/>
      <c r="F1" s="153"/>
      <c r="G1" s="265"/>
    </row>
    <row r="2" spans="1:15" x14ac:dyDescent="0.2">
      <c r="A2" s="203" t="s">
        <v>299</v>
      </c>
      <c r="B2" s="204"/>
      <c r="C2" s="204"/>
      <c r="D2" s="204"/>
      <c r="E2" s="204"/>
      <c r="F2" s="204"/>
      <c r="G2" s="266"/>
    </row>
    <row r="3" spans="1:15" x14ac:dyDescent="0.2">
      <c r="A3" s="203" t="s">
        <v>421</v>
      </c>
      <c r="B3" s="204"/>
      <c r="C3" s="204"/>
      <c r="D3" s="204"/>
      <c r="E3" s="204"/>
      <c r="F3" s="204"/>
      <c r="G3" s="266"/>
      <c r="I3" s="7">
        <v>7076649</v>
      </c>
    </row>
    <row r="4" spans="1:15" x14ac:dyDescent="0.2">
      <c r="A4" s="203" t="str">
        <f>+'FORMATO 2'!A3:I3</f>
        <v>Del 1 de enero al 31 de diciembre de 2019</v>
      </c>
      <c r="B4" s="204"/>
      <c r="C4" s="204"/>
      <c r="D4" s="204"/>
      <c r="E4" s="204"/>
      <c r="F4" s="204"/>
      <c r="G4" s="266"/>
    </row>
    <row r="5" spans="1:15" ht="12" thickBot="1" x14ac:dyDescent="0.25">
      <c r="A5" s="206" t="s">
        <v>1</v>
      </c>
      <c r="B5" s="207"/>
      <c r="C5" s="207"/>
      <c r="D5" s="207"/>
      <c r="E5" s="207"/>
      <c r="F5" s="207"/>
      <c r="G5" s="267"/>
    </row>
    <row r="6" spans="1:15" ht="12" thickBot="1" x14ac:dyDescent="0.25">
      <c r="A6" s="175" t="s">
        <v>2</v>
      </c>
      <c r="B6" s="166" t="s">
        <v>301</v>
      </c>
      <c r="C6" s="167"/>
      <c r="D6" s="167"/>
      <c r="E6" s="167"/>
      <c r="F6" s="168"/>
      <c r="G6" s="171" t="s">
        <v>302</v>
      </c>
      <c r="I6" s="7">
        <v>0.55000002456327723</v>
      </c>
      <c r="J6" s="7">
        <v>0.44999997543672277</v>
      </c>
    </row>
    <row r="7" spans="1:15" ht="23.25" thickBot="1" x14ac:dyDescent="0.25">
      <c r="A7" s="177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72"/>
    </row>
    <row r="8" spans="1:15" ht="22.5" customHeight="1" x14ac:dyDescent="0.2">
      <c r="A8" s="140" t="s">
        <v>423</v>
      </c>
      <c r="B8" s="130">
        <f>+B9+B10+B11+B14+B15+B18</f>
        <v>4325880</v>
      </c>
      <c r="C8" s="130">
        <f t="shared" ref="C8:F8" si="0">+C9+C10+C11+C14+C15+C18</f>
        <v>-113649</v>
      </c>
      <c r="D8" s="130">
        <f t="shared" si="0"/>
        <v>4212231</v>
      </c>
      <c r="E8" s="130">
        <f t="shared" si="0"/>
        <v>4212231</v>
      </c>
      <c r="F8" s="130">
        <f t="shared" si="0"/>
        <v>4212231</v>
      </c>
      <c r="G8" s="130">
        <f>+D8-E8</f>
        <v>0</v>
      </c>
      <c r="M8" s="7">
        <v>4424433</v>
      </c>
    </row>
    <row r="9" spans="1:15" ht="22.5" customHeight="1" x14ac:dyDescent="0.2">
      <c r="A9" s="94" t="s">
        <v>424</v>
      </c>
      <c r="B9" s="64">
        <v>2379234</v>
      </c>
      <c r="C9" s="64">
        <v>-62507</v>
      </c>
      <c r="D9" s="64">
        <f t="shared" ref="D9:D30" si="1">+B9+C9</f>
        <v>2316727</v>
      </c>
      <c r="E9" s="64">
        <v>2316727</v>
      </c>
      <c r="F9" s="64">
        <v>2316727</v>
      </c>
      <c r="G9" s="64">
        <f t="shared" ref="G9:G31" si="2">+D9-E9</f>
        <v>0</v>
      </c>
      <c r="H9" s="147"/>
      <c r="I9" s="147">
        <f>+'FORMATO 6A'!C9</f>
        <v>4325880</v>
      </c>
      <c r="J9" s="147">
        <f>+I6*I9</f>
        <v>2379234.1062577898</v>
      </c>
      <c r="K9" s="147">
        <f>+I9*J6</f>
        <v>1946645.8937422102</v>
      </c>
      <c r="L9" s="147"/>
      <c r="M9" s="147"/>
      <c r="N9" s="147"/>
      <c r="O9" s="147"/>
    </row>
    <row r="10" spans="1:15" ht="22.5" customHeight="1" x14ac:dyDescent="0.2">
      <c r="A10" s="94" t="s">
        <v>425</v>
      </c>
      <c r="B10" s="64">
        <v>1946646</v>
      </c>
      <c r="C10" s="64">
        <v>-51142</v>
      </c>
      <c r="D10" s="64">
        <f t="shared" si="1"/>
        <v>1895504</v>
      </c>
      <c r="E10" s="64">
        <v>1895504</v>
      </c>
      <c r="F10" s="64">
        <v>1895504</v>
      </c>
      <c r="G10" s="64">
        <f t="shared" si="2"/>
        <v>0</v>
      </c>
      <c r="I10" s="147">
        <f>+'FORMATO 6A'!D9</f>
        <v>-113649</v>
      </c>
      <c r="J10" s="147">
        <f>+I10*I6</f>
        <v>-62506.952791591895</v>
      </c>
      <c r="K10" s="147">
        <f>+I10*J6</f>
        <v>-51142.047208408105</v>
      </c>
      <c r="L10" s="147"/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>
        <f>+'FORMATO 6A'!E9</f>
        <v>4212231</v>
      </c>
      <c r="J11" s="147">
        <f>+I11*I6</f>
        <v>2316727.1534661977</v>
      </c>
      <c r="K11" s="147">
        <f>+I11*J6</f>
        <v>1895503.8465338021</v>
      </c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>
        <f>+'FORMATO 6A'!F9</f>
        <v>4212231</v>
      </c>
      <c r="J12" s="147">
        <f>+I12*I6</f>
        <v>2316727.1534661977</v>
      </c>
      <c r="K12" s="147">
        <f>+I12*J6</f>
        <v>1895503.8465338021</v>
      </c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/>
      <c r="K13" s="147"/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/>
      <c r="J14" s="147"/>
      <c r="K14" s="147"/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/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  <c r="L16" s="147"/>
    </row>
    <row r="17" spans="1:12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/>
      <c r="L17" s="147"/>
    </row>
    <row r="18" spans="1:12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12" ht="22.5" customHeight="1" x14ac:dyDescent="0.2">
      <c r="A19" s="94"/>
      <c r="B19" s="64"/>
      <c r="C19" s="64"/>
      <c r="D19" s="64"/>
      <c r="E19" s="64"/>
      <c r="F19" s="64"/>
      <c r="G19" s="64"/>
      <c r="I19" s="7">
        <v>0.55000002456327723</v>
      </c>
      <c r="J19" s="7">
        <v>0.44999997543672277</v>
      </c>
      <c r="L19" s="147"/>
    </row>
    <row r="20" spans="1:12" ht="22.5" customHeight="1" x14ac:dyDescent="0.2">
      <c r="A20" s="140" t="s">
        <v>434</v>
      </c>
      <c r="B20" s="130">
        <f>+B21+B22+B23+B26+B27+B30</f>
        <v>6692154</v>
      </c>
      <c r="C20" s="130">
        <f t="shared" ref="C20:F20" si="5">+C21+C22+C23+C26+C27+C30</f>
        <v>85009</v>
      </c>
      <c r="D20" s="130">
        <f t="shared" si="5"/>
        <v>6777163</v>
      </c>
      <c r="E20" s="130">
        <f t="shared" si="5"/>
        <v>6777163</v>
      </c>
      <c r="F20" s="130">
        <f t="shared" si="5"/>
        <v>6777163</v>
      </c>
      <c r="G20" s="130">
        <f t="shared" si="2"/>
        <v>0</v>
      </c>
      <c r="K20" s="147"/>
      <c r="L20" s="147"/>
    </row>
    <row r="21" spans="1:12" ht="22.5" customHeight="1" x14ac:dyDescent="0.2">
      <c r="A21" s="94" t="s">
        <v>424</v>
      </c>
      <c r="B21" s="64">
        <v>3680685</v>
      </c>
      <c r="C21" s="64">
        <v>46755</v>
      </c>
      <c r="D21" s="64">
        <f t="shared" si="1"/>
        <v>3727440</v>
      </c>
      <c r="E21" s="64">
        <v>3727440</v>
      </c>
      <c r="F21" s="64">
        <v>3727440</v>
      </c>
      <c r="G21" s="64">
        <f t="shared" si="2"/>
        <v>0</v>
      </c>
      <c r="I21" s="147">
        <f>+'FORMATO 6A'!C85</f>
        <v>6692154</v>
      </c>
      <c r="J21" s="147">
        <f>+I21*I19</f>
        <v>3680684.8643812342</v>
      </c>
      <c r="K21" s="147">
        <f>+I21*J19</f>
        <v>3011469.1356187658</v>
      </c>
    </row>
    <row r="22" spans="1:12" ht="22.5" customHeight="1" x14ac:dyDescent="0.2">
      <c r="A22" s="94" t="s">
        <v>425</v>
      </c>
      <c r="B22" s="64">
        <v>3011469</v>
      </c>
      <c r="C22" s="64">
        <v>38254</v>
      </c>
      <c r="D22" s="64">
        <f t="shared" si="1"/>
        <v>3049723</v>
      </c>
      <c r="E22" s="64">
        <v>3049723</v>
      </c>
      <c r="F22" s="64">
        <v>3049723</v>
      </c>
      <c r="G22" s="64">
        <f t="shared" si="2"/>
        <v>0</v>
      </c>
      <c r="I22" s="147">
        <f>+'FORMATO 6A'!D85</f>
        <v>85009</v>
      </c>
      <c r="J22" s="147">
        <f>+I22*I19</f>
        <v>46754.952088099635</v>
      </c>
      <c r="K22" s="147">
        <f>+I22*J19</f>
        <v>38254.047911900365</v>
      </c>
    </row>
    <row r="23" spans="1:12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  <c r="I23" s="147">
        <f>+'FORMATO 6A'!E85</f>
        <v>6777163</v>
      </c>
      <c r="J23" s="147">
        <f>+I23*I19</f>
        <v>3727439.8164693336</v>
      </c>
      <c r="K23" s="147">
        <f>+I23*J19</f>
        <v>3049723.1835306664</v>
      </c>
    </row>
    <row r="24" spans="1:12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  <c r="I24" s="147">
        <f>+'FORMATO 6A'!F85</f>
        <v>6777163</v>
      </c>
      <c r="J24" s="147">
        <f>+I24*I19</f>
        <v>3727439.8164693336</v>
      </c>
      <c r="K24" s="147">
        <f>+I24*J19</f>
        <v>3049723.1835306664</v>
      </c>
    </row>
    <row r="25" spans="1:12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  <c r="K25" s="147"/>
    </row>
    <row r="26" spans="1:12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12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12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12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12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12" ht="22.5" customHeight="1" x14ac:dyDescent="0.2">
      <c r="A31" s="140" t="s">
        <v>435</v>
      </c>
      <c r="B31" s="130">
        <f>+B8+B20</f>
        <v>11018034</v>
      </c>
      <c r="C31" s="130">
        <f t="shared" ref="C31:F31" si="8">+C8+C20</f>
        <v>-28640</v>
      </c>
      <c r="D31" s="130">
        <f t="shared" si="8"/>
        <v>10989394</v>
      </c>
      <c r="E31" s="130">
        <f t="shared" si="8"/>
        <v>10989394</v>
      </c>
      <c r="F31" s="130">
        <f t="shared" si="8"/>
        <v>10989394</v>
      </c>
      <c r="G31" s="130">
        <f t="shared" si="2"/>
        <v>0</v>
      </c>
    </row>
    <row r="32" spans="1:12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2020-01-07T18:44:34Z</cp:lastPrinted>
  <dcterms:created xsi:type="dcterms:W3CDTF">2016-11-22T21:31:38Z</dcterms:created>
  <dcterms:modified xsi:type="dcterms:W3CDTF">2020-01-23T00:38:42Z</dcterms:modified>
</cp:coreProperties>
</file>