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CRI\"/>
    </mc:Choice>
  </mc:AlternateContent>
  <bookViews>
    <workbookView xWindow="0" yWindow="0" windowWidth="20730" windowHeight="116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a" sheetId="6" r:id="rId6"/>
    <sheet name="6b" sheetId="7" r:id="rId7"/>
    <sheet name="6c" sheetId="8" r:id="rId8"/>
    <sheet name="6d" sheetId="9" r:id="rId9"/>
  </sheets>
  <definedNames>
    <definedName name="_xlnm._FilterDatabase" localSheetId="5" hidden="1">'6a'!$A$10:$H$159</definedName>
    <definedName name="_xlnm.Print_Area" localSheetId="0">'1'!$A$1:$G$90</definedName>
    <definedName name="_xlnm.Print_Area" localSheetId="3">'4'!$A$1:$E$79</definedName>
    <definedName name="_xlnm.Print_Area" localSheetId="4">'5'!$A$1:$I$87</definedName>
    <definedName name="_xlnm.Print_Area" localSheetId="5">'6a'!$A$1:$H$166</definedName>
    <definedName name="_xlnm.Print_Area" localSheetId="7">'6c'!$A$1:$H$91</definedName>
    <definedName name="_xlnm.Print_Area" localSheetId="8">'6d'!$A$1:$G$51</definedName>
    <definedName name="_xlnm.Print_Titles" localSheetId="0">'1'!$1:$7</definedName>
    <definedName name="_xlnm.Print_Titles" localSheetId="3">'4'!$1:$6</definedName>
    <definedName name="_xlnm.Print_Titles" localSheetId="4">'5'!$1:$9</definedName>
    <definedName name="_xlnm.Print_Titles" localSheetId="5">'6a'!$1:$9</definedName>
    <definedName name="_xlnm.Print_Titles" localSheetId="7">'6c'!$1:$9</definedName>
    <definedName name="_xlnm.Print_Titles" localSheetId="8">'6d'!$1:$9</definedName>
  </definedNames>
  <calcPr calcId="152511"/>
</workbook>
</file>

<file path=xl/calcChain.xml><?xml version="1.0" encoding="utf-8"?>
<calcChain xmlns="http://schemas.openxmlformats.org/spreadsheetml/2006/main">
  <c r="E19" i="5" l="1"/>
  <c r="G19" i="5"/>
  <c r="H19" i="5"/>
  <c r="I21" i="5" l="1"/>
  <c r="I18" i="5"/>
  <c r="D19" i="5" l="1"/>
  <c r="I19" i="5" s="1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T122" i="6" s="1"/>
  <c r="E121" i="6"/>
  <c r="T121" i="6" s="1"/>
  <c r="E120" i="6"/>
  <c r="E119" i="6"/>
  <c r="E118" i="6"/>
  <c r="T118" i="6" s="1"/>
  <c r="E117" i="6"/>
  <c r="E116" i="6"/>
  <c r="E115" i="6"/>
  <c r="E114" i="6"/>
  <c r="T114" i="6" s="1"/>
  <c r="E112" i="6"/>
  <c r="T112" i="6" s="1"/>
  <c r="E111" i="6"/>
  <c r="E110" i="6"/>
  <c r="H110" i="6" s="1"/>
  <c r="E109" i="6"/>
  <c r="E108" i="6"/>
  <c r="E107" i="6"/>
  <c r="E106" i="6"/>
  <c r="T106" i="6" s="1"/>
  <c r="E105" i="6"/>
  <c r="E104" i="6"/>
  <c r="H104" i="6" s="1"/>
  <c r="E102" i="6"/>
  <c r="E101" i="6"/>
  <c r="T101" i="6" s="1"/>
  <c r="E100" i="6"/>
  <c r="E99" i="6"/>
  <c r="E98" i="6"/>
  <c r="E97" i="6"/>
  <c r="T97" i="6" s="1"/>
  <c r="E96" i="6"/>
  <c r="E95" i="6"/>
  <c r="E94" i="6"/>
  <c r="E92" i="6"/>
  <c r="T92" i="6" s="1"/>
  <c r="E91" i="6"/>
  <c r="E90" i="6"/>
  <c r="E89" i="6"/>
  <c r="E88" i="6"/>
  <c r="E85" i="6" s="1"/>
  <c r="E87" i="6"/>
  <c r="E86" i="6"/>
  <c r="E58" i="6"/>
  <c r="E57" i="6"/>
  <c r="T57" i="6" s="1"/>
  <c r="E56" i="6"/>
  <c r="E55" i="6"/>
  <c r="H55" i="6" s="1"/>
  <c r="E54" i="6"/>
  <c r="E53" i="6"/>
  <c r="H53" i="6" s="1"/>
  <c r="E52" i="6"/>
  <c r="E51" i="6"/>
  <c r="E50" i="6"/>
  <c r="H50" i="6" s="1"/>
  <c r="F49" i="6"/>
  <c r="E48" i="6"/>
  <c r="E47" i="6"/>
  <c r="E46" i="6"/>
  <c r="T46" i="6" s="1"/>
  <c r="E45" i="6"/>
  <c r="T45" i="6" s="1"/>
  <c r="E44" i="6"/>
  <c r="E43" i="6"/>
  <c r="E42" i="6"/>
  <c r="E41" i="6"/>
  <c r="T41" i="6" s="1"/>
  <c r="E40" i="6"/>
  <c r="E38" i="6"/>
  <c r="E37" i="6"/>
  <c r="T37" i="6" s="1"/>
  <c r="E36" i="6"/>
  <c r="T36" i="6" s="1"/>
  <c r="E35" i="6"/>
  <c r="E34" i="6"/>
  <c r="E33" i="6"/>
  <c r="E32" i="6"/>
  <c r="T32" i="6" s="1"/>
  <c r="E31" i="6"/>
  <c r="E30" i="6"/>
  <c r="E28" i="6"/>
  <c r="E27" i="6"/>
  <c r="H27" i="6" s="1"/>
  <c r="E26" i="6"/>
  <c r="H26" i="6" s="1"/>
  <c r="E25" i="6"/>
  <c r="E24" i="6"/>
  <c r="T24" i="6" s="1"/>
  <c r="E23" i="6"/>
  <c r="T23" i="6" s="1"/>
  <c r="E22" i="6"/>
  <c r="E21" i="6"/>
  <c r="T21" i="6" s="1"/>
  <c r="E20" i="6"/>
  <c r="E18" i="6"/>
  <c r="T18" i="6" s="1"/>
  <c r="E17" i="6"/>
  <c r="E16" i="6"/>
  <c r="T16" i="6" s="1"/>
  <c r="E15" i="6"/>
  <c r="E14" i="6"/>
  <c r="T14" i="6" s="1"/>
  <c r="E13" i="6"/>
  <c r="H13" i="6" s="1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B10" i="9" s="1"/>
  <c r="B33" i="9" s="1"/>
  <c r="B38" i="9" s="1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G37" i="9" s="1"/>
  <c r="B37" i="9"/>
  <c r="C37" i="9"/>
  <c r="D37" i="9"/>
  <c r="E37" i="9"/>
  <c r="F37" i="9"/>
  <c r="A6" i="8"/>
  <c r="C12" i="8"/>
  <c r="D12" i="8"/>
  <c r="E12" i="8"/>
  <c r="F12" i="8"/>
  <c r="G12" i="8"/>
  <c r="H13" i="8"/>
  <c r="H14" i="8"/>
  <c r="H15" i="8"/>
  <c r="H16" i="8"/>
  <c r="H17" i="8"/>
  <c r="H18" i="8"/>
  <c r="H19" i="8"/>
  <c r="H20" i="8"/>
  <c r="H23" i="8"/>
  <c r="H24" i="8"/>
  <c r="H26" i="8"/>
  <c r="H28" i="8"/>
  <c r="H29" i="8"/>
  <c r="C30" i="8"/>
  <c r="D30" i="8"/>
  <c r="E30" i="8"/>
  <c r="F30" i="8"/>
  <c r="G30" i="8"/>
  <c r="H30" i="8" s="1"/>
  <c r="H31" i="8"/>
  <c r="H32" i="8"/>
  <c r="H33" i="8"/>
  <c r="H34" i="8"/>
  <c r="H35" i="8"/>
  <c r="H36" i="8"/>
  <c r="H37" i="8"/>
  <c r="H38" i="8"/>
  <c r="H39" i="8"/>
  <c r="C41" i="8"/>
  <c r="D41" i="8"/>
  <c r="E41" i="8"/>
  <c r="G41" i="8"/>
  <c r="F41" i="8"/>
  <c r="H42" i="8"/>
  <c r="H43" i="8"/>
  <c r="H44" i="8"/>
  <c r="H45" i="8"/>
  <c r="C48" i="8"/>
  <c r="D48" i="8"/>
  <c r="E48" i="8"/>
  <c r="G48" i="8"/>
  <c r="F48" i="8"/>
  <c r="H49" i="8"/>
  <c r="H50" i="8"/>
  <c r="H51" i="8"/>
  <c r="H52" i="8"/>
  <c r="H53" i="8"/>
  <c r="H54" i="8"/>
  <c r="H55" i="8"/>
  <c r="H56" i="8"/>
  <c r="H59" i="8"/>
  <c r="H60" i="8"/>
  <c r="H61" i="8"/>
  <c r="H62" i="8"/>
  <c r="H64" i="8"/>
  <c r="H65" i="8"/>
  <c r="C67" i="8"/>
  <c r="D67" i="8"/>
  <c r="E67" i="8"/>
  <c r="G67" i="8"/>
  <c r="F67" i="8"/>
  <c r="H68" i="8"/>
  <c r="H69" i="8"/>
  <c r="H70" i="8"/>
  <c r="H71" i="8"/>
  <c r="H72" i="8"/>
  <c r="H73" i="8"/>
  <c r="H74" i="8"/>
  <c r="H75" i="8"/>
  <c r="H76" i="8"/>
  <c r="C78" i="8"/>
  <c r="D78" i="8"/>
  <c r="E78" i="8"/>
  <c r="F78" i="8"/>
  <c r="G78" i="8"/>
  <c r="H78" i="8" s="1"/>
  <c r="H79" i="8"/>
  <c r="H80" i="8"/>
  <c r="H81" i="8"/>
  <c r="H82" i="8"/>
  <c r="C11" i="6"/>
  <c r="B11" i="9" s="1"/>
  <c r="D11" i="6"/>
  <c r="C11" i="9" s="1"/>
  <c r="C10" i="9" s="1"/>
  <c r="D85" i="6"/>
  <c r="C24" i="9" s="1"/>
  <c r="C22" i="9" s="1"/>
  <c r="F11" i="6"/>
  <c r="E11" i="9" s="1"/>
  <c r="E10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H30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R41" i="6"/>
  <c r="S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R86" i="6"/>
  <c r="S86" i="6"/>
  <c r="T86" i="6"/>
  <c r="U86" i="6"/>
  <c r="V86" i="6"/>
  <c r="H87" i="6"/>
  <c r="R87" i="6"/>
  <c r="S87" i="6"/>
  <c r="T87" i="6"/>
  <c r="U87" i="6"/>
  <c r="V87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R92" i="6"/>
  <c r="S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R97" i="6"/>
  <c r="S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R101" i="6"/>
  <c r="S101" i="6"/>
  <c r="U101" i="6"/>
  <c r="V101" i="6"/>
  <c r="H102" i="6"/>
  <c r="R102" i="6"/>
  <c r="S102" i="6"/>
  <c r="U102" i="6"/>
  <c r="V102" i="6"/>
  <c r="C103" i="6"/>
  <c r="D103" i="6"/>
  <c r="F103" i="6"/>
  <c r="F84" i="6" s="1"/>
  <c r="G103" i="6"/>
  <c r="R104" i="6"/>
  <c r="S104" i="6"/>
  <c r="U104" i="6"/>
  <c r="V104" i="6"/>
  <c r="H105" i="6"/>
  <c r="R105" i="6"/>
  <c r="S105" i="6"/>
  <c r="U105" i="6"/>
  <c r="V105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R122" i="6"/>
  <c r="S122" i="6"/>
  <c r="U122" i="6"/>
  <c r="V122" i="6"/>
  <c r="H123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T139" i="6" s="1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H142" i="6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I32" i="5" s="1"/>
  <c r="E39" i="5"/>
  <c r="G39" i="5"/>
  <c r="H39" i="5"/>
  <c r="E41" i="5"/>
  <c r="G41" i="5"/>
  <c r="H41" i="5"/>
  <c r="I41" i="5" s="1"/>
  <c r="D50" i="5"/>
  <c r="I50" i="5" s="1"/>
  <c r="D59" i="5"/>
  <c r="D64" i="5"/>
  <c r="C63" i="4"/>
  <c r="C84" i="6"/>
  <c r="C66" i="4" s="1"/>
  <c r="E50" i="5"/>
  <c r="G50" i="5"/>
  <c r="G59" i="5"/>
  <c r="G64" i="5"/>
  <c r="D63" i="4"/>
  <c r="H50" i="5"/>
  <c r="E59" i="5"/>
  <c r="E70" i="5" s="1"/>
  <c r="E64" i="5"/>
  <c r="E72" i="5"/>
  <c r="H59" i="5"/>
  <c r="I59" i="5" s="1"/>
  <c r="H64" i="5"/>
  <c r="I64" i="5" s="1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D43" i="4" s="1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5" i="3" s="1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98" i="6"/>
  <c r="T89" i="6"/>
  <c r="T83" i="6"/>
  <c r="T17" i="6"/>
  <c r="T100" i="6"/>
  <c r="T38" i="6"/>
  <c r="T25" i="6"/>
  <c r="T12" i="6"/>
  <c r="T120" i="6"/>
  <c r="H79" i="6"/>
  <c r="T109" i="6"/>
  <c r="T54" i="6"/>
  <c r="T111" i="6"/>
  <c r="T105" i="6"/>
  <c r="T91" i="6"/>
  <c r="T47" i="6"/>
  <c r="T44" i="6"/>
  <c r="T116" i="6"/>
  <c r="T53" i="6"/>
  <c r="T50" i="6"/>
  <c r="H48" i="6"/>
  <c r="T48" i="6"/>
  <c r="T58" i="6"/>
  <c r="H94" i="6"/>
  <c r="T68" i="6"/>
  <c r="T64" i="6"/>
  <c r="T75" i="6"/>
  <c r="T82" i="6"/>
  <c r="T61" i="6"/>
  <c r="G84" i="6"/>
  <c r="E17" i="4" s="1"/>
  <c r="T131" i="6"/>
  <c r="T132" i="6"/>
  <c r="T125" i="6"/>
  <c r="T140" i="6"/>
  <c r="H156" i="6"/>
  <c r="T148" i="6"/>
  <c r="T71" i="6"/>
  <c r="T134" i="6"/>
  <c r="T77" i="6"/>
  <c r="T60" i="6"/>
  <c r="T74" i="6"/>
  <c r="T154" i="6"/>
  <c r="T78" i="6"/>
  <c r="T65" i="6"/>
  <c r="T138" i="6"/>
  <c r="T151" i="6"/>
  <c r="T69" i="6"/>
  <c r="T62" i="6"/>
  <c r="T144" i="6"/>
  <c r="T127" i="6"/>
  <c r="H155" i="6"/>
  <c r="T153" i="6"/>
  <c r="T142" i="6"/>
  <c r="T136" i="6"/>
  <c r="T80" i="6"/>
  <c r="T70" i="6"/>
  <c r="T157" i="6"/>
  <c r="T129" i="6"/>
  <c r="T66" i="6"/>
  <c r="T135" i="6"/>
  <c r="T81" i="6"/>
  <c r="T147" i="6"/>
  <c r="G63" i="8"/>
  <c r="G58" i="8" s="1"/>
  <c r="G47" i="8" s="1"/>
  <c r="M47" i="8" s="1"/>
  <c r="E66" i="4"/>
  <c r="E68" i="4" s="1"/>
  <c r="E69" i="4" s="1"/>
  <c r="H143" i="6"/>
  <c r="T143" i="6"/>
  <c r="T33" i="6"/>
  <c r="H33" i="6"/>
  <c r="T90" i="6"/>
  <c r="H90" i="6"/>
  <c r="T95" i="6"/>
  <c r="E93" i="6"/>
  <c r="H93" i="6" s="1"/>
  <c r="H99" i="6"/>
  <c r="T99" i="6"/>
  <c r="T108" i="6"/>
  <c r="H108" i="6"/>
  <c r="T117" i="6"/>
  <c r="H117" i="6"/>
  <c r="H24" i="6"/>
  <c r="G45" i="5"/>
  <c r="H139" i="6"/>
  <c r="H95" i="6"/>
  <c r="H12" i="8"/>
  <c r="T126" i="6"/>
  <c r="H15" i="6"/>
  <c r="T20" i="6"/>
  <c r="H28" i="6"/>
  <c r="T28" i="6"/>
  <c r="T42" i="6"/>
  <c r="H42" i="6"/>
  <c r="H46" i="6"/>
  <c r="E39" i="6"/>
  <c r="T15" i="6"/>
  <c r="H145" i="6"/>
  <c r="T145" i="6"/>
  <c r="H128" i="6"/>
  <c r="T128" i="6"/>
  <c r="H124" i="6"/>
  <c r="T124" i="6"/>
  <c r="H121" i="6"/>
  <c r="H86" i="6"/>
  <c r="T104" i="6"/>
  <c r="T51" i="6"/>
  <c r="C43" i="4"/>
  <c r="H141" i="6"/>
  <c r="T141" i="6"/>
  <c r="H51" i="6"/>
  <c r="H20" i="6"/>
  <c r="H85" i="6" l="1"/>
  <c r="D24" i="9"/>
  <c r="D22" i="9" s="1"/>
  <c r="D66" i="4"/>
  <c r="F63" i="8"/>
  <c r="F58" i="8" s="1"/>
  <c r="F47" i="8" s="1"/>
  <c r="L47" i="8" s="1"/>
  <c r="D17" i="4"/>
  <c r="E24" i="7"/>
  <c r="E23" i="7" s="1"/>
  <c r="E103" i="6"/>
  <c r="H103" i="6" s="1"/>
  <c r="D84" i="6"/>
  <c r="T73" i="6"/>
  <c r="T130" i="6"/>
  <c r="T88" i="6"/>
  <c r="H45" i="5"/>
  <c r="K9" i="3"/>
  <c r="H122" i="6"/>
  <c r="H118" i="6"/>
  <c r="H106" i="6"/>
  <c r="H101" i="6"/>
  <c r="H97" i="6"/>
  <c r="H88" i="6"/>
  <c r="E22" i="9"/>
  <c r="H57" i="6"/>
  <c r="H45" i="6"/>
  <c r="H48" i="8"/>
  <c r="C17" i="4"/>
  <c r="H39" i="6"/>
  <c r="E113" i="6"/>
  <c r="H113" i="6" s="1"/>
  <c r="B24" i="7"/>
  <c r="B23" i="7" s="1"/>
  <c r="T152" i="6"/>
  <c r="H149" i="6"/>
  <c r="T27" i="6"/>
  <c r="E45" i="5"/>
  <c r="H114" i="6"/>
  <c r="H92" i="6"/>
  <c r="H41" i="6"/>
  <c r="C63" i="8"/>
  <c r="C58" i="8" s="1"/>
  <c r="C47" i="8" s="1"/>
  <c r="I47" i="8" s="1"/>
  <c r="T67" i="6"/>
  <c r="F24" i="7"/>
  <c r="F23" i="7" s="1"/>
  <c r="H41" i="8"/>
  <c r="C10" i="6"/>
  <c r="C159" i="6" s="1"/>
  <c r="C162" i="6" s="1"/>
  <c r="F10" i="6"/>
  <c r="F159" i="6" s="1"/>
  <c r="F162" i="6" s="1"/>
  <c r="H14" i="6"/>
  <c r="H11" i="6" s="1"/>
  <c r="G11" i="9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C53" i="4"/>
  <c r="G10" i="6"/>
  <c r="E16" i="4" s="1"/>
  <c r="E15" i="4" s="1"/>
  <c r="C173" i="6"/>
  <c r="B48" i="1"/>
  <c r="B63" i="1" s="1"/>
  <c r="E49" i="6"/>
  <c r="H49" i="6" s="1"/>
  <c r="F45" i="5"/>
  <c r="D10" i="6"/>
  <c r="E27" i="8" s="1"/>
  <c r="F11" i="9"/>
  <c r="F10" i="9" s="1"/>
  <c r="F33" i="9" s="1"/>
  <c r="F38" i="9" s="1"/>
  <c r="D45" i="5"/>
  <c r="K21" i="3"/>
  <c r="H21" i="3"/>
  <c r="G25" i="9"/>
  <c r="E43" i="4"/>
  <c r="H67" i="8"/>
  <c r="D68" i="4"/>
  <c r="D69" i="4" s="1"/>
  <c r="F80" i="1"/>
  <c r="C25" i="8"/>
  <c r="C22" i="8" s="1"/>
  <c r="C11" i="8" s="1"/>
  <c r="G80" i="1"/>
  <c r="G48" i="1"/>
  <c r="G60" i="1" s="1"/>
  <c r="F48" i="1"/>
  <c r="F60" i="1" s="1"/>
  <c r="I72" i="5"/>
  <c r="D48" i="4"/>
  <c r="C48" i="1"/>
  <c r="C63" i="1" s="1"/>
  <c r="D70" i="5"/>
  <c r="C61" i="4" s="1"/>
  <c r="C68" i="4" s="1"/>
  <c r="C69" i="4" s="1"/>
  <c r="E12" i="7"/>
  <c r="E33" i="7" s="1"/>
  <c r="E36" i="7" s="1"/>
  <c r="B13" i="7"/>
  <c r="G70" i="5"/>
  <c r="G75" i="5" s="1"/>
  <c r="G24" i="9"/>
  <c r="G29" i="9"/>
  <c r="C33" i="9"/>
  <c r="C38" i="9" s="1"/>
  <c r="G22" i="9"/>
  <c r="E33" i="9"/>
  <c r="E38" i="9" s="1"/>
  <c r="G12" i="9"/>
  <c r="F70" i="5"/>
  <c r="E75" i="5"/>
  <c r="H70" i="5"/>
  <c r="I39" i="5"/>
  <c r="H29" i="6" l="1"/>
  <c r="C16" i="4"/>
  <c r="C15" i="4" s="1"/>
  <c r="C84" i="8"/>
  <c r="I70" i="5"/>
  <c r="D63" i="8"/>
  <c r="D58" i="8" s="1"/>
  <c r="D47" i="8" s="1"/>
  <c r="J47" i="8" s="1"/>
  <c r="C24" i="7"/>
  <c r="E84" i="6"/>
  <c r="H84" i="6" s="1"/>
  <c r="E11" i="4"/>
  <c r="E21" i="4" s="1"/>
  <c r="E22" i="4" s="1"/>
  <c r="E23" i="4" s="1"/>
  <c r="E31" i="4" s="1"/>
  <c r="C12" i="4"/>
  <c r="C11" i="4" s="1"/>
  <c r="I45" i="5"/>
  <c r="F173" i="6"/>
  <c r="F25" i="8"/>
  <c r="F22" i="8" s="1"/>
  <c r="F11" i="8" s="1"/>
  <c r="F84" i="8" s="1"/>
  <c r="D16" i="4"/>
  <c r="D15" i="4" s="1"/>
  <c r="D21" i="4" s="1"/>
  <c r="D22" i="4" s="1"/>
  <c r="D23" i="4" s="1"/>
  <c r="D31" i="4" s="1"/>
  <c r="D53" i="4"/>
  <c r="D55" i="4" s="1"/>
  <c r="D56" i="4" s="1"/>
  <c r="G10" i="9"/>
  <c r="H19" i="6"/>
  <c r="E10" i="6"/>
  <c r="E25" i="8" s="1"/>
  <c r="E22" i="8" s="1"/>
  <c r="D75" i="5"/>
  <c r="F75" i="5"/>
  <c r="D25" i="8"/>
  <c r="D22" i="8" s="1"/>
  <c r="D11" i="8" s="1"/>
  <c r="C13" i="7"/>
  <c r="C12" i="7" s="1"/>
  <c r="D159" i="6"/>
  <c r="D162" i="6" s="1"/>
  <c r="G25" i="8"/>
  <c r="G22" i="8" s="1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H27" i="8"/>
  <c r="B12" i="7"/>
  <c r="B33" i="7" s="1"/>
  <c r="B36" i="7" s="1"/>
  <c r="D38" i="9"/>
  <c r="G33" i="9"/>
  <c r="G38" i="9" s="1"/>
  <c r="H75" i="5"/>
  <c r="C33" i="7" l="1"/>
  <c r="C36" i="7" s="1"/>
  <c r="C48" i="4"/>
  <c r="C55" i="4" s="1"/>
  <c r="C56" i="4" s="1"/>
  <c r="D24" i="7"/>
  <c r="C23" i="7"/>
  <c r="D84" i="8"/>
  <c r="E63" i="8"/>
  <c r="I75" i="5"/>
  <c r="H25" i="8"/>
  <c r="E159" i="6"/>
  <c r="E162" i="6" s="1"/>
  <c r="H10" i="6"/>
  <c r="W11" i="6" s="1"/>
  <c r="D13" i="7"/>
  <c r="D12" i="7" s="1"/>
  <c r="D173" i="6"/>
  <c r="G173" i="6"/>
  <c r="G162" i="6"/>
  <c r="C21" i="4"/>
  <c r="C22" i="4" s="1"/>
  <c r="C23" i="4" s="1"/>
  <c r="C31" i="4" s="1"/>
  <c r="H22" i="8"/>
  <c r="E11" i="8"/>
  <c r="E58" i="8" l="1"/>
  <c r="H63" i="8"/>
  <c r="D23" i="7"/>
  <c r="G23" i="7" s="1"/>
  <c r="G24" i="7"/>
  <c r="E173" i="6"/>
  <c r="H159" i="6"/>
  <c r="H173" i="6" s="1"/>
  <c r="G13" i="7"/>
  <c r="G12" i="7"/>
  <c r="G33" i="7" s="1"/>
  <c r="G36" i="7" s="1"/>
  <c r="H11" i="8"/>
  <c r="D33" i="7" l="1"/>
  <c r="D36" i="7" s="1"/>
  <c r="H58" i="8"/>
  <c r="H47" i="8" s="1"/>
  <c r="H84" i="8" s="1"/>
  <c r="E47" i="8"/>
  <c r="H162" i="6"/>
  <c r="K47" i="8" l="1"/>
  <c r="E84" i="8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<sst xmlns="http://schemas.openxmlformats.org/spreadsheetml/2006/main" count="657" uniqueCount="470">
  <si>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</si>
  <si>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</si>
  <si>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</si>
  <si>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</si>
  <si>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</si>
  <si>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</si>
  <si>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</si>
  <si>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</si>
  <si>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</si>
  <si>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</si>
  <si>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</si>
  <si>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</si>
  <si>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</si>
  <si>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</si>
  <si>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</si>
  <si>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</si>
  <si>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</si>
  <si>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</si>
  <si>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</si>
  <si>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</si>
  <si>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</si>
  <si>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</si>
  <si>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</si>
  <si>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</si>
  <si>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</si>
  <si>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</si>
  <si>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</si>
  <si>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</si>
  <si>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</si>
  <si>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</si>
  <si>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</si>
  <si>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</si>
  <si>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</si>
  <si>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</si>
  <si>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</si>
  <si>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</si>
  <si>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</si>
  <si>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</si>
  <si>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</si>
  <si>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</si>
  <si>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</si>
  <si>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</si>
  <si>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</si>
  <si>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</si>
  <si>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</si>
  <si>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</si>
  <si>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</si>
  <si>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</si>
  <si>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</si>
  <si>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</si>
  <si>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</si>
  <si>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</si>
  <si>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</si>
  <si>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</si>
  <si>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</si>
  <si>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</si>
  <si>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</si>
  <si>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</si>
  <si>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</si>
  <si>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</si>
  <si>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</si>
  <si>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</si>
  <si>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</si>
  <si>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</si>
  <si>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</si>
  <si>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</si>
  <si>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</si>
  <si>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</si>
  <si>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</si>
  <si>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</si>
  <si>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</si>
  <si>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</si>
  <si>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</si>
  <si>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</si>
  <si>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</si>
  <si>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</si>
  <si>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</si>
  <si>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</si>
  <si>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</si>
  <si>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</si>
  <si>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</si>
  <si>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</si>
  <si>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</si>
  <si>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</si>
  <si>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</si>
  <si>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</si>
  <si>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</si>
  <si>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</si>
  <si>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</si>
  <si>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</si>
  <si>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</si>
  <si>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</si>
  <si>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</si>
  <si>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</si>
  <si>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</si>
  <si>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</si>
  <si>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</si>
  <si>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</si>
  <si>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</si>
  <si>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</si>
  <si>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</si>
  <si>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</si>
  <si>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</si>
  <si>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</si>
  <si>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</si>
  <si>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</si>
  <si>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</si>
  <si>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</si>
  <si>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</si>
  <si>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</si>
  <si>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</si>
  <si>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</si>
  <si>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</si>
  <si>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</si>
  <si>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</si>
  <si>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</si>
  <si>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</si>
  <si>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</si>
  <si>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</si>
  <si>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</si>
  <si>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</si>
  <si>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</si>
  <si>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</si>
  <si>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</si>
  <si>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</si>
  <si>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</si>
  <si>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</si>
  <si>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</si>
  <si>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</si>
  <si>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</si>
  <si>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</si>
  <si>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</si>
  <si>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</si>
  <si>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</si>
  <si>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</si>
  <si>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</si>
  <si>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</si>
  <si>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</si>
  <si>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</si>
  <si>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</si>
  <si>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</si>
  <si>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</si>
  <si>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</si>
  <si>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</si>
  <si>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</si>
  <si>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</si>
  <si>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</si>
  <si>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</si>
  <si>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</si>
  <si>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</si>
  <si>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</si>
  <si>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</si>
  <si>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</si>
  <si>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</si>
  <si>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</si>
  <si>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</si>
  <si>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</si>
  <si>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</si>
  <si>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</si>
  <si>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</si>
  <si>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</si>
  <si>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</si>
  <si>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</si>
  <si>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</si>
  <si>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</si>
  <si>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</si>
  <si>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</si>
  <si>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</si>
  <si>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</si>
  <si>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</si>
  <si>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</si>
  <si>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</si>
  <si>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</si>
  <si>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</si>
  <si>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</si>
  <si>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</si>
  <si>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</si>
  <si>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</si>
  <si>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</si>
  <si>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</si>
  <si>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</si>
  <si>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</si>
  <si>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</si>
  <si>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</si>
  <si>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</si>
  <si>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</si>
  <si>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</si>
  <si>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</si>
  <si>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</si>
  <si>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</si>
  <si>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</si>
  <si>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</si>
  <si>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</si>
  <si>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</si>
  <si>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</si>
  <si>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</si>
  <si>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</si>
  <si>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</si>
  <si>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</si>
  <si>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</si>
  <si>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</si>
  <si>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</si>
  <si>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</si>
  <si>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</si>
  <si>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</si>
  <si>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</si>
  <si>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</si>
  <si>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</si>
  <si>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</si>
  <si>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</si>
  <si>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</si>
  <si>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</si>
  <si>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</si>
  <si>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</si>
  <si>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</si>
  <si>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</si>
  <si>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</si>
  <si>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</si>
  <si>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</si>
  <si>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</si>
  <si>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</si>
  <si>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</si>
  <si>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</si>
  <si>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</si>
  <si>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</si>
  <si>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</si>
  <si>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</si>
  <si>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</si>
  <si>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</si>
  <si>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</si>
  <si>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</si>
  <si>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</si>
  <si>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</si>
  <si>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</si>
  <si>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</si>
  <si>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</si>
  <si>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</si>
  <si>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</si>
  <si>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</si>
  <si>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</si>
  <si>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</si>
  <si>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</si>
  <si>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</si>
  <si>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</si>
  <si>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</si>
  <si>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</si>
  <si>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</si>
  <si>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</si>
  <si>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</si>
  <si>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</si>
  <si>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</si>
  <si>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</si>
  <si>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</si>
  <si>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</si>
  <si>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</si>
  <si>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</si>
  <si>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</si>
  <si>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</si>
  <si>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</si>
  <si>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</si>
  <si>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</si>
  <si>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</si>
  <si>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</si>
  <si>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</si>
  <si>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</si>
  <si>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</si>
  <si>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</si>
  <si>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</si>
  <si>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</si>
  <si>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</si>
  <si>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</si>
  <si>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</si>
  <si>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</si>
  <si>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</si>
  <si>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</si>
  <si>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</si>
  <si>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</si>
  <si>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</si>
  <si>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</si>
  <si>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</si>
  <si>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</si>
  <si>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</si>
  <si>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</si>
  <si>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</si>
  <si>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</si>
  <si>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</si>
  <si>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</si>
  <si>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</si>
  <si>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</si>
  <si>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</si>
  <si>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</si>
  <si>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</si>
  <si>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</si>
  <si>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</si>
  <si>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</si>
  <si>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</si>
  <si>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</si>
  <si>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</si>
  <si>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</si>
  <si>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</si>
  <si>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</si>
  <si>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</si>
  <si>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</si>
  <si>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</si>
  <si>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</si>
  <si>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</si>
  <si>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</si>
  <si>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</si>
  <si>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</si>
  <si>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</si>
  <si>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</si>
  <si>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</si>
  <si>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</si>
  <si>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</si>
  <si>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</si>
  <si>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</si>
  <si>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</si>
  <si>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</si>
  <si>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</si>
  <si>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</si>
  <si>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</si>
  <si>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</si>
  <si>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</si>
  <si>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</si>
  <si>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</si>
  <si>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</si>
  <si>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</si>
  <si>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</si>
  <si>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</si>
  <si>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</si>
  <si>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</si>
  <si>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</si>
  <si>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</si>
  <si>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</si>
  <si>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</si>
  <si>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</si>
  <si>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</si>
  <si>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</si>
  <si>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</si>
  <si>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</si>
  <si>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</si>
  <si>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</si>
  <si>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</si>
  <si>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</si>
  <si>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</si>
  <si>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</si>
  <si>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</si>
  <si>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</si>
  <si>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</si>
  <si>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</si>
  <si>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</si>
  <si>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</si>
  <si>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</si>
  <si>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</si>
  <si>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</si>
  <si>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</si>
  <si>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</si>
  <si>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</si>
  <si>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</si>
  <si>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</si>
  <si>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</si>
  <si>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</si>
  <si>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</si>
  <si>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</si>
  <si>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</si>
  <si>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</si>
  <si>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</si>
  <si>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</si>
  <si>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</si>
  <si>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</si>
  <si>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</si>
  <si>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</si>
  <si>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</si>
  <si>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</si>
  <si>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</si>
  <si>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</si>
  <si>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</si>
  <si>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</si>
  <si>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</si>
  <si>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</si>
  <si>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</si>
  <si>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</si>
  <si>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</si>
  <si>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</si>
  <si>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</si>
  <si>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</si>
  <si>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</si>
  <si>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</si>
  <si>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</si>
  <si>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</si>
  <si>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</si>
  <si>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</si>
  <si>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</si>
  <si>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</si>
  <si>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</si>
  <si>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</si>
  <si>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</si>
  <si>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</si>
  <si>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</si>
  <si>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</si>
  <si>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</si>
  <si>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</si>
  <si>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</si>
  <si>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</si>
  <si>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</si>
  <si>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</si>
  <si>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</si>
  <si>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</si>
  <si>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</si>
  <si>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</si>
  <si>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</si>
  <si>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</si>
  <si>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</si>
  <si>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</si>
  <si>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</si>
  <si>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</si>
  <si>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</si>
  <si>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</si>
  <si>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</si>
  <si>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</si>
  <si>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</si>
  <si>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</si>
  <si>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</si>
  <si>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</si>
  <si>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</si>
  <si>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</si>
  <si>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</si>
  <si>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</si>
  <si>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</si>
  <si>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</si>
  <si>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</si>
  <si>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</si>
  <si>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</si>
  <si>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</si>
  <si>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</si>
  <si>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</si>
  <si>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</si>
  <si>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</si>
  <si>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</si>
  <si>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</si>
  <si>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</si>
  <si>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</si>
  <si>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</si>
  <si>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</si>
  <si>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</si>
  <si>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</si>
  <si>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</si>
  <si>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</si>
  <si>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</si>
  <si>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</si>
  <si>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</si>
  <si>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</si>
  <si>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</si>
  <si>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</si>
  <si>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</si>
  <si>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</si>
  <si>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</si>
  <si>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</si>
  <si>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</si>
  <si>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</si>
  <si>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</si>
  <si>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</si>
  <si>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2018</t>
  </si>
  <si>
    <t>Al 31 de Marzo de 2019 y al 31 de Diciembre de 2018</t>
  </si>
  <si>
    <t>31 de marzo de 2019</t>
  </si>
  <si>
    <t>Del 01 de Enero al 31 de Marzo de 2019</t>
  </si>
  <si>
    <t>Saldo al 31 de diciembre de 2018</t>
  </si>
  <si>
    <t>Monto pagado de la inversión al 31 de Marzo de 2019 (k)</t>
  </si>
  <si>
    <t>Monto pagado de la inversión actualizado al 31 de Marzo de 2019 (l)</t>
  </si>
  <si>
    <t>Saldo pendiente por pagar de la inversión al 31 de Marzo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</si>
</sst>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zoomScale="110" zoomScaleNormal="100" zoomScaleSheetLayoutView="110" workbookViewId="0">
      <selection activeCell="F74" sqref="F74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463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17.25" thickBot="1" x14ac:dyDescent="0.3">
      <c r="A7" s="208" t="s">
        <v>3</v>
      </c>
      <c r="B7" s="209" t="s">
        <v>464</v>
      </c>
      <c r="C7" s="210" t="s">
        <v>462</v>
      </c>
      <c r="D7" s="225" t="s">
        <v>3</v>
      </c>
      <c r="E7" s="226"/>
      <c r="F7" s="210" t="s">
        <v>464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8637619</v>
      </c>
      <c r="C10" s="139">
        <f>C11+C12+C13+C14+C15+C16+C17</f>
        <v>8250177</v>
      </c>
      <c r="D10" s="92"/>
      <c r="E10" s="136" t="s">
        <v>9</v>
      </c>
      <c r="F10" s="151">
        <f>F11+F12+F13+F14+F15+F16+F17+F18+F19</f>
        <v>75894</v>
      </c>
      <c r="G10" s="151">
        <f>G11+G12+G13+G14+G15+G16+G17+G18+G19</f>
        <v>91290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1169619</v>
      </c>
      <c r="C12" s="140">
        <v>782177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75894</v>
      </c>
      <c r="G17" s="152">
        <v>91290</v>
      </c>
    </row>
    <row r="18" spans="1:8" ht="12" customHeight="1" x14ac:dyDescent="0.25">
      <c r="A18" s="133" t="s">
        <v>24</v>
      </c>
      <c r="B18" s="139">
        <f>B19+B20+B21+B22+B23+B24+B25</f>
        <v>49477</v>
      </c>
      <c r="C18" s="139">
        <f>C19+C20+C21+C22+C23+C24+C25</f>
        <v>127702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49111</v>
      </c>
      <c r="C22" s="140">
        <v>127538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366</v>
      </c>
      <c r="C25" s="76">
        <v>164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8687096</v>
      </c>
      <c r="C48" s="139">
        <f>C10+C18+C26+C32+C38+C39+C42</f>
        <v>8377879</v>
      </c>
      <c r="D48" s="92"/>
      <c r="E48" s="122" t="s">
        <v>83</v>
      </c>
      <c r="F48" s="152">
        <f>F10+F20+F24+F27+F28+F32+F39+F43</f>
        <v>75894</v>
      </c>
      <c r="G48" s="152">
        <f>G10+G20+G24+G27+G28+G32+G39+G43</f>
        <v>91290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8788664</v>
      </c>
      <c r="C54" s="76">
        <v>8788664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75894</v>
      </c>
      <c r="G60" s="155">
        <f>G48+G58</f>
        <v>91290</v>
      </c>
    </row>
    <row r="61" spans="1:7" ht="16.5" x14ac:dyDescent="0.25">
      <c r="A61" s="10" t="s">
        <v>103</v>
      </c>
      <c r="B61" s="76">
        <f>B51+B52+B53+B54+B55+B56+B57+B58+B59</f>
        <v>8788664</v>
      </c>
      <c r="C61" s="76">
        <f>C51+C52+C53+C54+C55+C56+C57+C58+C59</f>
        <v>8788664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17475760</v>
      </c>
      <c r="C63" s="144">
        <f>C48+C61</f>
        <v>17166543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17399866</v>
      </c>
      <c r="G69" s="152">
        <f>G70+G71+G72+G73+G74</f>
        <v>17075253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368613</v>
      </c>
      <c r="G70" s="152">
        <v>1086606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4442969</v>
      </c>
      <c r="G71" s="152">
        <v>3400363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12588284</v>
      </c>
      <c r="G74" s="152">
        <v>12588284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17399866</v>
      </c>
      <c r="G80" s="152">
        <f>G64+G69+G76</f>
        <v>17075253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17475760</v>
      </c>
      <c r="G82" s="152">
        <f>G60+G80</f>
        <v>17166543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20" zoomScaleNormal="130" zoomScaleSheetLayoutView="120" workbookViewId="0">
      <selection activeCell="G21" sqref="G21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465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51" t="s">
        <v>123</v>
      </c>
      <c r="B8" s="247"/>
      <c r="C8" s="247" t="s">
        <v>466</v>
      </c>
      <c r="D8" s="247" t="s">
        <v>124</v>
      </c>
      <c r="E8" s="247" t="s">
        <v>125</v>
      </c>
      <c r="F8" s="247" t="s">
        <v>126</v>
      </c>
      <c r="G8" s="211" t="s">
        <v>127</v>
      </c>
      <c r="H8" s="247" t="s">
        <v>128</v>
      </c>
      <c r="I8" s="249" t="s">
        <v>129</v>
      </c>
    </row>
    <row r="9" spans="1:9" ht="15.75" thickBot="1" x14ac:dyDescent="0.3">
      <c r="A9" s="252"/>
      <c r="B9" s="248"/>
      <c r="C9" s="248"/>
      <c r="D9" s="248"/>
      <c r="E9" s="248"/>
      <c r="F9" s="248"/>
      <c r="G9" s="212" t="s">
        <v>130</v>
      </c>
      <c r="H9" s="248"/>
      <c r="I9" s="250"/>
    </row>
    <row r="10" spans="1:9" x14ac:dyDescent="0.25">
      <c r="A10" s="241"/>
      <c r="B10" s="242"/>
      <c r="C10" s="41"/>
      <c r="D10" s="41"/>
      <c r="E10" s="41"/>
      <c r="F10" s="41"/>
      <c r="G10" s="41"/>
      <c r="H10" s="41"/>
      <c r="I10" s="41"/>
    </row>
    <row r="11" spans="1:9" x14ac:dyDescent="0.25">
      <c r="A11" s="233" t="s">
        <v>131</v>
      </c>
      <c r="B11" s="234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3" t="s">
        <v>132</v>
      </c>
      <c r="B12" s="234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3" t="s">
        <v>136</v>
      </c>
      <c r="B16" s="234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3" t="s">
        <v>140</v>
      </c>
      <c r="B20" s="244"/>
      <c r="C20" s="178">
        <v>91290</v>
      </c>
      <c r="D20" s="178">
        <v>0</v>
      </c>
      <c r="E20" s="178">
        <v>0</v>
      </c>
      <c r="F20" s="178">
        <v>0</v>
      </c>
      <c r="G20" s="178">
        <v>75894</v>
      </c>
      <c r="H20" s="178"/>
      <c r="I20" s="178"/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5" t="s">
        <v>141</v>
      </c>
      <c r="B22" s="246"/>
      <c r="C22" s="179">
        <f>C11+C20</f>
        <v>91290</v>
      </c>
      <c r="D22" s="179">
        <f t="shared" ref="D22:G22" si="3">D11+D20</f>
        <v>0</v>
      </c>
      <c r="E22" s="179">
        <f t="shared" si="3"/>
        <v>0</v>
      </c>
      <c r="F22" s="179">
        <f t="shared" si="3"/>
        <v>0</v>
      </c>
      <c r="G22" s="179">
        <f t="shared" si="3"/>
        <v>75894</v>
      </c>
      <c r="H22" s="179">
        <v>0</v>
      </c>
      <c r="I22" s="179">
        <v>0</v>
      </c>
    </row>
    <row r="23" spans="1:9" x14ac:dyDescent="0.25">
      <c r="A23" s="233"/>
      <c r="B23" s="234"/>
      <c r="C23" s="76"/>
      <c r="D23" s="76"/>
      <c r="E23" s="76"/>
      <c r="F23" s="76"/>
      <c r="G23" s="76"/>
      <c r="H23" s="76"/>
      <c r="I23" s="76"/>
    </row>
    <row r="24" spans="1:9" x14ac:dyDescent="0.25">
      <c r="A24" s="233" t="s">
        <v>142</v>
      </c>
      <c r="B24" s="234"/>
      <c r="C24" s="76"/>
      <c r="D24" s="76"/>
      <c r="E24" s="76"/>
      <c r="F24" s="76"/>
      <c r="G24" s="76"/>
      <c r="H24" s="76"/>
      <c r="I24" s="76"/>
    </row>
    <row r="25" spans="1:9" x14ac:dyDescent="0.25">
      <c r="A25" s="235" t="s">
        <v>143</v>
      </c>
      <c r="B25" s="236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5" t="s">
        <v>144</v>
      </c>
      <c r="B26" s="236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5" t="s">
        <v>145</v>
      </c>
      <c r="B27" s="236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9"/>
      <c r="B28" s="240"/>
      <c r="C28" s="76"/>
      <c r="D28" s="76"/>
      <c r="E28" s="76"/>
      <c r="F28" s="76"/>
      <c r="G28" s="76"/>
      <c r="H28" s="76"/>
      <c r="I28" s="76"/>
    </row>
    <row r="29" spans="1:9" x14ac:dyDescent="0.25">
      <c r="A29" s="233" t="s">
        <v>146</v>
      </c>
      <c r="B29" s="234"/>
      <c r="C29" s="76"/>
      <c r="D29" s="76"/>
      <c r="E29" s="76"/>
      <c r="F29" s="76"/>
      <c r="G29" s="76"/>
      <c r="H29" s="76"/>
      <c r="I29" s="76"/>
    </row>
    <row r="30" spans="1:9" x14ac:dyDescent="0.25">
      <c r="A30" s="235" t="s">
        <v>147</v>
      </c>
      <c r="B30" s="236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5" t="s">
        <v>148</v>
      </c>
      <c r="B31" s="236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5" t="s">
        <v>149</v>
      </c>
      <c r="B32" s="236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37"/>
      <c r="B33" s="238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27" t="s">
        <v>150</v>
      </c>
      <c r="C36" s="227"/>
      <c r="D36" s="227"/>
      <c r="E36" s="227"/>
      <c r="F36" s="227"/>
      <c r="G36" s="227"/>
      <c r="H36" s="227"/>
      <c r="I36" s="227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28" t="s">
        <v>152</v>
      </c>
      <c r="B40" s="201" t="s">
        <v>153</v>
      </c>
      <c r="C40" s="213" t="s">
        <v>154</v>
      </c>
      <c r="D40" s="201" t="s">
        <v>155</v>
      </c>
      <c r="E40" s="228" t="s">
        <v>156</v>
      </c>
      <c r="F40" s="198" t="s">
        <v>157</v>
      </c>
    </row>
    <row r="41" spans="1:9" x14ac:dyDescent="0.25">
      <c r="A41" s="229"/>
      <c r="B41" s="202" t="s">
        <v>158</v>
      </c>
      <c r="C41" s="214" t="s">
        <v>159</v>
      </c>
      <c r="D41" s="202" t="s">
        <v>160</v>
      </c>
      <c r="E41" s="231"/>
      <c r="F41" s="199" t="s">
        <v>161</v>
      </c>
    </row>
    <row r="42" spans="1:9" ht="15.75" thickBot="1" x14ac:dyDescent="0.3">
      <c r="A42" s="230"/>
      <c r="B42" s="203"/>
      <c r="C42" s="215" t="s">
        <v>162</v>
      </c>
      <c r="D42" s="203"/>
      <c r="E42" s="232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'1'!A89</f>
        <v>L.T.F. María Antonieta Ordoñez Carrera</v>
      </c>
      <c r="F55" s="87"/>
      <c r="G55" s="87" t="str">
        <f>'1'!E89</f>
        <v>C.P. María Guadalupe Vásquez Pérez</v>
      </c>
    </row>
    <row r="56" spans="1:7" x14ac:dyDescent="0.25">
      <c r="A56" s="88"/>
      <c r="B56" s="88" t="str">
        <f>'1'!A90</f>
        <v>Directora General del CRI-ESCUELA</v>
      </c>
      <c r="F56" s="88"/>
      <c r="G56" s="88" t="str">
        <f>'1'!E90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+'2'!A6:I6</f>
        <v>Del 01 de Enero al 31 de Marzo de 2019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467</v>
      </c>
      <c r="J7" s="196" t="s">
        <v>468</v>
      </c>
      <c r="K7" s="196" t="s">
        <v>469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'1'!A89</f>
        <v>L.T.F. María Antonieta Ordoñez Carrera</v>
      </c>
      <c r="I27" s="87" t="str">
        <f>'1'!E89</f>
        <v>C.P. María Guadalupe Vásquez Pérez</v>
      </c>
    </row>
    <row r="28" spans="1:11" x14ac:dyDescent="0.25">
      <c r="C28" s="88" t="str">
        <f>'1'!A90</f>
        <v>Directora General del CRI-ESCUELA</v>
      </c>
      <c r="I28" s="88" t="str">
        <f>'1'!E90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topLeftCell="A55" zoomScale="120" zoomScaleNormal="100" zoomScaleSheetLayoutView="120" workbookViewId="0">
      <selection activeCell="D16" sqref="D16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72" t="s">
        <v>189</v>
      </c>
      <c r="B4" s="273"/>
      <c r="C4" s="273"/>
      <c r="D4" s="273"/>
      <c r="E4" s="274"/>
    </row>
    <row r="5" spans="1:7" ht="12" customHeight="1" x14ac:dyDescent="0.25">
      <c r="A5" s="272" t="str">
        <f>+'2'!A6:I6</f>
        <v>Del 01 de Enero al 31 de Marzo de 2019</v>
      </c>
      <c r="B5" s="273"/>
      <c r="C5" s="273"/>
      <c r="D5" s="273"/>
      <c r="E5" s="274"/>
    </row>
    <row r="6" spans="1:7" ht="12" customHeight="1" thickBot="1" x14ac:dyDescent="0.3">
      <c r="A6" s="275" t="s">
        <v>2</v>
      </c>
      <c r="B6" s="276"/>
      <c r="C6" s="276"/>
      <c r="D6" s="276"/>
      <c r="E6" s="277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0" t="s">
        <v>3</v>
      </c>
      <c r="B8" s="261"/>
      <c r="C8" s="197" t="s">
        <v>190</v>
      </c>
      <c r="D8" s="264" t="s">
        <v>191</v>
      </c>
      <c r="E8" s="197" t="s">
        <v>192</v>
      </c>
    </row>
    <row r="9" spans="1:7" ht="15" customHeight="1" thickBot="1" x14ac:dyDescent="0.3">
      <c r="A9" s="262"/>
      <c r="B9" s="263"/>
      <c r="C9" s="196" t="s">
        <v>193</v>
      </c>
      <c r="D9" s="265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11991578</v>
      </c>
      <c r="D11" s="77">
        <f>D12+D13+D14</f>
        <v>2464553</v>
      </c>
      <c r="E11" s="77">
        <f>E12+E13+E14</f>
        <v>2464553</v>
      </c>
    </row>
    <row r="12" spans="1:7" ht="15" customHeight="1" x14ac:dyDescent="0.25">
      <c r="A12" s="44"/>
      <c r="B12" s="20" t="s">
        <v>196</v>
      </c>
      <c r="C12" s="78">
        <f>'5'!D45</f>
        <v>11991578</v>
      </c>
      <c r="D12" s="78">
        <f>'5'!G45</f>
        <v>2464553</v>
      </c>
      <c r="E12" s="78">
        <f>'5'!H45</f>
        <v>2464553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11991578</v>
      </c>
      <c r="D15" s="77">
        <f>D16+D17</f>
        <v>2095940</v>
      </c>
      <c r="E15" s="77">
        <f>E16+E17</f>
        <v>2085301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'6a'!C10</f>
        <v>11991578</v>
      </c>
      <c r="D16" s="78">
        <f>'6a'!F10</f>
        <v>2095940</v>
      </c>
      <c r="E16" s="78">
        <f>'6a'!G10</f>
        <v>2085301</v>
      </c>
      <c r="F16" s="108"/>
    </row>
    <row r="17" spans="1:5" ht="15" customHeight="1" x14ac:dyDescent="0.25">
      <c r="A17" s="44"/>
      <c r="B17" s="20" t="s">
        <v>201</v>
      </c>
      <c r="C17" s="78">
        <f>'6a'!C84</f>
        <v>0</v>
      </c>
      <c r="D17" s="78">
        <f>'6a'!F84</f>
        <v>0</v>
      </c>
      <c r="E17" s="78">
        <f>'6a'!G84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368613</v>
      </c>
      <c r="E21" s="80">
        <f t="shared" si="0"/>
        <v>379252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368613</v>
      </c>
      <c r="E22" s="80">
        <f t="shared" si="1"/>
        <v>379252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368613</v>
      </c>
      <c r="E23" s="80">
        <f t="shared" si="2"/>
        <v>379252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56"/>
      <c r="B25" s="256"/>
      <c r="C25" s="256"/>
      <c r="D25" s="256"/>
      <c r="E25" s="256"/>
    </row>
    <row r="26" spans="1:5" ht="15" customHeight="1" thickBot="1" x14ac:dyDescent="0.3">
      <c r="A26" s="257" t="s">
        <v>208</v>
      </c>
      <c r="B26" s="258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368613</v>
      </c>
      <c r="E31" s="80">
        <f t="shared" si="3"/>
        <v>379252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0" t="s">
        <v>208</v>
      </c>
      <c r="B34" s="261"/>
      <c r="C34" s="264" t="s">
        <v>215</v>
      </c>
      <c r="D34" s="266" t="s">
        <v>191</v>
      </c>
      <c r="E34" s="264" t="s">
        <v>458</v>
      </c>
    </row>
    <row r="35" spans="1:5" ht="15" customHeight="1" thickBot="1" x14ac:dyDescent="0.3">
      <c r="A35" s="262"/>
      <c r="B35" s="263"/>
      <c r="C35" s="265"/>
      <c r="D35" s="267"/>
      <c r="E35" s="265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0" t="s">
        <v>208</v>
      </c>
      <c r="B45" s="261"/>
      <c r="C45" s="264" t="s">
        <v>215</v>
      </c>
      <c r="D45" s="266" t="s">
        <v>191</v>
      </c>
      <c r="E45" s="264" t="s">
        <v>458</v>
      </c>
    </row>
    <row r="46" spans="1:5" ht="15" customHeight="1" thickBot="1" x14ac:dyDescent="0.3">
      <c r="A46" s="262"/>
      <c r="B46" s="263"/>
      <c r="C46" s="265"/>
      <c r="D46" s="267"/>
      <c r="E46" s="265"/>
    </row>
    <row r="47" spans="1:5" ht="15" customHeight="1" x14ac:dyDescent="0.25">
      <c r="A47" s="268"/>
      <c r="B47" s="269"/>
      <c r="C47" s="24"/>
      <c r="D47" s="24"/>
      <c r="E47" s="24"/>
    </row>
    <row r="48" spans="1:5" ht="15" customHeight="1" x14ac:dyDescent="0.25">
      <c r="A48" s="270"/>
      <c r="B48" s="271" t="s">
        <v>223</v>
      </c>
      <c r="C48" s="259">
        <f>C12</f>
        <v>11991578</v>
      </c>
      <c r="D48" s="259">
        <f>D12</f>
        <v>2464553</v>
      </c>
      <c r="E48" s="259">
        <f>E12</f>
        <v>2464553</v>
      </c>
    </row>
    <row r="49" spans="1:5" ht="15" customHeight="1" x14ac:dyDescent="0.25">
      <c r="A49" s="270"/>
      <c r="B49" s="271"/>
      <c r="C49" s="259"/>
      <c r="D49" s="259"/>
      <c r="E49" s="259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'6a'!C10</f>
        <v>11991578</v>
      </c>
      <c r="D53" s="91">
        <f>'6a'!F10</f>
        <v>2095940</v>
      </c>
      <c r="E53" s="91">
        <f>'6a'!G10</f>
        <v>2085301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368613</v>
      </c>
      <c r="E55" s="168">
        <f t="shared" si="4"/>
        <v>379252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368613</v>
      </c>
      <c r="E56" s="169">
        <f t="shared" si="5"/>
        <v>379252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0" t="s">
        <v>208</v>
      </c>
      <c r="B58" s="261"/>
      <c r="C58" s="264" t="s">
        <v>215</v>
      </c>
      <c r="D58" s="266" t="s">
        <v>191</v>
      </c>
      <c r="E58" s="264" t="s">
        <v>458</v>
      </c>
    </row>
    <row r="59" spans="1:5" ht="15" customHeight="1" thickBot="1" x14ac:dyDescent="0.3">
      <c r="A59" s="262"/>
      <c r="B59" s="263"/>
      <c r="C59" s="265"/>
      <c r="D59" s="267"/>
      <c r="E59" s="265"/>
    </row>
    <row r="60" spans="1:5" ht="15" customHeight="1" x14ac:dyDescent="0.25">
      <c r="A60" s="268"/>
      <c r="B60" s="269"/>
      <c r="C60" s="24"/>
      <c r="D60" s="24"/>
      <c r="E60" s="24"/>
    </row>
    <row r="61" spans="1:5" ht="15" customHeight="1" x14ac:dyDescent="0.25">
      <c r="A61" s="270"/>
      <c r="B61" s="271" t="s">
        <v>197</v>
      </c>
      <c r="C61" s="259">
        <f>C13</f>
        <v>0</v>
      </c>
      <c r="D61" s="259">
        <f>D13</f>
        <v>0</v>
      </c>
      <c r="E61" s="259">
        <f>E13</f>
        <v>0</v>
      </c>
    </row>
    <row r="62" spans="1:5" ht="15" customHeight="1" x14ac:dyDescent="0.25">
      <c r="A62" s="270"/>
      <c r="B62" s="271"/>
      <c r="C62" s="259"/>
      <c r="D62" s="259"/>
      <c r="E62" s="259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'6a'!C84</f>
        <v>0</v>
      </c>
      <c r="D66" s="91">
        <f>'6a'!F84</f>
        <v>0</v>
      </c>
      <c r="E66" s="91">
        <f>'6a'!G84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'1'!A89</f>
        <v>L.T.F. María Antonieta Ordoñez Carrera</v>
      </c>
      <c r="D78" s="87" t="str">
        <f>'1'!E89</f>
        <v>C.P. María Guadalupe Vásquez Pérez</v>
      </c>
    </row>
    <row r="79" spans="1:5" x14ac:dyDescent="0.25">
      <c r="B79" s="88" t="str">
        <f>'1'!A90</f>
        <v>Directora General del CRI-ESCUELA</v>
      </c>
      <c r="D79" s="88" t="str">
        <f>'1'!E90</f>
        <v>Coordinadora Administrativa</v>
      </c>
    </row>
    <row r="80" spans="1:5" x14ac:dyDescent="0.25">
      <c r="B80" s="88"/>
      <c r="D80" s="88"/>
    </row>
    <row r="81" spans="7:7" x14ac:dyDescent="0.25">
      <c r="G81">
        <f>+'3'!A5:K5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Normal="100" zoomScaleSheetLayoutView="100" workbookViewId="0">
      <pane ySplit="9" topLeftCell="A10" activePane="bottomLeft" state="frozen"/>
      <selection activeCell="A7" sqref="A7:G7"/>
      <selection pane="bottomLeft" activeCell="D45" sqref="D4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72" t="s">
        <v>232</v>
      </c>
      <c r="B4" s="273"/>
      <c r="C4" s="273"/>
      <c r="D4" s="273"/>
      <c r="E4" s="273"/>
      <c r="F4" s="273"/>
      <c r="G4" s="273"/>
      <c r="H4" s="273"/>
      <c r="I4" s="274"/>
    </row>
    <row r="5" spans="1:9" x14ac:dyDescent="0.25">
      <c r="A5" s="272" t="str">
        <f>+'2'!A6:I6</f>
        <v>Del 01 de Enero al 31 de Marzo de 2019</v>
      </c>
      <c r="B5" s="273"/>
      <c r="C5" s="273"/>
      <c r="D5" s="273"/>
      <c r="E5" s="273"/>
      <c r="F5" s="273"/>
      <c r="G5" s="273"/>
      <c r="H5" s="273"/>
      <c r="I5" s="274"/>
    </row>
    <row r="6" spans="1:9" ht="15.75" thickBot="1" x14ac:dyDescent="0.3">
      <c r="A6" s="275" t="s">
        <v>2</v>
      </c>
      <c r="B6" s="276"/>
      <c r="C6" s="276"/>
      <c r="D6" s="276"/>
      <c r="E6" s="276"/>
      <c r="F6" s="276"/>
      <c r="G6" s="276"/>
      <c r="H6" s="276"/>
      <c r="I6" s="277"/>
    </row>
    <row r="7" spans="1:9" ht="15.75" thickBot="1" x14ac:dyDescent="0.3">
      <c r="A7" s="278"/>
      <c r="B7" s="279"/>
      <c r="C7" s="280"/>
      <c r="D7" s="281" t="s">
        <v>233</v>
      </c>
      <c r="E7" s="282"/>
      <c r="F7" s="282"/>
      <c r="G7" s="282"/>
      <c r="H7" s="283"/>
      <c r="I7" s="284" t="s">
        <v>234</v>
      </c>
    </row>
    <row r="8" spans="1:9" x14ac:dyDescent="0.25">
      <c r="A8" s="287" t="s">
        <v>208</v>
      </c>
      <c r="B8" s="288"/>
      <c r="C8" s="289"/>
      <c r="D8" s="284" t="s">
        <v>235</v>
      </c>
      <c r="E8" s="293" t="s">
        <v>236</v>
      </c>
      <c r="F8" s="284" t="s">
        <v>237</v>
      </c>
      <c r="G8" s="284" t="s">
        <v>191</v>
      </c>
      <c r="H8" s="284" t="s">
        <v>238</v>
      </c>
      <c r="I8" s="285"/>
    </row>
    <row r="9" spans="1:9" ht="15.75" thickBot="1" x14ac:dyDescent="0.3">
      <c r="A9" s="290" t="s">
        <v>239</v>
      </c>
      <c r="B9" s="291"/>
      <c r="C9" s="292"/>
      <c r="D9" s="286"/>
      <c r="E9" s="294"/>
      <c r="F9" s="286"/>
      <c r="G9" s="286"/>
      <c r="H9" s="286"/>
      <c r="I9" s="286"/>
    </row>
    <row r="10" spans="1:9" s="183" customFormat="1" ht="9" x14ac:dyDescent="0.15">
      <c r="A10" s="297"/>
      <c r="B10" s="298"/>
      <c r="C10" s="29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300" t="s">
        <v>240</v>
      </c>
      <c r="B11" s="301"/>
      <c r="C11" s="302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95" t="s">
        <v>241</v>
      </c>
      <c r="C12" s="296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95" t="s">
        <v>242</v>
      </c>
      <c r="C13" s="296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95" t="s">
        <v>243</v>
      </c>
      <c r="C14" s="296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95" t="s">
        <v>244</v>
      </c>
      <c r="C15" s="296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95" t="s">
        <v>245</v>
      </c>
      <c r="C16" s="296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95" t="s">
        <v>246</v>
      </c>
      <c r="C17" s="296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95" t="s">
        <v>247</v>
      </c>
      <c r="C18" s="296"/>
      <c r="D18" s="101">
        <v>10891578</v>
      </c>
      <c r="E18" s="101">
        <v>0</v>
      </c>
      <c r="F18" s="101">
        <f t="shared" si="0"/>
        <v>10891578</v>
      </c>
      <c r="G18" s="101">
        <v>2464553</v>
      </c>
      <c r="H18" s="101">
        <v>2464553</v>
      </c>
      <c r="I18" s="111">
        <f>+H18-D18</f>
        <v>-8427025</v>
      </c>
    </row>
    <row r="19" spans="1:9" s="183" customFormat="1" ht="9" x14ac:dyDescent="0.15">
      <c r="A19" s="103"/>
      <c r="B19" s="295" t="s">
        <v>248</v>
      </c>
      <c r="C19" s="296"/>
      <c r="D19" s="175">
        <f>D21+D22+D23+D24+D25+D26+D27+D28+D29+D30+D31</f>
        <v>1100000</v>
      </c>
      <c r="E19" s="176">
        <f>E21+E22+E23+E24+E25+E26+E27+E28+E29+E30+E31</f>
        <v>0</v>
      </c>
      <c r="F19" s="177">
        <f>F21+F22+F23+F24+F25+F26+F27+F28+F29+F30+F31</f>
        <v>1100000</v>
      </c>
      <c r="G19" s="164">
        <f>G21+G22+G23+G24+G25+G26+G27+G28+G29+G30+G31</f>
        <v>0</v>
      </c>
      <c r="H19" s="175">
        <f>H21+H22+H23+H24+H25+H26+H27+H28+H29+H30+H31</f>
        <v>0</v>
      </c>
      <c r="I19" s="176">
        <f>+H19-D19</f>
        <v>-1100000</v>
      </c>
    </row>
    <row r="20" spans="1:9" s="183" customFormat="1" ht="9" x14ac:dyDescent="0.15">
      <c r="A20" s="103"/>
      <c r="B20" s="295" t="s">
        <v>249</v>
      </c>
      <c r="C20" s="296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1100000</v>
      </c>
      <c r="E21" s="101">
        <v>0</v>
      </c>
      <c r="F21" s="101">
        <f>+D21+E21</f>
        <v>1100000</v>
      </c>
      <c r="G21" s="101">
        <v>0</v>
      </c>
      <c r="H21" s="101">
        <v>0</v>
      </c>
      <c r="I21" s="111">
        <f>+H21-D21</f>
        <v>-1100000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95" t="s">
        <v>261</v>
      </c>
      <c r="C32" s="296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307" t="s">
        <v>267</v>
      </c>
      <c r="C38" s="296"/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11">
        <f t="shared" si="1"/>
        <v>0</v>
      </c>
    </row>
    <row r="39" spans="1:9" s="183" customFormat="1" ht="9" x14ac:dyDescent="0.15">
      <c r="A39" s="103"/>
      <c r="B39" s="307" t="s">
        <v>268</v>
      </c>
      <c r="C39" s="296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95" t="s">
        <v>270</v>
      </c>
      <c r="C41" s="296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300" t="s">
        <v>273</v>
      </c>
      <c r="B45" s="301"/>
      <c r="C45" s="303"/>
      <c r="D45" s="164">
        <f>D12+D13+D14+D15+D16+D17+D18+D19+D32+D38+D39+D41</f>
        <v>11991578</v>
      </c>
      <c r="E45" s="164">
        <f>E12+E13+E14+E15+E16+E17+E18+E19+E32+E38+E39+E41</f>
        <v>0</v>
      </c>
      <c r="F45" s="164">
        <f>F12+F13+F14+F15+F16+F17+F18+F19+F32+F38+F39+F41</f>
        <v>11991578</v>
      </c>
      <c r="G45" s="164">
        <f>G12+G13+G14+G15+G16+G17+G18+G19+G32+G38+G39+G41</f>
        <v>2464553</v>
      </c>
      <c r="H45" s="164">
        <f>H12+H13+H14+H15+H16+H17+H18+H19+H32+H38+H39+H41</f>
        <v>2464553</v>
      </c>
      <c r="I45" s="164">
        <f>+H45-D45</f>
        <v>-9527025</v>
      </c>
    </row>
    <row r="46" spans="1:9" s="183" customFormat="1" ht="9" x14ac:dyDescent="0.15">
      <c r="A46" s="300" t="s">
        <v>274</v>
      </c>
      <c r="B46" s="301"/>
      <c r="C46" s="303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300" t="s">
        <v>275</v>
      </c>
      <c r="B47" s="301"/>
      <c r="C47" s="303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300" t="s">
        <v>276</v>
      </c>
      <c r="B49" s="301"/>
      <c r="C49" s="303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95" t="s">
        <v>277</v>
      </c>
      <c r="C50" s="296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2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2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2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2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2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2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2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2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2"/>
        <v>0</v>
      </c>
    </row>
    <row r="59" spans="1:9" s="183" customFormat="1" ht="9" x14ac:dyDescent="0.15">
      <c r="A59" s="103"/>
      <c r="B59" s="295" t="s">
        <v>286</v>
      </c>
      <c r="C59" s="296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2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2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2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2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2"/>
        <v>0</v>
      </c>
    </row>
    <row r="64" spans="1:9" s="183" customFormat="1" ht="9" x14ac:dyDescent="0.15">
      <c r="A64" s="103"/>
      <c r="B64" s="295" t="s">
        <v>291</v>
      </c>
      <c r="C64" s="296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2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2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2"/>
        <v>0</v>
      </c>
    </row>
    <row r="67" spans="1:11" s="183" customFormat="1" ht="9" x14ac:dyDescent="0.15">
      <c r="A67" s="103"/>
      <c r="B67" s="295" t="s">
        <v>294</v>
      </c>
      <c r="C67" s="296"/>
      <c r="D67" s="101"/>
      <c r="E67" s="101"/>
      <c r="F67" s="101"/>
      <c r="G67" s="101"/>
      <c r="H67" s="101"/>
      <c r="I67" s="111">
        <f t="shared" si="2"/>
        <v>0</v>
      </c>
    </row>
    <row r="68" spans="1:11" s="183" customFormat="1" ht="9" x14ac:dyDescent="0.15">
      <c r="A68" s="103"/>
      <c r="B68" s="295" t="s">
        <v>295</v>
      </c>
      <c r="C68" s="296"/>
      <c r="D68" s="101"/>
      <c r="E68" s="101"/>
      <c r="F68" s="101"/>
      <c r="G68" s="101"/>
      <c r="H68" s="101"/>
      <c r="I68" s="111">
        <f t="shared" si="2"/>
        <v>0</v>
      </c>
    </row>
    <row r="69" spans="1:11" s="183" customFormat="1" ht="9" x14ac:dyDescent="0.15">
      <c r="A69" s="103"/>
      <c r="B69" s="295"/>
      <c r="C69" s="296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300" t="s">
        <v>296</v>
      </c>
      <c r="B70" s="301"/>
      <c r="C70" s="303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95"/>
      <c r="C71" s="296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300" t="s">
        <v>297</v>
      </c>
      <c r="B72" s="301"/>
      <c r="C72" s="303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95" t="s">
        <v>298</v>
      </c>
      <c r="C73" s="296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95"/>
      <c r="C74" s="296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300" t="s">
        <v>299</v>
      </c>
      <c r="B75" s="301"/>
      <c r="C75" s="303"/>
      <c r="D75" s="107">
        <f>D45+D70+D72</f>
        <v>11991578</v>
      </c>
      <c r="E75" s="107">
        <f>E45+E70+E72</f>
        <v>0</v>
      </c>
      <c r="F75" s="107">
        <f>F45+F70+F72</f>
        <v>11991578</v>
      </c>
      <c r="G75" s="107">
        <f>G45+G70+G72</f>
        <v>2464553</v>
      </c>
      <c r="H75" s="107">
        <f>H45+H70+H72</f>
        <v>2464553</v>
      </c>
      <c r="I75" s="112">
        <f>+H75-D75</f>
        <v>-9527025</v>
      </c>
      <c r="K75" s="53"/>
    </row>
    <row r="76" spans="1:11" s="183" customFormat="1" ht="9" x14ac:dyDescent="0.15">
      <c r="A76" s="103"/>
      <c r="B76" s="295"/>
      <c r="C76" s="296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306" t="s">
        <v>300</v>
      </c>
      <c r="C77" s="303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95" t="s">
        <v>301</v>
      </c>
      <c r="C78" s="296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95" t="s">
        <v>302</v>
      </c>
      <c r="C79" s="296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306" t="s">
        <v>303</v>
      </c>
      <c r="C80" s="303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304"/>
      <c r="C81" s="30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'1'!A89</f>
        <v>L.T.F. María Antonieta Ordoñez Carrera</v>
      </c>
      <c r="G86" s="87" t="str">
        <f>'1'!E89</f>
        <v>C.P. María Guadalupe Vásquez Pérez</v>
      </c>
    </row>
    <row r="87" spans="1:9" x14ac:dyDescent="0.25">
      <c r="C87" s="88" t="str">
        <f>'1'!A90</f>
        <v>Directora General del CRI-ESCUELA</v>
      </c>
      <c r="G87" s="88" t="str">
        <f>'1'!E90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20" zoomScaleNormal="100" zoomScaleSheetLayoutView="120" workbookViewId="0">
      <selection sqref="A1:H1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23" ht="11.25" customHeight="1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23" ht="11.25" customHeight="1" x14ac:dyDescent="0.25">
      <c r="A5" s="272" t="s">
        <v>306</v>
      </c>
      <c r="B5" s="273"/>
      <c r="C5" s="273"/>
      <c r="D5" s="273"/>
      <c r="E5" s="273"/>
      <c r="F5" s="273"/>
      <c r="G5" s="273"/>
      <c r="H5" s="310"/>
    </row>
    <row r="6" spans="1:23" ht="11.25" customHeight="1" x14ac:dyDescent="0.25">
      <c r="A6" s="272" t="str">
        <f>+'2'!A6:I6</f>
        <v>Del 01 de Enero al 31 de Marzo de 2019</v>
      </c>
      <c r="B6" s="273"/>
      <c r="C6" s="273"/>
      <c r="D6" s="273"/>
      <c r="E6" s="273"/>
      <c r="F6" s="273"/>
      <c r="G6" s="273"/>
      <c r="H6" s="310"/>
    </row>
    <row r="7" spans="1:23" ht="11.25" customHeight="1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23" ht="15.75" thickBot="1" x14ac:dyDescent="0.3">
      <c r="A8" s="319" t="s">
        <v>3</v>
      </c>
      <c r="B8" s="320"/>
      <c r="C8" s="314" t="s">
        <v>307</v>
      </c>
      <c r="D8" s="315"/>
      <c r="E8" s="315"/>
      <c r="F8" s="315"/>
      <c r="G8" s="316"/>
      <c r="H8" s="317" t="s">
        <v>308</v>
      </c>
    </row>
    <row r="9" spans="1:23" ht="17.25" thickBot="1" x14ac:dyDescent="0.3">
      <c r="A9" s="321"/>
      <c r="B9" s="322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18"/>
      <c r="J9" s="60"/>
      <c r="K9" s="60"/>
      <c r="L9" s="60"/>
      <c r="M9" s="60"/>
      <c r="N9" s="60"/>
      <c r="O9" s="60"/>
    </row>
    <row r="10" spans="1:23" x14ac:dyDescent="0.25">
      <c r="A10" s="323" t="s">
        <v>311</v>
      </c>
      <c r="B10" s="324"/>
      <c r="C10" s="168">
        <f>+C11+C19+C29+C39+C49+C59+C63+C72+C76</f>
        <v>11991578</v>
      </c>
      <c r="D10" s="168">
        <f>+D11+D19+D29+D39+D49+D59+D63+D72+D76</f>
        <v>0</v>
      </c>
      <c r="E10" s="168">
        <f>+E11+E19+E29+E39+E49+E59+E63+E72+E76</f>
        <v>11991578</v>
      </c>
      <c r="F10" s="168">
        <f>+F11+F19+F29+F39+F49+F59+F63+F72+F76</f>
        <v>2095940</v>
      </c>
      <c r="G10" s="168">
        <f>+G11+G19+G29+G39+G49+G59+G63+G72+G76</f>
        <v>2085301</v>
      </c>
      <c r="H10" s="168">
        <f>+E10-F10</f>
        <v>9895638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12" t="s">
        <v>312</v>
      </c>
      <c r="B11" s="313"/>
      <c r="C11" s="168">
        <f t="shared" ref="C11:H11" si="0">SUM(C12:C18)</f>
        <v>8000432</v>
      </c>
      <c r="D11" s="168">
        <f t="shared" si="0"/>
        <v>0</v>
      </c>
      <c r="E11" s="168">
        <f t="shared" si="0"/>
        <v>8000432</v>
      </c>
      <c r="F11" s="168">
        <f t="shared" si="0"/>
        <v>1580482</v>
      </c>
      <c r="G11" s="168">
        <f t="shared" si="0"/>
        <v>1580482</v>
      </c>
      <c r="H11" s="168">
        <f t="shared" si="0"/>
        <v>6419950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36439832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6733192</v>
      </c>
      <c r="D13" s="189">
        <v>0</v>
      </c>
      <c r="E13" s="189">
        <f t="shared" ref="E13:E58" si="1">+D13+C13</f>
        <v>6733192</v>
      </c>
      <c r="F13" s="189">
        <v>1580482</v>
      </c>
      <c r="G13" s="189">
        <v>1580482</v>
      </c>
      <c r="H13" s="189">
        <f t="shared" ref="H13:H76" si="2">+E13-F13</f>
        <v>5152710</v>
      </c>
      <c r="I13" s="52">
        <f t="shared" ref="I13:I18" si="3">+ROUND(F13,0)</f>
        <v>1580482</v>
      </c>
      <c r="J13" s="52">
        <f t="shared" ref="J13:J18" si="4">+ROUND(G13,0)</f>
        <v>1580482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6733192</v>
      </c>
      <c r="S13" s="117">
        <f t="shared" si="5"/>
        <v>0</v>
      </c>
      <c r="T13" s="117">
        <f t="shared" si="5"/>
        <v>6733192</v>
      </c>
      <c r="U13" s="117">
        <f t="shared" si="5"/>
        <v>1580482</v>
      </c>
      <c r="V13" s="117">
        <f t="shared" si="5"/>
        <v>1580482</v>
      </c>
      <c r="W13" s="117"/>
    </row>
    <row r="14" spans="1:23" ht="12" customHeight="1" x14ac:dyDescent="0.25">
      <c r="A14" s="57"/>
      <c r="B14" s="187" t="s">
        <v>315</v>
      </c>
      <c r="C14" s="188">
        <v>1237240</v>
      </c>
      <c r="D14" s="189">
        <v>0</v>
      </c>
      <c r="E14" s="189">
        <f t="shared" si="1"/>
        <v>1237240</v>
      </c>
      <c r="F14" s="189">
        <v>0</v>
      </c>
      <c r="G14" s="189">
        <v>0</v>
      </c>
      <c r="H14" s="189">
        <f t="shared" si="2"/>
        <v>1237240</v>
      </c>
      <c r="I14" s="52">
        <f t="shared" si="3"/>
        <v>0</v>
      </c>
      <c r="J14" s="52">
        <f t="shared" si="4"/>
        <v>0</v>
      </c>
      <c r="K14" s="117"/>
      <c r="L14" s="117"/>
      <c r="M14" s="117"/>
      <c r="N14" s="117"/>
      <c r="O14" s="117"/>
      <c r="P14" s="117"/>
      <c r="Q14" s="117"/>
      <c r="R14" s="117">
        <f t="shared" si="5"/>
        <v>1237240</v>
      </c>
      <c r="S14" s="117">
        <f t="shared" si="5"/>
        <v>0</v>
      </c>
      <c r="T14" s="117">
        <f t="shared" si="5"/>
        <v>1237240</v>
      </c>
      <c r="U14" s="117">
        <f t="shared" si="5"/>
        <v>0</v>
      </c>
      <c r="V14" s="117">
        <f t="shared" si="5"/>
        <v>0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30000</v>
      </c>
      <c r="D16" s="188">
        <v>0</v>
      </c>
      <c r="E16" s="189">
        <f t="shared" si="1"/>
        <v>30000</v>
      </c>
      <c r="F16" s="188">
        <v>0</v>
      </c>
      <c r="G16" s="188">
        <v>0</v>
      </c>
      <c r="H16" s="189">
        <f t="shared" si="2"/>
        <v>30000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30000</v>
      </c>
      <c r="S16" s="117">
        <f t="shared" si="5"/>
        <v>0</v>
      </c>
      <c r="T16" s="117">
        <f t="shared" si="5"/>
        <v>30000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12" t="s">
        <v>320</v>
      </c>
      <c r="B19" s="313"/>
      <c r="C19" s="168">
        <f t="shared" ref="C19:H19" si="6">SUM(C20:C28)</f>
        <v>1714237</v>
      </c>
      <c r="D19" s="168">
        <f t="shared" si="6"/>
        <v>0</v>
      </c>
      <c r="E19" s="168">
        <f t="shared" si="6"/>
        <v>1714237</v>
      </c>
      <c r="F19" s="168">
        <f>SUM(F20:F28)</f>
        <v>303052</v>
      </c>
      <c r="G19" s="168">
        <f>SUM(G20:G28)</f>
        <v>303052</v>
      </c>
      <c r="H19" s="168">
        <f t="shared" si="6"/>
        <v>1411185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679470</v>
      </c>
      <c r="D20" s="189">
        <v>0</v>
      </c>
      <c r="E20" s="189">
        <f t="shared" si="1"/>
        <v>679470</v>
      </c>
      <c r="F20" s="189">
        <v>134943</v>
      </c>
      <c r="G20" s="189">
        <v>134943</v>
      </c>
      <c r="H20" s="189">
        <f t="shared" si="2"/>
        <v>544527</v>
      </c>
      <c r="I20" s="52">
        <f t="shared" ref="I20:I28" si="7">+ROUND(F20,0)</f>
        <v>134943</v>
      </c>
      <c r="J20" s="52">
        <f t="shared" ref="J20:J28" si="8">+ROUND(G20,0)</f>
        <v>134943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679470</v>
      </c>
      <c r="S20" s="117">
        <f t="shared" si="9"/>
        <v>0</v>
      </c>
      <c r="T20" s="117">
        <f t="shared" si="9"/>
        <v>679470</v>
      </c>
      <c r="U20" s="117">
        <f t="shared" si="9"/>
        <v>134943</v>
      </c>
      <c r="V20" s="117">
        <f t="shared" si="9"/>
        <v>134943</v>
      </c>
      <c r="W20" s="117"/>
    </row>
    <row r="21" spans="1:23" ht="12" customHeight="1" x14ac:dyDescent="0.25">
      <c r="A21" s="57"/>
      <c r="B21" s="187" t="s">
        <v>322</v>
      </c>
      <c r="C21" s="188">
        <v>227449</v>
      </c>
      <c r="D21" s="189">
        <v>0</v>
      </c>
      <c r="E21" s="189">
        <f t="shared" si="1"/>
        <v>227449</v>
      </c>
      <c r="F21" s="189">
        <v>34926</v>
      </c>
      <c r="G21" s="189">
        <v>34926</v>
      </c>
      <c r="H21" s="189">
        <f t="shared" si="2"/>
        <v>192523</v>
      </c>
      <c r="I21" s="52">
        <f t="shared" si="7"/>
        <v>34926</v>
      </c>
      <c r="J21" s="52">
        <f t="shared" si="8"/>
        <v>34926</v>
      </c>
      <c r="K21" s="117"/>
      <c r="L21" s="117"/>
      <c r="M21" s="117"/>
      <c r="N21" s="117"/>
      <c r="O21" s="117"/>
      <c r="P21" s="117"/>
      <c r="Q21" s="117"/>
      <c r="R21" s="117">
        <f t="shared" si="9"/>
        <v>227449</v>
      </c>
      <c r="S21" s="117">
        <f t="shared" si="9"/>
        <v>0</v>
      </c>
      <c r="T21" s="117">
        <f t="shared" si="9"/>
        <v>227449</v>
      </c>
      <c r="U21" s="117">
        <f t="shared" si="9"/>
        <v>34926</v>
      </c>
      <c r="V21" s="117">
        <f t="shared" si="9"/>
        <v>34926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133111</v>
      </c>
      <c r="D23" s="189">
        <v>0</v>
      </c>
      <c r="E23" s="189">
        <f t="shared" si="1"/>
        <v>133111</v>
      </c>
      <c r="F23" s="189">
        <v>7242</v>
      </c>
      <c r="G23" s="189">
        <v>7242</v>
      </c>
      <c r="H23" s="189">
        <f t="shared" si="2"/>
        <v>125869</v>
      </c>
      <c r="I23" s="52">
        <f t="shared" si="7"/>
        <v>7242</v>
      </c>
      <c r="J23" s="52">
        <f t="shared" si="8"/>
        <v>7242</v>
      </c>
      <c r="K23" s="117"/>
      <c r="L23" s="117"/>
      <c r="M23" s="117"/>
      <c r="N23" s="117"/>
      <c r="O23" s="117"/>
      <c r="P23" s="117"/>
      <c r="Q23" s="117"/>
      <c r="R23" s="117">
        <f t="shared" si="9"/>
        <v>133111</v>
      </c>
      <c r="S23" s="117">
        <f t="shared" si="9"/>
        <v>0</v>
      </c>
      <c r="T23" s="117">
        <f t="shared" si="9"/>
        <v>133111</v>
      </c>
      <c r="U23" s="117">
        <f t="shared" si="9"/>
        <v>7242</v>
      </c>
      <c r="V23" s="117">
        <f t="shared" si="9"/>
        <v>7242</v>
      </c>
      <c r="W23" s="117"/>
    </row>
    <row r="24" spans="1:23" ht="12" customHeight="1" x14ac:dyDescent="0.25">
      <c r="A24" s="57"/>
      <c r="B24" s="187" t="s">
        <v>325</v>
      </c>
      <c r="C24" s="188">
        <v>348374</v>
      </c>
      <c r="D24" s="189">
        <v>0</v>
      </c>
      <c r="E24" s="189">
        <f t="shared" si="1"/>
        <v>348374</v>
      </c>
      <c r="F24" s="189">
        <v>78625</v>
      </c>
      <c r="G24" s="189">
        <v>78625</v>
      </c>
      <c r="H24" s="189">
        <f t="shared" si="2"/>
        <v>269749</v>
      </c>
      <c r="I24" s="52">
        <f t="shared" si="7"/>
        <v>78625</v>
      </c>
      <c r="J24" s="52">
        <f t="shared" si="8"/>
        <v>78625</v>
      </c>
      <c r="K24" s="117"/>
      <c r="L24" s="117"/>
      <c r="M24" s="117"/>
      <c r="N24" s="117"/>
      <c r="O24" s="117"/>
      <c r="P24" s="117"/>
      <c r="Q24" s="117"/>
      <c r="R24" s="117">
        <f t="shared" si="9"/>
        <v>348374</v>
      </c>
      <c r="S24" s="117">
        <f t="shared" si="9"/>
        <v>0</v>
      </c>
      <c r="T24" s="117">
        <f t="shared" si="9"/>
        <v>348374</v>
      </c>
      <c r="U24" s="117">
        <f t="shared" si="9"/>
        <v>78625</v>
      </c>
      <c r="V24" s="117">
        <f t="shared" si="9"/>
        <v>78625</v>
      </c>
      <c r="W24" s="117"/>
    </row>
    <row r="25" spans="1:23" ht="12" customHeight="1" x14ac:dyDescent="0.25">
      <c r="A25" s="57"/>
      <c r="B25" s="187" t="s">
        <v>326</v>
      </c>
      <c r="C25" s="188">
        <v>123300</v>
      </c>
      <c r="D25" s="189">
        <v>0</v>
      </c>
      <c r="E25" s="189">
        <f t="shared" si="1"/>
        <v>123300</v>
      </c>
      <c r="F25" s="189">
        <v>26252</v>
      </c>
      <c r="G25" s="189">
        <v>26252</v>
      </c>
      <c r="H25" s="189">
        <f t="shared" si="2"/>
        <v>97048</v>
      </c>
      <c r="I25" s="52">
        <f t="shared" si="7"/>
        <v>26252</v>
      </c>
      <c r="J25" s="52">
        <f t="shared" si="8"/>
        <v>26252</v>
      </c>
      <c r="K25" s="117"/>
      <c r="L25" s="117"/>
      <c r="M25" s="117"/>
      <c r="N25" s="117"/>
      <c r="O25" s="117"/>
      <c r="P25" s="117"/>
      <c r="Q25" s="117"/>
      <c r="R25" s="117">
        <f t="shared" si="9"/>
        <v>123300</v>
      </c>
      <c r="S25" s="117">
        <f t="shared" si="9"/>
        <v>0</v>
      </c>
      <c r="T25" s="117">
        <f t="shared" si="9"/>
        <v>123300</v>
      </c>
      <c r="U25" s="117">
        <f t="shared" si="9"/>
        <v>26252</v>
      </c>
      <c r="V25" s="117">
        <f t="shared" si="9"/>
        <v>26252</v>
      </c>
      <c r="W25" s="117"/>
    </row>
    <row r="26" spans="1:23" ht="12" customHeight="1" x14ac:dyDescent="0.25">
      <c r="A26" s="57"/>
      <c r="B26" s="187" t="s">
        <v>327</v>
      </c>
      <c r="C26" s="188">
        <v>87000</v>
      </c>
      <c r="D26" s="189">
        <v>0</v>
      </c>
      <c r="E26" s="189">
        <f t="shared" si="1"/>
        <v>87000</v>
      </c>
      <c r="F26" s="189">
        <v>3921</v>
      </c>
      <c r="G26" s="189">
        <v>3921</v>
      </c>
      <c r="H26" s="189">
        <f t="shared" si="2"/>
        <v>83079</v>
      </c>
      <c r="I26" s="52">
        <f t="shared" si="7"/>
        <v>3921</v>
      </c>
      <c r="J26" s="52">
        <f t="shared" si="8"/>
        <v>3921</v>
      </c>
      <c r="K26" s="117"/>
      <c r="L26" s="117"/>
      <c r="M26" s="117"/>
      <c r="N26" s="117"/>
      <c r="O26" s="117"/>
      <c r="P26" s="117"/>
      <c r="Q26" s="117"/>
      <c r="R26" s="117">
        <f t="shared" si="9"/>
        <v>87000</v>
      </c>
      <c r="S26" s="117">
        <f t="shared" si="9"/>
        <v>0</v>
      </c>
      <c r="T26" s="117">
        <f t="shared" si="9"/>
        <v>87000</v>
      </c>
      <c r="U26" s="117">
        <f t="shared" si="9"/>
        <v>3921</v>
      </c>
      <c r="V26" s="117">
        <f t="shared" si="9"/>
        <v>3921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115533</v>
      </c>
      <c r="D28" s="191">
        <v>0</v>
      </c>
      <c r="E28" s="189">
        <f t="shared" si="1"/>
        <v>115533</v>
      </c>
      <c r="F28" s="191">
        <v>17143</v>
      </c>
      <c r="G28" s="191">
        <v>17143</v>
      </c>
      <c r="H28" s="189">
        <f t="shared" si="2"/>
        <v>98390</v>
      </c>
      <c r="I28" s="52">
        <f t="shared" si="7"/>
        <v>17143</v>
      </c>
      <c r="J28" s="52">
        <f t="shared" si="8"/>
        <v>17143</v>
      </c>
      <c r="K28" s="117"/>
      <c r="L28" s="117"/>
      <c r="M28" s="117"/>
      <c r="N28" s="117"/>
      <c r="O28" s="117"/>
      <c r="P28" s="117"/>
      <c r="Q28" s="117"/>
      <c r="R28" s="117">
        <f t="shared" si="9"/>
        <v>115533</v>
      </c>
      <c r="S28" s="117">
        <f t="shared" si="9"/>
        <v>0</v>
      </c>
      <c r="T28" s="117">
        <f t="shared" si="9"/>
        <v>115533</v>
      </c>
      <c r="U28" s="117">
        <f t="shared" si="9"/>
        <v>17143</v>
      </c>
      <c r="V28" s="117">
        <f t="shared" si="9"/>
        <v>17143</v>
      </c>
      <c r="W28" s="117"/>
    </row>
    <row r="29" spans="1:23" x14ac:dyDescent="0.25">
      <c r="A29" s="312" t="s">
        <v>330</v>
      </c>
      <c r="B29" s="313"/>
      <c r="C29" s="168">
        <f t="shared" ref="C29:H29" si="10">SUM(C30:C38)</f>
        <v>2085348</v>
      </c>
      <c r="D29" s="168">
        <f t="shared" si="10"/>
        <v>0</v>
      </c>
      <c r="E29" s="168">
        <f t="shared" si="10"/>
        <v>2085348</v>
      </c>
      <c r="F29" s="168">
        <f t="shared" si="10"/>
        <v>212406</v>
      </c>
      <c r="G29" s="168">
        <f>SUM(G30:G38)</f>
        <v>201767</v>
      </c>
      <c r="H29" s="168">
        <f t="shared" si="10"/>
        <v>1872942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212682</v>
      </c>
      <c r="D30" s="189">
        <v>0</v>
      </c>
      <c r="E30" s="189">
        <f t="shared" si="1"/>
        <v>212682</v>
      </c>
      <c r="F30" s="189">
        <v>36530</v>
      </c>
      <c r="G30" s="189">
        <v>36530</v>
      </c>
      <c r="H30" s="189">
        <f t="shared" si="2"/>
        <v>176152</v>
      </c>
      <c r="I30" s="52">
        <f t="shared" ref="I30:I38" si="11">+ROUND(F30,0)</f>
        <v>36530</v>
      </c>
      <c r="J30" s="52">
        <f t="shared" ref="J30:J38" si="12">+ROUND(G30,0)</f>
        <v>36530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212682</v>
      </c>
      <c r="S30" s="117">
        <f t="shared" si="13"/>
        <v>0</v>
      </c>
      <c r="T30" s="117">
        <f t="shared" si="13"/>
        <v>212682</v>
      </c>
      <c r="U30" s="117">
        <f t="shared" si="13"/>
        <v>36530</v>
      </c>
      <c r="V30" s="117">
        <f t="shared" si="13"/>
        <v>36530</v>
      </c>
      <c r="W30" s="117"/>
    </row>
    <row r="31" spans="1:23" ht="12" customHeight="1" x14ac:dyDescent="0.25">
      <c r="A31" s="57"/>
      <c r="B31" s="187" t="s">
        <v>332</v>
      </c>
      <c r="C31" s="188">
        <v>125109</v>
      </c>
      <c r="D31" s="189">
        <v>0</v>
      </c>
      <c r="E31" s="189">
        <f t="shared" si="1"/>
        <v>125109</v>
      </c>
      <c r="F31" s="189">
        <v>4901</v>
      </c>
      <c r="G31" s="189">
        <v>4901</v>
      </c>
      <c r="H31" s="189">
        <f t="shared" si="2"/>
        <v>120208</v>
      </c>
      <c r="I31" s="52">
        <f t="shared" si="11"/>
        <v>4901</v>
      </c>
      <c r="J31" s="52">
        <f t="shared" si="12"/>
        <v>4901</v>
      </c>
      <c r="K31" s="117"/>
      <c r="L31" s="117"/>
      <c r="M31" s="117"/>
      <c r="N31" s="117"/>
      <c r="O31" s="117"/>
      <c r="P31" s="117"/>
      <c r="Q31" s="117"/>
      <c r="R31" s="117">
        <f t="shared" si="13"/>
        <v>125109</v>
      </c>
      <c r="S31" s="117">
        <f t="shared" si="13"/>
        <v>0</v>
      </c>
      <c r="T31" s="117">
        <f t="shared" si="13"/>
        <v>125109</v>
      </c>
      <c r="U31" s="117">
        <f t="shared" si="13"/>
        <v>4901</v>
      </c>
      <c r="V31" s="117">
        <f t="shared" si="13"/>
        <v>4901</v>
      </c>
      <c r="W31" s="117"/>
    </row>
    <row r="32" spans="1:23" ht="12" customHeight="1" x14ac:dyDescent="0.25">
      <c r="A32" s="57"/>
      <c r="B32" s="187" t="s">
        <v>333</v>
      </c>
      <c r="C32" s="188">
        <v>195338</v>
      </c>
      <c r="D32" s="189">
        <v>0</v>
      </c>
      <c r="E32" s="189">
        <f t="shared" si="1"/>
        <v>195338</v>
      </c>
      <c r="F32" s="189">
        <v>37559</v>
      </c>
      <c r="G32" s="189">
        <v>37559</v>
      </c>
      <c r="H32" s="189">
        <f t="shared" si="2"/>
        <v>157779</v>
      </c>
      <c r="I32" s="52">
        <f t="shared" si="11"/>
        <v>37559</v>
      </c>
      <c r="J32" s="52">
        <f t="shared" si="12"/>
        <v>37559</v>
      </c>
      <c r="K32" s="117"/>
      <c r="L32" s="117"/>
      <c r="M32" s="117"/>
      <c r="N32" s="117"/>
      <c r="O32" s="117"/>
      <c r="P32" s="117"/>
      <c r="Q32" s="117"/>
      <c r="R32" s="117">
        <f t="shared" si="13"/>
        <v>195338</v>
      </c>
      <c r="S32" s="117">
        <f t="shared" si="13"/>
        <v>0</v>
      </c>
      <c r="T32" s="117">
        <f t="shared" si="13"/>
        <v>195338</v>
      </c>
      <c r="U32" s="117">
        <f t="shared" si="13"/>
        <v>37559</v>
      </c>
      <c r="V32" s="117">
        <f t="shared" si="13"/>
        <v>37559</v>
      </c>
      <c r="W32" s="117"/>
    </row>
    <row r="33" spans="1:23" ht="12" customHeight="1" x14ac:dyDescent="0.25">
      <c r="A33" s="57"/>
      <c r="B33" s="187" t="s">
        <v>334</v>
      </c>
      <c r="C33" s="188">
        <v>80600</v>
      </c>
      <c r="D33" s="189">
        <v>0</v>
      </c>
      <c r="E33" s="189">
        <f t="shared" si="1"/>
        <v>80600</v>
      </c>
      <c r="F33" s="189">
        <v>5630</v>
      </c>
      <c r="G33" s="189">
        <v>5630</v>
      </c>
      <c r="H33" s="189">
        <f t="shared" si="2"/>
        <v>74970</v>
      </c>
      <c r="I33" s="52">
        <f t="shared" si="11"/>
        <v>5630</v>
      </c>
      <c r="J33" s="52">
        <f t="shared" si="12"/>
        <v>5630</v>
      </c>
      <c r="K33" s="117"/>
      <c r="L33" s="117"/>
      <c r="M33" s="117"/>
      <c r="N33" s="117"/>
      <c r="O33" s="117"/>
      <c r="P33" s="117"/>
      <c r="Q33" s="117"/>
      <c r="R33" s="117">
        <f t="shared" si="13"/>
        <v>80600</v>
      </c>
      <c r="S33" s="117">
        <f t="shared" si="13"/>
        <v>0</v>
      </c>
      <c r="T33" s="117">
        <f t="shared" si="13"/>
        <v>80600</v>
      </c>
      <c r="U33" s="117">
        <f t="shared" si="13"/>
        <v>5630</v>
      </c>
      <c r="V33" s="117">
        <f t="shared" si="13"/>
        <v>5630</v>
      </c>
      <c r="W33" s="117"/>
    </row>
    <row r="34" spans="1:23" ht="15" customHeight="1" x14ac:dyDescent="0.25">
      <c r="A34" s="57"/>
      <c r="B34" s="187" t="s">
        <v>335</v>
      </c>
      <c r="C34" s="188">
        <v>994150</v>
      </c>
      <c r="D34" s="189">
        <v>0</v>
      </c>
      <c r="E34" s="189">
        <f t="shared" si="1"/>
        <v>994150</v>
      </c>
      <c r="F34" s="189">
        <v>55151</v>
      </c>
      <c r="G34" s="189">
        <v>55151</v>
      </c>
      <c r="H34" s="189">
        <f t="shared" si="2"/>
        <v>938999</v>
      </c>
      <c r="I34" s="52">
        <f t="shared" si="11"/>
        <v>55151</v>
      </c>
      <c r="J34" s="52">
        <f t="shared" si="12"/>
        <v>55151</v>
      </c>
      <c r="K34" s="117"/>
      <c r="L34" s="117"/>
      <c r="M34" s="117"/>
      <c r="N34" s="117"/>
      <c r="O34" s="117"/>
      <c r="P34" s="117"/>
      <c r="Q34" s="117"/>
      <c r="R34" s="117">
        <f t="shared" si="13"/>
        <v>994150</v>
      </c>
      <c r="S34" s="117">
        <f t="shared" si="13"/>
        <v>0</v>
      </c>
      <c r="T34" s="117">
        <f t="shared" si="13"/>
        <v>994150</v>
      </c>
      <c r="U34" s="117">
        <f t="shared" si="13"/>
        <v>55151</v>
      </c>
      <c r="V34" s="117">
        <f t="shared" si="13"/>
        <v>55151</v>
      </c>
      <c r="W34" s="117"/>
    </row>
    <row r="35" spans="1:23" ht="12" customHeight="1" x14ac:dyDescent="0.25">
      <c r="A35" s="57"/>
      <c r="B35" s="187" t="s">
        <v>336</v>
      </c>
      <c r="C35" s="188">
        <v>7500</v>
      </c>
      <c r="D35" s="189">
        <v>0</v>
      </c>
      <c r="E35" s="189">
        <f t="shared" si="1"/>
        <v>7500</v>
      </c>
      <c r="F35" s="189">
        <v>3248</v>
      </c>
      <c r="G35" s="189">
        <v>3248</v>
      </c>
      <c r="H35" s="189">
        <f t="shared" si="2"/>
        <v>4252</v>
      </c>
      <c r="I35" s="52">
        <f t="shared" si="11"/>
        <v>3248</v>
      </c>
      <c r="J35" s="52">
        <f t="shared" si="12"/>
        <v>3248</v>
      </c>
      <c r="K35" s="117"/>
      <c r="L35" s="117"/>
      <c r="M35" s="117"/>
      <c r="N35" s="117"/>
      <c r="O35" s="117"/>
      <c r="P35" s="117"/>
      <c r="Q35" s="117"/>
      <c r="R35" s="117">
        <f t="shared" si="13"/>
        <v>7500</v>
      </c>
      <c r="S35" s="117">
        <f t="shared" si="13"/>
        <v>0</v>
      </c>
      <c r="T35" s="117">
        <f t="shared" si="13"/>
        <v>7500</v>
      </c>
      <c r="U35" s="117">
        <f t="shared" si="13"/>
        <v>3248</v>
      </c>
      <c r="V35" s="117">
        <f t="shared" si="13"/>
        <v>3248</v>
      </c>
      <c r="W35" s="117"/>
    </row>
    <row r="36" spans="1:23" ht="12" customHeight="1" x14ac:dyDescent="0.25">
      <c r="A36" s="57"/>
      <c r="B36" s="187" t="s">
        <v>337</v>
      </c>
      <c r="C36" s="188">
        <v>3600</v>
      </c>
      <c r="D36" s="189">
        <v>0</v>
      </c>
      <c r="E36" s="189">
        <f t="shared" si="1"/>
        <v>3600</v>
      </c>
      <c r="F36" s="189">
        <v>0</v>
      </c>
      <c r="G36" s="189">
        <v>0</v>
      </c>
      <c r="H36" s="189">
        <f t="shared" si="2"/>
        <v>3600</v>
      </c>
      <c r="I36" s="52">
        <f t="shared" si="11"/>
        <v>0</v>
      </c>
      <c r="J36" s="52">
        <f t="shared" si="12"/>
        <v>0</v>
      </c>
      <c r="K36" s="117"/>
      <c r="L36" s="117"/>
      <c r="M36" s="117"/>
      <c r="N36" s="117"/>
      <c r="O36" s="117"/>
      <c r="P36" s="117"/>
      <c r="Q36" s="117"/>
      <c r="R36" s="117">
        <f t="shared" si="13"/>
        <v>3600</v>
      </c>
      <c r="S36" s="117">
        <f t="shared" si="13"/>
        <v>0</v>
      </c>
      <c r="T36" s="117">
        <f t="shared" si="13"/>
        <v>3600</v>
      </c>
      <c r="U36" s="117">
        <f t="shared" si="13"/>
        <v>0</v>
      </c>
      <c r="V36" s="117">
        <f t="shared" si="13"/>
        <v>0</v>
      </c>
      <c r="W36" s="117"/>
    </row>
    <row r="37" spans="1:23" ht="12" customHeight="1" x14ac:dyDescent="0.25">
      <c r="A37" s="57"/>
      <c r="B37" s="187" t="s">
        <v>338</v>
      </c>
      <c r="C37" s="188">
        <v>23300</v>
      </c>
      <c r="D37" s="189">
        <v>0</v>
      </c>
      <c r="E37" s="189">
        <f t="shared" si="1"/>
        <v>23300</v>
      </c>
      <c r="F37" s="189">
        <v>3399</v>
      </c>
      <c r="G37" s="189">
        <v>3399</v>
      </c>
      <c r="H37" s="189">
        <f t="shared" si="2"/>
        <v>19901</v>
      </c>
      <c r="I37" s="52">
        <f t="shared" si="11"/>
        <v>3399</v>
      </c>
      <c r="J37" s="52">
        <f t="shared" si="12"/>
        <v>3399</v>
      </c>
      <c r="K37" s="117"/>
      <c r="L37" s="117"/>
      <c r="M37" s="117"/>
      <c r="N37" s="117"/>
      <c r="O37" s="117"/>
      <c r="P37" s="117"/>
      <c r="Q37" s="117"/>
      <c r="R37" s="117">
        <f t="shared" si="13"/>
        <v>23300</v>
      </c>
      <c r="S37" s="117">
        <f t="shared" si="13"/>
        <v>0</v>
      </c>
      <c r="T37" s="117">
        <f t="shared" si="13"/>
        <v>23300</v>
      </c>
      <c r="U37" s="117">
        <f t="shared" si="13"/>
        <v>3399</v>
      </c>
      <c r="V37" s="117">
        <f t="shared" si="13"/>
        <v>3399</v>
      </c>
      <c r="W37" s="117"/>
    </row>
    <row r="38" spans="1:23" ht="12" customHeight="1" x14ac:dyDescent="0.25">
      <c r="A38" s="57"/>
      <c r="B38" s="187" t="s">
        <v>339</v>
      </c>
      <c r="C38" s="188">
        <v>443069</v>
      </c>
      <c r="D38" s="189">
        <v>0</v>
      </c>
      <c r="E38" s="189">
        <f t="shared" si="1"/>
        <v>443069</v>
      </c>
      <c r="F38" s="189">
        <v>65988</v>
      </c>
      <c r="G38" s="189">
        <v>55349</v>
      </c>
      <c r="H38" s="189">
        <f t="shared" si="2"/>
        <v>377081</v>
      </c>
      <c r="I38" s="52">
        <f t="shared" si="11"/>
        <v>65988</v>
      </c>
      <c r="J38" s="52">
        <f t="shared" si="12"/>
        <v>55349</v>
      </c>
      <c r="K38" s="117"/>
      <c r="L38" s="117"/>
      <c r="M38" s="117"/>
      <c r="N38" s="117"/>
      <c r="O38" s="117"/>
      <c r="P38" s="117"/>
      <c r="Q38" s="117"/>
      <c r="R38" s="117">
        <f t="shared" si="13"/>
        <v>443069</v>
      </c>
      <c r="S38" s="117">
        <f t="shared" si="13"/>
        <v>0</v>
      </c>
      <c r="T38" s="117">
        <f t="shared" si="13"/>
        <v>443069</v>
      </c>
      <c r="U38" s="117">
        <f t="shared" si="13"/>
        <v>65988</v>
      </c>
      <c r="V38" s="117">
        <f t="shared" si="13"/>
        <v>55349</v>
      </c>
      <c r="W38" s="117"/>
    </row>
    <row r="39" spans="1:23" x14ac:dyDescent="0.25">
      <c r="A39" s="325" t="s">
        <v>340</v>
      </c>
      <c r="B39" s="326"/>
      <c r="C39" s="168">
        <f t="shared" ref="C39:H39" si="14">SUM(C40:C48)</f>
        <v>8000</v>
      </c>
      <c r="D39" s="168">
        <f t="shared" si="14"/>
        <v>0</v>
      </c>
      <c r="E39" s="168">
        <f t="shared" si="14"/>
        <v>8000</v>
      </c>
      <c r="F39" s="168">
        <f t="shared" si="14"/>
        <v>0</v>
      </c>
      <c r="G39" s="168">
        <f t="shared" si="14"/>
        <v>0</v>
      </c>
      <c r="H39" s="168">
        <f t="shared" si="14"/>
        <v>8000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8000</v>
      </c>
      <c r="D43" s="188">
        <v>0</v>
      </c>
      <c r="E43" s="189">
        <f t="shared" si="1"/>
        <v>8000</v>
      </c>
      <c r="F43" s="188">
        <v>0</v>
      </c>
      <c r="G43" s="188">
        <v>0</v>
      </c>
      <c r="H43" s="189">
        <f t="shared" si="2"/>
        <v>8000</v>
      </c>
      <c r="I43" s="52">
        <f t="shared" si="16"/>
        <v>0</v>
      </c>
      <c r="J43" s="52">
        <f t="shared" si="17"/>
        <v>0</v>
      </c>
      <c r="K43" s="117"/>
      <c r="L43" s="117"/>
      <c r="M43" s="117"/>
      <c r="N43" s="117"/>
      <c r="O43" s="117"/>
      <c r="P43" s="117"/>
      <c r="Q43" s="117"/>
      <c r="R43" s="117">
        <f t="shared" si="15"/>
        <v>8000</v>
      </c>
      <c r="S43" s="117">
        <f t="shared" si="15"/>
        <v>0</v>
      </c>
      <c r="T43" s="117">
        <f t="shared" si="15"/>
        <v>8000</v>
      </c>
      <c r="U43" s="117">
        <f t="shared" si="15"/>
        <v>0</v>
      </c>
      <c r="V43" s="117">
        <f t="shared" si="15"/>
        <v>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12" t="s">
        <v>350</v>
      </c>
      <c r="B49" s="313"/>
      <c r="C49" s="168">
        <f>SUM(C50:C58)</f>
        <v>183561</v>
      </c>
      <c r="D49" s="168">
        <f>SUM(D50:D58)</f>
        <v>0</v>
      </c>
      <c r="E49" s="168">
        <f>SUM(E50:E58)</f>
        <v>183561</v>
      </c>
      <c r="F49" s="168">
        <f>SUM(F50:F58)</f>
        <v>0</v>
      </c>
      <c r="G49" s="168">
        <f>SUM(G50:G58)</f>
        <v>0</v>
      </c>
      <c r="H49" s="170">
        <f t="shared" si="2"/>
        <v>183561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103561</v>
      </c>
      <c r="D50" s="189">
        <v>0</v>
      </c>
      <c r="E50" s="189">
        <f t="shared" si="1"/>
        <v>103561</v>
      </c>
      <c r="F50" s="189">
        <v>0</v>
      </c>
      <c r="G50" s="189">
        <v>0</v>
      </c>
      <c r="H50" s="189">
        <f t="shared" si="2"/>
        <v>103561</v>
      </c>
      <c r="I50" s="52">
        <f t="shared" ref="I50:I58" si="18">+ROUND(F50,0)</f>
        <v>0</v>
      </c>
      <c r="J50" s="52">
        <f t="shared" ref="J50:J58" si="19">+ROUND(G50,0)</f>
        <v>0</v>
      </c>
      <c r="K50" s="117"/>
      <c r="L50" s="117"/>
      <c r="M50" s="117"/>
      <c r="N50" s="117"/>
      <c r="O50" s="117"/>
      <c r="P50" s="117"/>
      <c r="Q50" s="117"/>
      <c r="R50" s="117">
        <f t="shared" ref="R50:V83" si="20">ROUND(C50,0)</f>
        <v>103561</v>
      </c>
      <c r="S50" s="117">
        <f t="shared" si="20"/>
        <v>0</v>
      </c>
      <c r="T50" s="117">
        <f t="shared" si="20"/>
        <v>103561</v>
      </c>
      <c r="U50" s="117">
        <f t="shared" si="20"/>
        <v>0</v>
      </c>
      <c r="V50" s="117">
        <f t="shared" si="20"/>
        <v>0</v>
      </c>
      <c r="W50" s="117"/>
    </row>
    <row r="51" spans="1:23" ht="12" customHeight="1" x14ac:dyDescent="0.25">
      <c r="A51" s="57"/>
      <c r="B51" s="187" t="s">
        <v>352</v>
      </c>
      <c r="C51" s="188">
        <v>0</v>
      </c>
      <c r="D51" s="189">
        <v>0</v>
      </c>
      <c r="E51" s="189">
        <f t="shared" si="1"/>
        <v>0</v>
      </c>
      <c r="F51" s="189">
        <v>0</v>
      </c>
      <c r="G51" s="189">
        <v>0</v>
      </c>
      <c r="H51" s="189">
        <f t="shared" si="2"/>
        <v>0</v>
      </c>
      <c r="I51" s="52">
        <f t="shared" si="18"/>
        <v>0</v>
      </c>
      <c r="J51" s="52">
        <f t="shared" si="19"/>
        <v>0</v>
      </c>
      <c r="K51" s="117"/>
      <c r="L51" s="117"/>
      <c r="M51" s="117"/>
      <c r="N51" s="117"/>
      <c r="O51" s="117"/>
      <c r="P51" s="117"/>
      <c r="Q51" s="117"/>
      <c r="R51" s="117">
        <f t="shared" si="20"/>
        <v>0</v>
      </c>
      <c r="S51" s="117">
        <f t="shared" si="20"/>
        <v>0</v>
      </c>
      <c r="T51" s="117">
        <f t="shared" si="20"/>
        <v>0</v>
      </c>
      <c r="U51" s="117">
        <f t="shared" si="20"/>
        <v>0</v>
      </c>
      <c r="V51" s="117">
        <f t="shared" si="20"/>
        <v>0</v>
      </c>
      <c r="W51" s="117"/>
    </row>
    <row r="52" spans="1:23" ht="12" customHeight="1" x14ac:dyDescent="0.25">
      <c r="A52" s="57"/>
      <c r="B52" s="187" t="s">
        <v>353</v>
      </c>
      <c r="C52" s="188">
        <v>80000</v>
      </c>
      <c r="D52" s="189">
        <v>0</v>
      </c>
      <c r="E52" s="189">
        <f t="shared" si="1"/>
        <v>80000</v>
      </c>
      <c r="F52" s="189">
        <v>0</v>
      </c>
      <c r="G52" s="189">
        <v>0</v>
      </c>
      <c r="H52" s="189">
        <f t="shared" si="2"/>
        <v>80000</v>
      </c>
      <c r="I52" s="52">
        <f t="shared" si="18"/>
        <v>0</v>
      </c>
      <c r="J52" s="52">
        <f t="shared" si="19"/>
        <v>0</v>
      </c>
      <c r="K52" s="117"/>
      <c r="L52" s="117"/>
      <c r="M52" s="117"/>
      <c r="N52" s="117"/>
      <c r="O52" s="117"/>
      <c r="P52" s="117"/>
      <c r="Q52" s="117"/>
      <c r="R52" s="117">
        <f t="shared" si="20"/>
        <v>80000</v>
      </c>
      <c r="S52" s="117">
        <f t="shared" si="20"/>
        <v>0</v>
      </c>
      <c r="T52" s="117">
        <f t="shared" si="20"/>
        <v>80000</v>
      </c>
      <c r="U52" s="117">
        <f t="shared" si="20"/>
        <v>0</v>
      </c>
      <c r="V52" s="117">
        <f t="shared" si="20"/>
        <v>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8"/>
        <v>0</v>
      </c>
      <c r="J53" s="52">
        <f t="shared" si="19"/>
        <v>0</v>
      </c>
      <c r="K53" s="117"/>
      <c r="L53" s="117"/>
      <c r="M53" s="117"/>
      <c r="N53" s="117"/>
      <c r="O53" s="117"/>
      <c r="P53" s="117"/>
      <c r="Q53" s="117"/>
      <c r="R53" s="117">
        <f t="shared" si="20"/>
        <v>0</v>
      </c>
      <c r="S53" s="117">
        <f t="shared" si="20"/>
        <v>0</v>
      </c>
      <c r="T53" s="117">
        <f t="shared" si="20"/>
        <v>0</v>
      </c>
      <c r="U53" s="117">
        <f t="shared" si="20"/>
        <v>0</v>
      </c>
      <c r="V53" s="117">
        <f t="shared" si="20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8"/>
        <v>0</v>
      </c>
      <c r="J54" s="52">
        <f t="shared" si="19"/>
        <v>0</v>
      </c>
      <c r="K54" s="117"/>
      <c r="L54" s="117"/>
      <c r="M54" s="117"/>
      <c r="N54" s="117"/>
      <c r="O54" s="117"/>
      <c r="P54" s="117"/>
      <c r="Q54" s="117"/>
      <c r="R54" s="117">
        <f t="shared" si="20"/>
        <v>0</v>
      </c>
      <c r="S54" s="117">
        <f t="shared" si="20"/>
        <v>0</v>
      </c>
      <c r="T54" s="117">
        <f t="shared" si="20"/>
        <v>0</v>
      </c>
      <c r="U54" s="117">
        <f t="shared" si="20"/>
        <v>0</v>
      </c>
      <c r="V54" s="117">
        <f t="shared" si="20"/>
        <v>0</v>
      </c>
      <c r="W54" s="117"/>
    </row>
    <row r="55" spans="1:23" ht="12" customHeight="1" x14ac:dyDescent="0.25">
      <c r="A55" s="57"/>
      <c r="B55" s="187" t="s">
        <v>356</v>
      </c>
      <c r="C55" s="188">
        <v>0</v>
      </c>
      <c r="D55" s="188">
        <v>0</v>
      </c>
      <c r="E55" s="189">
        <f t="shared" si="1"/>
        <v>0</v>
      </c>
      <c r="F55" s="188">
        <v>0</v>
      </c>
      <c r="G55" s="188">
        <v>0</v>
      </c>
      <c r="H55" s="189">
        <f t="shared" si="2"/>
        <v>0</v>
      </c>
      <c r="I55" s="52">
        <f t="shared" si="18"/>
        <v>0</v>
      </c>
      <c r="J55" s="52">
        <f t="shared" si="19"/>
        <v>0</v>
      </c>
      <c r="K55" s="117"/>
      <c r="L55" s="117"/>
      <c r="M55" s="117"/>
      <c r="N55" s="117"/>
      <c r="O55" s="117"/>
      <c r="P55" s="117"/>
      <c r="Q55" s="117"/>
      <c r="R55" s="117">
        <f t="shared" si="20"/>
        <v>0</v>
      </c>
      <c r="S55" s="117">
        <f t="shared" si="20"/>
        <v>0</v>
      </c>
      <c r="T55" s="117">
        <f t="shared" si="20"/>
        <v>0</v>
      </c>
      <c r="U55" s="117">
        <f t="shared" si="20"/>
        <v>0</v>
      </c>
      <c r="V55" s="117">
        <f t="shared" si="20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8"/>
        <v>0</v>
      </c>
      <c r="J56" s="52">
        <f t="shared" si="19"/>
        <v>0</v>
      </c>
      <c r="K56" s="117"/>
      <c r="L56" s="117"/>
      <c r="M56" s="117"/>
      <c r="N56" s="117"/>
      <c r="O56" s="117"/>
      <c r="P56" s="117"/>
      <c r="Q56" s="117"/>
      <c r="R56" s="117">
        <f t="shared" si="20"/>
        <v>0</v>
      </c>
      <c r="S56" s="117">
        <f t="shared" si="20"/>
        <v>0</v>
      </c>
      <c r="T56" s="117">
        <f t="shared" si="20"/>
        <v>0</v>
      </c>
      <c r="U56" s="117">
        <f t="shared" si="20"/>
        <v>0</v>
      </c>
      <c r="V56" s="117">
        <f t="shared" si="20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8"/>
        <v>0</v>
      </c>
      <c r="J57" s="52">
        <f t="shared" si="19"/>
        <v>0</v>
      </c>
      <c r="K57" s="117"/>
      <c r="L57" s="117"/>
      <c r="M57" s="117"/>
      <c r="N57" s="117"/>
      <c r="O57" s="117"/>
      <c r="P57" s="117"/>
      <c r="Q57" s="117"/>
      <c r="R57" s="117">
        <f t="shared" si="20"/>
        <v>0</v>
      </c>
      <c r="S57" s="117">
        <f t="shared" si="20"/>
        <v>0</v>
      </c>
      <c r="T57" s="117">
        <f t="shared" si="20"/>
        <v>0</v>
      </c>
      <c r="U57" s="117">
        <f t="shared" si="20"/>
        <v>0</v>
      </c>
      <c r="V57" s="117">
        <f t="shared" si="20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8"/>
        <v>0</v>
      </c>
      <c r="J58" s="52">
        <f t="shared" si="19"/>
        <v>0</v>
      </c>
      <c r="K58" s="117"/>
      <c r="L58" s="117"/>
      <c r="M58" s="117"/>
      <c r="N58" s="117"/>
      <c r="O58" s="117"/>
      <c r="P58" s="117"/>
      <c r="Q58" s="117"/>
      <c r="R58" s="117">
        <f t="shared" si="20"/>
        <v>0</v>
      </c>
      <c r="S58" s="117">
        <f t="shared" si="20"/>
        <v>0</v>
      </c>
      <c r="T58" s="117">
        <f t="shared" si="20"/>
        <v>0</v>
      </c>
      <c r="U58" s="117">
        <f t="shared" si="20"/>
        <v>0</v>
      </c>
      <c r="V58" s="117">
        <f t="shared" si="20"/>
        <v>0</v>
      </c>
      <c r="W58" s="117"/>
    </row>
    <row r="59" spans="1:23" x14ac:dyDescent="0.25">
      <c r="A59" s="312" t="s">
        <v>360</v>
      </c>
      <c r="B59" s="313"/>
      <c r="C59" s="168">
        <v>0</v>
      </c>
      <c r="D59" s="168">
        <v>0</v>
      </c>
      <c r="E59" s="168">
        <v>0</v>
      </c>
      <c r="F59" s="168">
        <v>0</v>
      </c>
      <c r="G59" s="168">
        <v>0</v>
      </c>
      <c r="H59" s="170">
        <f t="shared" si="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0"/>
        <v>0</v>
      </c>
      <c r="S59" s="117">
        <f t="shared" si="20"/>
        <v>0</v>
      </c>
      <c r="T59" s="117">
        <f t="shared" si="20"/>
        <v>0</v>
      </c>
      <c r="U59" s="117">
        <f t="shared" si="20"/>
        <v>0</v>
      </c>
      <c r="V59" s="117">
        <f t="shared" si="20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0"/>
        <v>0</v>
      </c>
      <c r="S60" s="117">
        <f t="shared" si="20"/>
        <v>0</v>
      </c>
      <c r="T60" s="117">
        <f t="shared" si="20"/>
        <v>0</v>
      </c>
      <c r="U60" s="117">
        <f t="shared" si="20"/>
        <v>0</v>
      </c>
      <c r="V60" s="117">
        <f t="shared" si="20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0"/>
        <v>0</v>
      </c>
      <c r="S61" s="117">
        <f t="shared" si="20"/>
        <v>0</v>
      </c>
      <c r="T61" s="117">
        <f t="shared" si="20"/>
        <v>0</v>
      </c>
      <c r="U61" s="117">
        <f t="shared" si="20"/>
        <v>0</v>
      </c>
      <c r="V61" s="117">
        <f t="shared" si="20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0"/>
        <v>0</v>
      </c>
      <c r="S62" s="117">
        <f t="shared" si="20"/>
        <v>0</v>
      </c>
      <c r="T62" s="117">
        <f t="shared" si="20"/>
        <v>0</v>
      </c>
      <c r="U62" s="117">
        <f t="shared" si="20"/>
        <v>0</v>
      </c>
      <c r="V62" s="117">
        <f t="shared" si="20"/>
        <v>0</v>
      </c>
      <c r="W62" s="117"/>
    </row>
    <row r="63" spans="1:23" x14ac:dyDescent="0.25">
      <c r="A63" s="312" t="s">
        <v>364</v>
      </c>
      <c r="B63" s="313"/>
      <c r="C63" s="168">
        <v>0</v>
      </c>
      <c r="D63" s="168">
        <v>0</v>
      </c>
      <c r="E63" s="168">
        <v>0</v>
      </c>
      <c r="F63" s="168">
        <v>0</v>
      </c>
      <c r="G63" s="168">
        <v>0</v>
      </c>
      <c r="H63" s="170">
        <f t="shared" si="2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0"/>
        <v>0</v>
      </c>
      <c r="S63" s="117">
        <f t="shared" si="20"/>
        <v>0</v>
      </c>
      <c r="T63" s="117">
        <f t="shared" si="20"/>
        <v>0</v>
      </c>
      <c r="U63" s="117">
        <f t="shared" si="20"/>
        <v>0</v>
      </c>
      <c r="V63" s="117">
        <f t="shared" si="20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1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0"/>
        <v>0</v>
      </c>
      <c r="S64" s="117">
        <f t="shared" si="20"/>
        <v>0</v>
      </c>
      <c r="T64" s="117">
        <f t="shared" si="20"/>
        <v>0</v>
      </c>
      <c r="U64" s="117">
        <f t="shared" si="20"/>
        <v>0</v>
      </c>
      <c r="V64" s="117">
        <f t="shared" si="20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1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0"/>
        <v>0</v>
      </c>
      <c r="S65" s="117">
        <f t="shared" si="20"/>
        <v>0</v>
      </c>
      <c r="T65" s="117">
        <f t="shared" si="20"/>
        <v>0</v>
      </c>
      <c r="U65" s="117">
        <f t="shared" si="20"/>
        <v>0</v>
      </c>
      <c r="V65" s="117">
        <f t="shared" si="20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1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0"/>
        <v>0</v>
      </c>
      <c r="S66" s="117">
        <f t="shared" si="20"/>
        <v>0</v>
      </c>
      <c r="T66" s="117">
        <f t="shared" si="20"/>
        <v>0</v>
      </c>
      <c r="U66" s="117">
        <f t="shared" si="20"/>
        <v>0</v>
      </c>
      <c r="V66" s="117">
        <f t="shared" si="20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1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0"/>
        <v>0</v>
      </c>
      <c r="S67" s="117">
        <f t="shared" si="20"/>
        <v>0</v>
      </c>
      <c r="T67" s="117">
        <f t="shared" si="20"/>
        <v>0</v>
      </c>
      <c r="U67" s="117">
        <f t="shared" si="20"/>
        <v>0</v>
      </c>
      <c r="V67" s="117">
        <f t="shared" si="20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1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0"/>
        <v>0</v>
      </c>
      <c r="S68" s="117">
        <f t="shared" si="20"/>
        <v>0</v>
      </c>
      <c r="T68" s="117">
        <f t="shared" si="20"/>
        <v>0</v>
      </c>
      <c r="U68" s="117">
        <f t="shared" si="20"/>
        <v>0</v>
      </c>
      <c r="V68" s="117">
        <f t="shared" si="20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1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0"/>
        <v>0</v>
      </c>
      <c r="S69" s="117">
        <f t="shared" si="20"/>
        <v>0</v>
      </c>
      <c r="T69" s="117">
        <f t="shared" si="20"/>
        <v>0</v>
      </c>
      <c r="U69" s="117">
        <f t="shared" si="20"/>
        <v>0</v>
      </c>
      <c r="V69" s="117">
        <f t="shared" si="20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1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0"/>
        <v>0</v>
      </c>
      <c r="S70" s="117">
        <f t="shared" si="20"/>
        <v>0</v>
      </c>
      <c r="T70" s="117">
        <f t="shared" si="20"/>
        <v>0</v>
      </c>
      <c r="U70" s="117">
        <f t="shared" si="20"/>
        <v>0</v>
      </c>
      <c r="V70" s="117">
        <f t="shared" si="20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1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0"/>
        <v>0</v>
      </c>
      <c r="S71" s="117">
        <f t="shared" si="20"/>
        <v>0</v>
      </c>
      <c r="T71" s="117">
        <f t="shared" si="20"/>
        <v>0</v>
      </c>
      <c r="U71" s="117">
        <f t="shared" si="20"/>
        <v>0</v>
      </c>
      <c r="V71" s="117">
        <f t="shared" si="20"/>
        <v>0</v>
      </c>
      <c r="W71" s="117"/>
    </row>
    <row r="72" spans="1:23" x14ac:dyDescent="0.25">
      <c r="A72" s="312" t="s">
        <v>373</v>
      </c>
      <c r="B72" s="313"/>
      <c r="C72" s="168">
        <v>0</v>
      </c>
      <c r="D72" s="168">
        <v>0</v>
      </c>
      <c r="E72" s="168">
        <v>0</v>
      </c>
      <c r="F72" s="168">
        <v>0</v>
      </c>
      <c r="G72" s="168">
        <v>0</v>
      </c>
      <c r="H72" s="170">
        <f t="shared" si="2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0"/>
        <v>0</v>
      </c>
      <c r="S72" s="117">
        <f t="shared" si="20"/>
        <v>0</v>
      </c>
      <c r="T72" s="117">
        <f t="shared" si="20"/>
        <v>0</v>
      </c>
      <c r="U72" s="117">
        <f t="shared" si="20"/>
        <v>0</v>
      </c>
      <c r="V72" s="117">
        <f t="shared" si="20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0"/>
        <v>0</v>
      </c>
      <c r="S73" s="117">
        <f t="shared" si="20"/>
        <v>0</v>
      </c>
      <c r="T73" s="117">
        <f t="shared" si="20"/>
        <v>0</v>
      </c>
      <c r="U73" s="117">
        <f t="shared" si="20"/>
        <v>0</v>
      </c>
      <c r="V73" s="117">
        <f t="shared" si="20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0"/>
        <v>0</v>
      </c>
      <c r="S74" s="117">
        <f t="shared" si="20"/>
        <v>0</v>
      </c>
      <c r="T74" s="117">
        <f t="shared" si="20"/>
        <v>0</v>
      </c>
      <c r="U74" s="117">
        <f t="shared" si="20"/>
        <v>0</v>
      </c>
      <c r="V74" s="117">
        <f t="shared" si="20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0"/>
        <v>0</v>
      </c>
      <c r="S75" s="117">
        <f t="shared" si="20"/>
        <v>0</v>
      </c>
      <c r="T75" s="117">
        <f t="shared" si="20"/>
        <v>0</v>
      </c>
      <c r="U75" s="117">
        <f t="shared" si="20"/>
        <v>0</v>
      </c>
      <c r="V75" s="117">
        <f t="shared" si="20"/>
        <v>0</v>
      </c>
      <c r="W75" s="117"/>
    </row>
    <row r="76" spans="1:23" x14ac:dyDescent="0.25">
      <c r="A76" s="312" t="s">
        <v>377</v>
      </c>
      <c r="B76" s="313"/>
      <c r="C76" s="168">
        <v>0</v>
      </c>
      <c r="D76" s="168">
        <v>0</v>
      </c>
      <c r="E76" s="168">
        <v>0</v>
      </c>
      <c r="F76" s="168">
        <v>0</v>
      </c>
      <c r="G76" s="168">
        <v>0</v>
      </c>
      <c r="H76" s="170">
        <f t="shared" si="2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0"/>
        <v>0</v>
      </c>
      <c r="S76" s="117">
        <f t="shared" si="20"/>
        <v>0</v>
      </c>
      <c r="T76" s="117">
        <f t="shared" si="20"/>
        <v>0</v>
      </c>
      <c r="U76" s="117">
        <f t="shared" si="20"/>
        <v>0</v>
      </c>
      <c r="V76" s="117">
        <f t="shared" si="20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2">C77+D77</f>
        <v>0</v>
      </c>
      <c r="F77" s="188">
        <v>0</v>
      </c>
      <c r="G77" s="188">
        <v>0</v>
      </c>
      <c r="H77" s="189">
        <f t="shared" ref="H77:H83" si="23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0"/>
        <v>0</v>
      </c>
      <c r="S77" s="117">
        <f t="shared" si="20"/>
        <v>0</v>
      </c>
      <c r="T77" s="117">
        <f t="shared" si="20"/>
        <v>0</v>
      </c>
      <c r="U77" s="117">
        <f t="shared" si="20"/>
        <v>0</v>
      </c>
      <c r="V77" s="117">
        <f t="shared" si="20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2"/>
        <v>0</v>
      </c>
      <c r="F78" s="188">
        <v>0</v>
      </c>
      <c r="G78" s="188">
        <v>0</v>
      </c>
      <c r="H78" s="189">
        <f t="shared" si="23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0"/>
        <v>0</v>
      </c>
      <c r="S78" s="117">
        <f t="shared" si="20"/>
        <v>0</v>
      </c>
      <c r="T78" s="117">
        <f t="shared" si="20"/>
        <v>0</v>
      </c>
      <c r="U78" s="117">
        <f t="shared" si="20"/>
        <v>0</v>
      </c>
      <c r="V78" s="117">
        <f t="shared" si="20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2"/>
        <v>0</v>
      </c>
      <c r="F79" s="188">
        <v>0</v>
      </c>
      <c r="G79" s="188">
        <v>0</v>
      </c>
      <c r="H79" s="189">
        <f t="shared" si="23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0"/>
        <v>0</v>
      </c>
      <c r="S79" s="117">
        <f t="shared" si="20"/>
        <v>0</v>
      </c>
      <c r="T79" s="117">
        <f t="shared" si="20"/>
        <v>0</v>
      </c>
      <c r="U79" s="117">
        <f t="shared" si="20"/>
        <v>0</v>
      </c>
      <c r="V79" s="117">
        <f t="shared" si="20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2"/>
        <v>0</v>
      </c>
      <c r="F80" s="188">
        <v>0</v>
      </c>
      <c r="G80" s="188">
        <v>0</v>
      </c>
      <c r="H80" s="189">
        <f t="shared" si="23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0"/>
        <v>0</v>
      </c>
      <c r="S80" s="117">
        <f t="shared" si="20"/>
        <v>0</v>
      </c>
      <c r="T80" s="117">
        <f t="shared" si="20"/>
        <v>0</v>
      </c>
      <c r="U80" s="117">
        <f t="shared" si="20"/>
        <v>0</v>
      </c>
      <c r="V80" s="117">
        <f t="shared" si="20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2"/>
        <v>0</v>
      </c>
      <c r="F81" s="188">
        <v>0</v>
      </c>
      <c r="G81" s="188">
        <v>0</v>
      </c>
      <c r="H81" s="189">
        <f t="shared" si="23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0"/>
        <v>0</v>
      </c>
      <c r="S81" s="117">
        <f t="shared" si="20"/>
        <v>0</v>
      </c>
      <c r="T81" s="117">
        <f t="shared" si="20"/>
        <v>0</v>
      </c>
      <c r="U81" s="117">
        <f t="shared" si="20"/>
        <v>0</v>
      </c>
      <c r="V81" s="117">
        <f t="shared" si="20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2"/>
        <v>0</v>
      </c>
      <c r="F82" s="188">
        <v>0</v>
      </c>
      <c r="G82" s="188">
        <v>0</v>
      </c>
      <c r="H82" s="189">
        <f t="shared" si="23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0"/>
        <v>0</v>
      </c>
      <c r="S82" s="117">
        <f t="shared" si="20"/>
        <v>0</v>
      </c>
      <c r="T82" s="117">
        <f t="shared" si="20"/>
        <v>0</v>
      </c>
      <c r="U82" s="117">
        <f t="shared" si="20"/>
        <v>0</v>
      </c>
      <c r="V82" s="117">
        <f t="shared" si="20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2"/>
        <v>0</v>
      </c>
      <c r="F83" s="193">
        <v>0</v>
      </c>
      <c r="G83" s="193">
        <v>0</v>
      </c>
      <c r="H83" s="194">
        <f t="shared" si="23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0"/>
        <v>0</v>
      </c>
      <c r="S83" s="117">
        <f t="shared" si="20"/>
        <v>0</v>
      </c>
      <c r="T83" s="117">
        <f t="shared" si="20"/>
        <v>0</v>
      </c>
      <c r="U83" s="117">
        <f t="shared" si="20"/>
        <v>0</v>
      </c>
      <c r="V83" s="117">
        <f t="shared" si="20"/>
        <v>0</v>
      </c>
      <c r="W83" s="117"/>
    </row>
    <row r="84" spans="1:23" x14ac:dyDescent="0.25">
      <c r="A84" s="323" t="s">
        <v>385</v>
      </c>
      <c r="B84" s="324"/>
      <c r="C84" s="195">
        <f>+C85+C93+C103+C113+C123+C133+C137+C146+C150</f>
        <v>0</v>
      </c>
      <c r="D84" s="195">
        <f>+D85+D93+D103+D113+D123+D133+D137+D146+D150</f>
        <v>0</v>
      </c>
      <c r="E84" s="195">
        <f>+E85+E93+E103+E113+E123+E133+E137+E146+E150</f>
        <v>0</v>
      </c>
      <c r="F84" s="195">
        <f>+F85+F93+F103+F113+F123+F133+F137+F146+F150</f>
        <v>0</v>
      </c>
      <c r="G84" s="195">
        <f>+G85+G93+G103+G113+G123+G133+G137+G146+G150</f>
        <v>0</v>
      </c>
      <c r="H84" s="195">
        <f>+E84-F84</f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12" t="s">
        <v>312</v>
      </c>
      <c r="B85" s="313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24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 t="shared" si="24"/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25">ROUND(C86,0)</f>
        <v>0</v>
      </c>
      <c r="S86" s="117">
        <f t="shared" si="25"/>
        <v>0</v>
      </c>
      <c r="T86" s="117">
        <f t="shared" si="25"/>
        <v>0</v>
      </c>
      <c r="U86" s="117">
        <f t="shared" si="25"/>
        <v>0</v>
      </c>
      <c r="V86" s="117">
        <f t="shared" si="25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26">+D87+C87</f>
        <v>0</v>
      </c>
      <c r="F87" s="189">
        <v>0</v>
      </c>
      <c r="G87" s="189">
        <v>0</v>
      </c>
      <c r="H87" s="189">
        <f t="shared" si="24"/>
        <v>0</v>
      </c>
      <c r="I87" s="52">
        <f t="shared" ref="I87:I92" si="27">+ROUND(F87,0)</f>
        <v>0</v>
      </c>
      <c r="J87" s="52">
        <f t="shared" ref="J87:J92" si="28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25"/>
        <v>0</v>
      </c>
      <c r="S87" s="117">
        <f t="shared" si="25"/>
        <v>0</v>
      </c>
      <c r="T87" s="117">
        <f t="shared" si="25"/>
        <v>0</v>
      </c>
      <c r="U87" s="117">
        <f t="shared" si="25"/>
        <v>0</v>
      </c>
      <c r="V87" s="117">
        <f t="shared" si="25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26"/>
        <v>0</v>
      </c>
      <c r="F88" s="189">
        <v>0</v>
      </c>
      <c r="G88" s="189">
        <v>0</v>
      </c>
      <c r="H88" s="189">
        <f t="shared" si="24"/>
        <v>0</v>
      </c>
      <c r="I88" s="52">
        <f t="shared" si="27"/>
        <v>0</v>
      </c>
      <c r="J88" s="52">
        <f t="shared" si="28"/>
        <v>0</v>
      </c>
      <c r="K88" s="117"/>
      <c r="L88" s="117"/>
      <c r="M88" s="117"/>
      <c r="N88" s="117"/>
      <c r="O88" s="117"/>
      <c r="P88" s="117"/>
      <c r="Q88" s="117"/>
      <c r="R88" s="117">
        <f t="shared" si="25"/>
        <v>0</v>
      </c>
      <c r="S88" s="117">
        <f t="shared" si="25"/>
        <v>0</v>
      </c>
      <c r="T88" s="117">
        <f t="shared" si="25"/>
        <v>0</v>
      </c>
      <c r="U88" s="117">
        <f t="shared" si="25"/>
        <v>0</v>
      </c>
      <c r="V88" s="117">
        <f t="shared" si="25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26"/>
        <v>0</v>
      </c>
      <c r="F89" s="189">
        <v>0</v>
      </c>
      <c r="G89" s="189">
        <v>0</v>
      </c>
      <c r="H89" s="189">
        <f t="shared" si="24"/>
        <v>0</v>
      </c>
      <c r="I89" s="52">
        <f t="shared" si="27"/>
        <v>0</v>
      </c>
      <c r="J89" s="52">
        <f t="shared" si="28"/>
        <v>0</v>
      </c>
      <c r="K89" s="117"/>
      <c r="L89" s="117"/>
      <c r="M89" s="117"/>
      <c r="N89" s="117"/>
      <c r="O89" s="117"/>
      <c r="P89" s="117"/>
      <c r="Q89" s="117"/>
      <c r="R89" s="117">
        <f t="shared" si="25"/>
        <v>0</v>
      </c>
      <c r="S89" s="117">
        <f t="shared" si="25"/>
        <v>0</v>
      </c>
      <c r="T89" s="117">
        <f t="shared" si="25"/>
        <v>0</v>
      </c>
      <c r="U89" s="117">
        <f t="shared" si="25"/>
        <v>0</v>
      </c>
      <c r="V89" s="117">
        <f t="shared" si="25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26"/>
        <v>0</v>
      </c>
      <c r="F90" s="189">
        <v>0</v>
      </c>
      <c r="G90" s="189">
        <v>0</v>
      </c>
      <c r="H90" s="189">
        <f t="shared" si="24"/>
        <v>0</v>
      </c>
      <c r="I90" s="52">
        <f t="shared" si="27"/>
        <v>0</v>
      </c>
      <c r="J90" s="52">
        <f t="shared" si="28"/>
        <v>0</v>
      </c>
      <c r="K90" s="117"/>
      <c r="L90" s="117"/>
      <c r="M90" s="117"/>
      <c r="N90" s="117"/>
      <c r="O90" s="117"/>
      <c r="P90" s="117"/>
      <c r="Q90" s="117"/>
      <c r="R90" s="117">
        <f t="shared" si="25"/>
        <v>0</v>
      </c>
      <c r="S90" s="117">
        <f t="shared" si="25"/>
        <v>0</v>
      </c>
      <c r="T90" s="117">
        <f t="shared" si="25"/>
        <v>0</v>
      </c>
      <c r="U90" s="117">
        <f t="shared" si="25"/>
        <v>0</v>
      </c>
      <c r="V90" s="117">
        <f t="shared" si="25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26"/>
        <v>0</v>
      </c>
      <c r="F91" s="189">
        <v>0</v>
      </c>
      <c r="G91" s="189">
        <v>0</v>
      </c>
      <c r="H91" s="189">
        <f t="shared" si="24"/>
        <v>0</v>
      </c>
      <c r="I91" s="52">
        <f t="shared" si="27"/>
        <v>0</v>
      </c>
      <c r="J91" s="52">
        <f t="shared" si="28"/>
        <v>0</v>
      </c>
      <c r="K91" s="117"/>
      <c r="L91" s="117"/>
      <c r="M91" s="117"/>
      <c r="N91" s="117"/>
      <c r="O91" s="117"/>
      <c r="P91" s="117"/>
      <c r="Q91" s="117"/>
      <c r="R91" s="117">
        <f t="shared" si="25"/>
        <v>0</v>
      </c>
      <c r="S91" s="117">
        <f t="shared" si="25"/>
        <v>0</v>
      </c>
      <c r="T91" s="117">
        <f t="shared" si="25"/>
        <v>0</v>
      </c>
      <c r="U91" s="117">
        <f t="shared" si="25"/>
        <v>0</v>
      </c>
      <c r="V91" s="117">
        <f t="shared" si="25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26"/>
        <v>0</v>
      </c>
      <c r="F92" s="189">
        <v>0</v>
      </c>
      <c r="G92" s="189">
        <v>0</v>
      </c>
      <c r="H92" s="189">
        <f t="shared" si="24"/>
        <v>0</v>
      </c>
      <c r="I92" s="52">
        <f t="shared" si="27"/>
        <v>0</v>
      </c>
      <c r="J92" s="52">
        <f t="shared" si="28"/>
        <v>0</v>
      </c>
      <c r="K92" s="117"/>
      <c r="L92" s="117"/>
      <c r="M92" s="117"/>
      <c r="N92" s="117"/>
      <c r="O92" s="117"/>
      <c r="P92" s="117"/>
      <c r="Q92" s="117"/>
      <c r="R92" s="117">
        <f t="shared" si="25"/>
        <v>0</v>
      </c>
      <c r="S92" s="117">
        <f t="shared" si="25"/>
        <v>0</v>
      </c>
      <c r="T92" s="117">
        <f t="shared" si="25"/>
        <v>0</v>
      </c>
      <c r="U92" s="117">
        <f t="shared" si="25"/>
        <v>0</v>
      </c>
      <c r="V92" s="117">
        <f t="shared" si="25"/>
        <v>0</v>
      </c>
      <c r="W92" s="117"/>
    </row>
    <row r="93" spans="1:23" x14ac:dyDescent="0.25">
      <c r="A93" s="312" t="s">
        <v>320</v>
      </c>
      <c r="B93" s="313"/>
      <c r="C93" s="168">
        <f>SUM(C94:C102)</f>
        <v>0</v>
      </c>
      <c r="D93" s="168">
        <f>SUM(D94:D102)</f>
        <v>0</v>
      </c>
      <c r="E93" s="168">
        <f>SUM(E94:E102)</f>
        <v>0</v>
      </c>
      <c r="F93" s="168">
        <f>SUM(F94:F102)</f>
        <v>0</v>
      </c>
      <c r="G93" s="168">
        <f>SUM(G94:G102)</f>
        <v>0</v>
      </c>
      <c r="H93" s="170">
        <f>+E93-F93</f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26"/>
        <v>0</v>
      </c>
      <c r="F94" s="189">
        <v>0</v>
      </c>
      <c r="G94" s="189">
        <v>0</v>
      </c>
      <c r="H94" s="189">
        <f t="shared" si="24"/>
        <v>0</v>
      </c>
      <c r="I94" s="52">
        <f t="shared" ref="I94:I102" si="29">+ROUND(F94,0)</f>
        <v>0</v>
      </c>
      <c r="J94" s="52">
        <f t="shared" ref="J94:J102" si="30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1">ROUND(C94,0)</f>
        <v>0</v>
      </c>
      <c r="S94" s="117">
        <f t="shared" si="31"/>
        <v>0</v>
      </c>
      <c r="T94" s="117">
        <f t="shared" si="31"/>
        <v>0</v>
      </c>
      <c r="U94" s="117">
        <f t="shared" si="31"/>
        <v>0</v>
      </c>
      <c r="V94" s="117">
        <f t="shared" si="31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26"/>
        <v>0</v>
      </c>
      <c r="F95" s="189">
        <v>0</v>
      </c>
      <c r="G95" s="189">
        <v>0</v>
      </c>
      <c r="H95" s="189">
        <f t="shared" si="24"/>
        <v>0</v>
      </c>
      <c r="I95" s="52">
        <f t="shared" si="29"/>
        <v>0</v>
      </c>
      <c r="J95" s="52">
        <f t="shared" si="30"/>
        <v>0</v>
      </c>
      <c r="K95" s="117"/>
      <c r="L95" s="117"/>
      <c r="M95" s="117"/>
      <c r="N95" s="117"/>
      <c r="O95" s="117"/>
      <c r="P95" s="117"/>
      <c r="Q95" s="117"/>
      <c r="R95" s="117">
        <f t="shared" si="31"/>
        <v>0</v>
      </c>
      <c r="S95" s="117">
        <f t="shared" si="31"/>
        <v>0</v>
      </c>
      <c r="T95" s="117">
        <f t="shared" si="31"/>
        <v>0</v>
      </c>
      <c r="U95" s="117">
        <f t="shared" si="31"/>
        <v>0</v>
      </c>
      <c r="V95" s="117">
        <f t="shared" si="31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26"/>
        <v>0</v>
      </c>
      <c r="F96" s="189">
        <v>0</v>
      </c>
      <c r="G96" s="189">
        <v>0</v>
      </c>
      <c r="H96" s="189">
        <f t="shared" si="24"/>
        <v>0</v>
      </c>
      <c r="I96" s="52">
        <f t="shared" si="29"/>
        <v>0</v>
      </c>
      <c r="J96" s="52">
        <f t="shared" si="30"/>
        <v>0</v>
      </c>
      <c r="K96" s="117"/>
      <c r="L96" s="117"/>
      <c r="M96" s="117"/>
      <c r="N96" s="117"/>
      <c r="O96" s="117"/>
      <c r="P96" s="117"/>
      <c r="Q96" s="117"/>
      <c r="R96" s="117">
        <f t="shared" si="31"/>
        <v>0</v>
      </c>
      <c r="S96" s="117">
        <f t="shared" si="31"/>
        <v>0</v>
      </c>
      <c r="T96" s="117">
        <f t="shared" si="31"/>
        <v>0</v>
      </c>
      <c r="U96" s="117">
        <f t="shared" si="31"/>
        <v>0</v>
      </c>
      <c r="V96" s="117">
        <f t="shared" si="31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26"/>
        <v>0</v>
      </c>
      <c r="F97" s="189">
        <v>0</v>
      </c>
      <c r="G97" s="189">
        <v>0</v>
      </c>
      <c r="H97" s="189">
        <f t="shared" si="24"/>
        <v>0</v>
      </c>
      <c r="I97" s="52">
        <f t="shared" si="29"/>
        <v>0</v>
      </c>
      <c r="J97" s="52">
        <f t="shared" si="30"/>
        <v>0</v>
      </c>
      <c r="K97" s="117"/>
      <c r="L97" s="117"/>
      <c r="M97" s="117"/>
      <c r="N97" s="117"/>
      <c r="O97" s="117"/>
      <c r="P97" s="117"/>
      <c r="Q97" s="117"/>
      <c r="R97" s="117">
        <f t="shared" si="31"/>
        <v>0</v>
      </c>
      <c r="S97" s="117">
        <f t="shared" si="31"/>
        <v>0</v>
      </c>
      <c r="T97" s="117">
        <f t="shared" si="31"/>
        <v>0</v>
      </c>
      <c r="U97" s="117">
        <f t="shared" si="31"/>
        <v>0</v>
      </c>
      <c r="V97" s="117">
        <f t="shared" si="31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26"/>
        <v>0</v>
      </c>
      <c r="F98" s="189">
        <v>0</v>
      </c>
      <c r="G98" s="189">
        <v>0</v>
      </c>
      <c r="H98" s="189">
        <f t="shared" si="24"/>
        <v>0</v>
      </c>
      <c r="I98" s="52">
        <f t="shared" si="29"/>
        <v>0</v>
      </c>
      <c r="J98" s="52">
        <f t="shared" si="30"/>
        <v>0</v>
      </c>
      <c r="K98" s="117"/>
      <c r="L98" s="117"/>
      <c r="M98" s="117"/>
      <c r="N98" s="117"/>
      <c r="O98" s="117"/>
      <c r="P98" s="117"/>
      <c r="Q98" s="117"/>
      <c r="R98" s="117">
        <f t="shared" si="31"/>
        <v>0</v>
      </c>
      <c r="S98" s="117">
        <f t="shared" si="31"/>
        <v>0</v>
      </c>
      <c r="T98" s="117">
        <f t="shared" si="31"/>
        <v>0</v>
      </c>
      <c r="U98" s="117">
        <f t="shared" si="31"/>
        <v>0</v>
      </c>
      <c r="V98" s="117">
        <f t="shared" si="31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26"/>
        <v>0</v>
      </c>
      <c r="F99" s="189">
        <v>0</v>
      </c>
      <c r="G99" s="189">
        <v>0</v>
      </c>
      <c r="H99" s="189">
        <f t="shared" si="24"/>
        <v>0</v>
      </c>
      <c r="I99" s="52">
        <f t="shared" si="29"/>
        <v>0</v>
      </c>
      <c r="J99" s="52">
        <f t="shared" si="30"/>
        <v>0</v>
      </c>
      <c r="K99" s="117"/>
      <c r="L99" s="117"/>
      <c r="M99" s="117"/>
      <c r="N99" s="117"/>
      <c r="O99" s="117"/>
      <c r="P99" s="117"/>
      <c r="Q99" s="117"/>
      <c r="R99" s="117">
        <f t="shared" si="31"/>
        <v>0</v>
      </c>
      <c r="S99" s="117">
        <f t="shared" si="31"/>
        <v>0</v>
      </c>
      <c r="T99" s="117">
        <f t="shared" si="31"/>
        <v>0</v>
      </c>
      <c r="U99" s="117">
        <f t="shared" si="31"/>
        <v>0</v>
      </c>
      <c r="V99" s="117">
        <f t="shared" si="31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26"/>
        <v>0</v>
      </c>
      <c r="F100" s="189">
        <v>0</v>
      </c>
      <c r="G100" s="189">
        <v>0</v>
      </c>
      <c r="H100" s="189">
        <f t="shared" si="24"/>
        <v>0</v>
      </c>
      <c r="I100" s="52">
        <f t="shared" si="29"/>
        <v>0</v>
      </c>
      <c r="J100" s="52">
        <f t="shared" si="30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1"/>
        <v>0</v>
      </c>
      <c r="S100" s="117">
        <f t="shared" si="31"/>
        <v>0</v>
      </c>
      <c r="T100" s="117">
        <f t="shared" si="31"/>
        <v>0</v>
      </c>
      <c r="U100" s="117">
        <f t="shared" si="31"/>
        <v>0</v>
      </c>
      <c r="V100" s="117">
        <f t="shared" si="31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26"/>
        <v>0</v>
      </c>
      <c r="F101" s="189">
        <v>0</v>
      </c>
      <c r="G101" s="189">
        <v>0</v>
      </c>
      <c r="H101" s="189">
        <f t="shared" si="24"/>
        <v>0</v>
      </c>
      <c r="I101" s="52">
        <f t="shared" si="29"/>
        <v>0</v>
      </c>
      <c r="J101" s="52">
        <f t="shared" si="30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1"/>
        <v>0</v>
      </c>
      <c r="S101" s="117">
        <f t="shared" si="31"/>
        <v>0</v>
      </c>
      <c r="T101" s="117">
        <f t="shared" si="31"/>
        <v>0</v>
      </c>
      <c r="U101" s="117">
        <f t="shared" si="31"/>
        <v>0</v>
      </c>
      <c r="V101" s="117">
        <f t="shared" si="31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26"/>
        <v>0</v>
      </c>
      <c r="F102" s="189">
        <v>0</v>
      </c>
      <c r="G102" s="189">
        <v>0</v>
      </c>
      <c r="H102" s="189">
        <f>+E102-F102</f>
        <v>0</v>
      </c>
      <c r="I102" s="52">
        <f t="shared" si="29"/>
        <v>0</v>
      </c>
      <c r="J102" s="52">
        <f t="shared" si="30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1"/>
        <v>0</v>
      </c>
      <c r="S102" s="117">
        <f t="shared" si="31"/>
        <v>0</v>
      </c>
      <c r="T102" s="117">
        <f t="shared" si="31"/>
        <v>0</v>
      </c>
      <c r="U102" s="117">
        <f t="shared" si="31"/>
        <v>0</v>
      </c>
      <c r="V102" s="117">
        <f t="shared" si="31"/>
        <v>0</v>
      </c>
      <c r="W102" s="117"/>
    </row>
    <row r="103" spans="1:23" x14ac:dyDescent="0.25">
      <c r="A103" s="312" t="s">
        <v>330</v>
      </c>
      <c r="B103" s="313"/>
      <c r="C103" s="168">
        <f>SUM(C104:C112)</f>
        <v>0</v>
      </c>
      <c r="D103" s="168">
        <f>SUM(D104:D112)</f>
        <v>0</v>
      </c>
      <c r="E103" s="168">
        <f>SUM(E104:E112)</f>
        <v>0</v>
      </c>
      <c r="F103" s="168">
        <f>SUM(F104:F112)</f>
        <v>0</v>
      </c>
      <c r="G103" s="168">
        <f>SUM(G104:G112)</f>
        <v>0</v>
      </c>
      <c r="H103" s="170">
        <f>+E103-F103</f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26"/>
        <v>0</v>
      </c>
      <c r="F104" s="189">
        <v>0</v>
      </c>
      <c r="G104" s="189">
        <v>0</v>
      </c>
      <c r="H104" s="189">
        <f t="shared" si="24"/>
        <v>0</v>
      </c>
      <c r="I104" s="52">
        <f t="shared" ref="I104:I112" si="32">+ROUND(F104,0)</f>
        <v>0</v>
      </c>
      <c r="J104" s="52">
        <f t="shared" ref="J104:J112" si="33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34">ROUND(C104,0)</f>
        <v>0</v>
      </c>
      <c r="S104" s="117">
        <f t="shared" si="34"/>
        <v>0</v>
      </c>
      <c r="T104" s="117">
        <f t="shared" si="34"/>
        <v>0</v>
      </c>
      <c r="U104" s="117">
        <f t="shared" si="34"/>
        <v>0</v>
      </c>
      <c r="V104" s="117">
        <f t="shared" si="34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26"/>
        <v>0</v>
      </c>
      <c r="F105" s="189">
        <v>0</v>
      </c>
      <c r="G105" s="189">
        <v>0</v>
      </c>
      <c r="H105" s="189">
        <f t="shared" si="24"/>
        <v>0</v>
      </c>
      <c r="I105" s="52">
        <f t="shared" si="32"/>
        <v>0</v>
      </c>
      <c r="J105" s="52">
        <f t="shared" si="33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34"/>
        <v>0</v>
      </c>
      <c r="S105" s="117">
        <f t="shared" si="34"/>
        <v>0</v>
      </c>
      <c r="T105" s="117">
        <f t="shared" si="34"/>
        <v>0</v>
      </c>
      <c r="U105" s="117">
        <f t="shared" si="34"/>
        <v>0</v>
      </c>
      <c r="V105" s="117">
        <f t="shared" si="34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26"/>
        <v>0</v>
      </c>
      <c r="F106" s="189">
        <v>0</v>
      </c>
      <c r="G106" s="189">
        <v>0</v>
      </c>
      <c r="H106" s="189">
        <f t="shared" si="24"/>
        <v>0</v>
      </c>
      <c r="I106" s="52">
        <f t="shared" si="32"/>
        <v>0</v>
      </c>
      <c r="J106" s="52">
        <f t="shared" si="33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34"/>
        <v>0</v>
      </c>
      <c r="S106" s="117">
        <f t="shared" si="34"/>
        <v>0</v>
      </c>
      <c r="T106" s="117">
        <f t="shared" si="34"/>
        <v>0</v>
      </c>
      <c r="U106" s="117">
        <f t="shared" si="34"/>
        <v>0</v>
      </c>
      <c r="V106" s="117">
        <f t="shared" si="34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26"/>
        <v>0</v>
      </c>
      <c r="F107" s="189">
        <v>0</v>
      </c>
      <c r="G107" s="189">
        <v>0</v>
      </c>
      <c r="H107" s="189">
        <f t="shared" si="24"/>
        <v>0</v>
      </c>
      <c r="I107" s="52">
        <f t="shared" si="32"/>
        <v>0</v>
      </c>
      <c r="J107" s="52">
        <f t="shared" si="33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34"/>
        <v>0</v>
      </c>
      <c r="S107" s="117">
        <f t="shared" si="34"/>
        <v>0</v>
      </c>
      <c r="T107" s="117">
        <f t="shared" si="34"/>
        <v>0</v>
      </c>
      <c r="U107" s="117">
        <f t="shared" si="34"/>
        <v>0</v>
      </c>
      <c r="V107" s="117">
        <f t="shared" si="34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26"/>
        <v>0</v>
      </c>
      <c r="F108" s="189">
        <v>0</v>
      </c>
      <c r="G108" s="189">
        <v>0</v>
      </c>
      <c r="H108" s="189">
        <f t="shared" si="24"/>
        <v>0</v>
      </c>
      <c r="I108" s="52">
        <f t="shared" si="32"/>
        <v>0</v>
      </c>
      <c r="J108" s="52">
        <f t="shared" si="33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34"/>
        <v>0</v>
      </c>
      <c r="S108" s="117">
        <f t="shared" si="34"/>
        <v>0</v>
      </c>
      <c r="T108" s="117">
        <f t="shared" si="34"/>
        <v>0</v>
      </c>
      <c r="U108" s="117">
        <f t="shared" si="34"/>
        <v>0</v>
      </c>
      <c r="V108" s="117">
        <f t="shared" si="34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26"/>
        <v>0</v>
      </c>
      <c r="F109" s="189">
        <v>0</v>
      </c>
      <c r="G109" s="189">
        <v>0</v>
      </c>
      <c r="H109" s="189">
        <f t="shared" si="24"/>
        <v>0</v>
      </c>
      <c r="I109" s="52">
        <f t="shared" si="32"/>
        <v>0</v>
      </c>
      <c r="J109" s="52">
        <f t="shared" si="33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34"/>
        <v>0</v>
      </c>
      <c r="S109" s="117">
        <f t="shared" si="34"/>
        <v>0</v>
      </c>
      <c r="T109" s="117">
        <f t="shared" si="34"/>
        <v>0</v>
      </c>
      <c r="U109" s="117">
        <f t="shared" si="34"/>
        <v>0</v>
      </c>
      <c r="V109" s="117">
        <f t="shared" si="34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26"/>
        <v>0</v>
      </c>
      <c r="F110" s="189">
        <v>0</v>
      </c>
      <c r="G110" s="189">
        <v>0</v>
      </c>
      <c r="H110" s="189">
        <f t="shared" si="24"/>
        <v>0</v>
      </c>
      <c r="I110" s="52">
        <f t="shared" si="32"/>
        <v>0</v>
      </c>
      <c r="J110" s="52">
        <f t="shared" si="33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34"/>
        <v>0</v>
      </c>
      <c r="S110" s="117">
        <f t="shared" si="34"/>
        <v>0</v>
      </c>
      <c r="T110" s="117">
        <f t="shared" si="34"/>
        <v>0</v>
      </c>
      <c r="U110" s="117">
        <f t="shared" si="34"/>
        <v>0</v>
      </c>
      <c r="V110" s="117">
        <f t="shared" si="34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26"/>
        <v>0</v>
      </c>
      <c r="F111" s="189">
        <v>0</v>
      </c>
      <c r="G111" s="189">
        <v>0</v>
      </c>
      <c r="H111" s="189">
        <f t="shared" si="24"/>
        <v>0</v>
      </c>
      <c r="I111" s="52">
        <f t="shared" si="32"/>
        <v>0</v>
      </c>
      <c r="J111" s="52">
        <f t="shared" si="33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34"/>
        <v>0</v>
      </c>
      <c r="S111" s="117">
        <f t="shared" si="34"/>
        <v>0</v>
      </c>
      <c r="T111" s="117">
        <f t="shared" si="34"/>
        <v>0</v>
      </c>
      <c r="U111" s="117">
        <f t="shared" si="34"/>
        <v>0</v>
      </c>
      <c r="V111" s="117">
        <f t="shared" si="34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26"/>
        <v>0</v>
      </c>
      <c r="F112" s="189">
        <v>0</v>
      </c>
      <c r="G112" s="189">
        <v>0</v>
      </c>
      <c r="H112" s="189">
        <f t="shared" si="24"/>
        <v>0</v>
      </c>
      <c r="I112" s="52">
        <f t="shared" si="32"/>
        <v>0</v>
      </c>
      <c r="J112" s="52">
        <f t="shared" si="33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34"/>
        <v>0</v>
      </c>
      <c r="S112" s="117">
        <f t="shared" si="34"/>
        <v>0</v>
      </c>
      <c r="T112" s="117">
        <f t="shared" si="34"/>
        <v>0</v>
      </c>
      <c r="U112" s="117">
        <f t="shared" si="34"/>
        <v>0</v>
      </c>
      <c r="V112" s="117">
        <f t="shared" si="34"/>
        <v>0</v>
      </c>
      <c r="W112" s="117"/>
    </row>
    <row r="113" spans="1:23" x14ac:dyDescent="0.25">
      <c r="A113" s="312" t="s">
        <v>340</v>
      </c>
      <c r="B113" s="313"/>
      <c r="C113" s="168">
        <f>SUM(C114:C122)</f>
        <v>0</v>
      </c>
      <c r="D113" s="168">
        <f>SUM(D114:D122)</f>
        <v>0</v>
      </c>
      <c r="E113" s="168">
        <f>SUM(E114:E122)</f>
        <v>0</v>
      </c>
      <c r="F113" s="168">
        <f>SUM(F114:F122)</f>
        <v>0</v>
      </c>
      <c r="G113" s="168">
        <f>SUM(G114:G122)</f>
        <v>0</v>
      </c>
      <c r="H113" s="170">
        <f>+E113-F113</f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26"/>
        <v>0</v>
      </c>
      <c r="F114" s="189">
        <v>0</v>
      </c>
      <c r="G114" s="189">
        <v>0</v>
      </c>
      <c r="H114" s="189">
        <f t="shared" si="24"/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35">ROUND(C114,0)</f>
        <v>0</v>
      </c>
      <c r="S114" s="117">
        <f t="shared" si="35"/>
        <v>0</v>
      </c>
      <c r="T114" s="117">
        <f t="shared" si="35"/>
        <v>0</v>
      </c>
      <c r="U114" s="117">
        <f t="shared" si="35"/>
        <v>0</v>
      </c>
      <c r="V114" s="117">
        <f t="shared" si="35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26"/>
        <v>0</v>
      </c>
      <c r="F115" s="188">
        <v>0</v>
      </c>
      <c r="G115" s="188">
        <v>0</v>
      </c>
      <c r="H115" s="189">
        <f t="shared" si="24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35"/>
        <v>0</v>
      </c>
      <c r="S115" s="117">
        <f t="shared" si="35"/>
        <v>0</v>
      </c>
      <c r="T115" s="117">
        <f t="shared" si="35"/>
        <v>0</v>
      </c>
      <c r="U115" s="117">
        <f t="shared" si="35"/>
        <v>0</v>
      </c>
      <c r="V115" s="117">
        <f t="shared" si="35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26"/>
        <v>0</v>
      </c>
      <c r="F116" s="188">
        <v>0</v>
      </c>
      <c r="G116" s="188">
        <v>0</v>
      </c>
      <c r="H116" s="189">
        <f t="shared" si="24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35"/>
        <v>0</v>
      </c>
      <c r="S116" s="117">
        <f t="shared" si="35"/>
        <v>0</v>
      </c>
      <c r="T116" s="117">
        <f t="shared" si="35"/>
        <v>0</v>
      </c>
      <c r="U116" s="117">
        <f t="shared" si="35"/>
        <v>0</v>
      </c>
      <c r="V116" s="117">
        <f t="shared" si="35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26"/>
        <v>0</v>
      </c>
      <c r="F117" s="188">
        <v>0</v>
      </c>
      <c r="G117" s="188">
        <v>0</v>
      </c>
      <c r="H117" s="189">
        <f t="shared" si="24"/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35"/>
        <v>0</v>
      </c>
      <c r="S117" s="117">
        <f t="shared" si="35"/>
        <v>0</v>
      </c>
      <c r="T117" s="117">
        <f t="shared" si="35"/>
        <v>0</v>
      </c>
      <c r="U117" s="117">
        <f t="shared" si="35"/>
        <v>0</v>
      </c>
      <c r="V117" s="117">
        <f t="shared" si="35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26"/>
        <v>0</v>
      </c>
      <c r="F118" s="188">
        <v>0</v>
      </c>
      <c r="G118" s="188">
        <v>0</v>
      </c>
      <c r="H118" s="189">
        <f t="shared" si="24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35"/>
        <v>0</v>
      </c>
      <c r="S118" s="117">
        <f t="shared" si="35"/>
        <v>0</v>
      </c>
      <c r="T118" s="117">
        <f t="shared" si="35"/>
        <v>0</v>
      </c>
      <c r="U118" s="117">
        <f t="shared" si="35"/>
        <v>0</v>
      </c>
      <c r="V118" s="117">
        <f t="shared" si="35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26"/>
        <v>0</v>
      </c>
      <c r="F119" s="188">
        <v>0</v>
      </c>
      <c r="G119" s="188">
        <v>0</v>
      </c>
      <c r="H119" s="189">
        <f t="shared" si="24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35"/>
        <v>0</v>
      </c>
      <c r="S119" s="117">
        <f t="shared" si="35"/>
        <v>0</v>
      </c>
      <c r="T119" s="117">
        <f t="shared" si="35"/>
        <v>0</v>
      </c>
      <c r="U119" s="117">
        <f t="shared" si="35"/>
        <v>0</v>
      </c>
      <c r="V119" s="117">
        <f t="shared" si="35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26"/>
        <v>0</v>
      </c>
      <c r="F120" s="188">
        <v>0</v>
      </c>
      <c r="G120" s="188">
        <v>0</v>
      </c>
      <c r="H120" s="189">
        <f t="shared" si="24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35"/>
        <v>0</v>
      </c>
      <c r="S120" s="117">
        <f t="shared" si="35"/>
        <v>0</v>
      </c>
      <c r="T120" s="117">
        <f t="shared" si="35"/>
        <v>0</v>
      </c>
      <c r="U120" s="117">
        <f t="shared" si="35"/>
        <v>0</v>
      </c>
      <c r="V120" s="117">
        <f t="shared" si="35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26"/>
        <v>0</v>
      </c>
      <c r="F121" s="188">
        <v>0</v>
      </c>
      <c r="G121" s="188">
        <v>0</v>
      </c>
      <c r="H121" s="189">
        <f t="shared" si="24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35"/>
        <v>0</v>
      </c>
      <c r="S121" s="117">
        <f t="shared" si="35"/>
        <v>0</v>
      </c>
      <c r="T121" s="117">
        <f t="shared" si="35"/>
        <v>0</v>
      </c>
      <c r="U121" s="117">
        <f t="shared" si="35"/>
        <v>0</v>
      </c>
      <c r="V121" s="117">
        <f t="shared" si="35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26"/>
        <v>0</v>
      </c>
      <c r="F122" s="188">
        <v>0</v>
      </c>
      <c r="G122" s="188">
        <v>0</v>
      </c>
      <c r="H122" s="189">
        <f t="shared" si="24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35"/>
        <v>0</v>
      </c>
      <c r="S122" s="117">
        <f t="shared" si="35"/>
        <v>0</v>
      </c>
      <c r="T122" s="117">
        <f t="shared" si="35"/>
        <v>0</v>
      </c>
      <c r="U122" s="117">
        <f t="shared" si="35"/>
        <v>0</v>
      </c>
      <c r="V122" s="117">
        <f t="shared" si="35"/>
        <v>0</v>
      </c>
      <c r="W122" s="117"/>
    </row>
    <row r="123" spans="1:23" x14ac:dyDescent="0.25">
      <c r="A123" s="312" t="s">
        <v>350</v>
      </c>
      <c r="B123" s="313"/>
      <c r="C123" s="168">
        <v>0</v>
      </c>
      <c r="D123" s="168">
        <v>0</v>
      </c>
      <c r="E123" s="168">
        <v>0</v>
      </c>
      <c r="F123" s="168">
        <v>0</v>
      </c>
      <c r="G123" s="168">
        <v>0</v>
      </c>
      <c r="H123" s="170">
        <f t="shared" si="24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36">C124+D124</f>
        <v>0</v>
      </c>
      <c r="F124" s="188">
        <v>0</v>
      </c>
      <c r="G124" s="188">
        <v>0</v>
      </c>
      <c r="H124" s="189">
        <f t="shared" si="24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7">ROUND(C124,0)</f>
        <v>0</v>
      </c>
      <c r="S124" s="117">
        <f t="shared" si="37"/>
        <v>0</v>
      </c>
      <c r="T124" s="117">
        <f t="shared" si="37"/>
        <v>0</v>
      </c>
      <c r="U124" s="117">
        <f t="shared" si="37"/>
        <v>0</v>
      </c>
      <c r="V124" s="117">
        <f t="shared" si="3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36"/>
        <v>0</v>
      </c>
      <c r="F125" s="188">
        <v>0</v>
      </c>
      <c r="G125" s="188">
        <v>0</v>
      </c>
      <c r="H125" s="189">
        <f t="shared" si="24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7"/>
        <v>0</v>
      </c>
      <c r="S125" s="117">
        <f t="shared" si="37"/>
        <v>0</v>
      </c>
      <c r="T125" s="117">
        <f t="shared" si="37"/>
        <v>0</v>
      </c>
      <c r="U125" s="117">
        <f t="shared" si="37"/>
        <v>0</v>
      </c>
      <c r="V125" s="117">
        <f t="shared" si="3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36"/>
        <v>0</v>
      </c>
      <c r="F126" s="188">
        <v>0</v>
      </c>
      <c r="G126" s="188">
        <v>0</v>
      </c>
      <c r="H126" s="189">
        <f t="shared" si="24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7"/>
        <v>0</v>
      </c>
      <c r="S126" s="117">
        <f t="shared" si="37"/>
        <v>0</v>
      </c>
      <c r="T126" s="117">
        <f t="shared" si="37"/>
        <v>0</v>
      </c>
      <c r="U126" s="117">
        <f t="shared" si="37"/>
        <v>0</v>
      </c>
      <c r="V126" s="117">
        <f t="shared" si="3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36"/>
        <v>0</v>
      </c>
      <c r="F127" s="188">
        <v>0</v>
      </c>
      <c r="G127" s="188">
        <v>0</v>
      </c>
      <c r="H127" s="189">
        <f t="shared" si="24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7"/>
        <v>0</v>
      </c>
      <c r="S127" s="117">
        <f t="shared" si="37"/>
        <v>0</v>
      </c>
      <c r="T127" s="117">
        <f t="shared" si="37"/>
        <v>0</v>
      </c>
      <c r="U127" s="117">
        <f t="shared" si="37"/>
        <v>0</v>
      </c>
      <c r="V127" s="117">
        <f t="shared" si="3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36"/>
        <v>0</v>
      </c>
      <c r="F128" s="188">
        <v>0</v>
      </c>
      <c r="G128" s="188">
        <v>0</v>
      </c>
      <c r="H128" s="189">
        <f t="shared" si="24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7"/>
        <v>0</v>
      </c>
      <c r="S128" s="117">
        <f t="shared" si="37"/>
        <v>0</v>
      </c>
      <c r="T128" s="117">
        <f t="shared" si="37"/>
        <v>0</v>
      </c>
      <c r="U128" s="117">
        <f t="shared" si="37"/>
        <v>0</v>
      </c>
      <c r="V128" s="117">
        <f t="shared" si="3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36"/>
        <v>0</v>
      </c>
      <c r="F129" s="188">
        <v>0</v>
      </c>
      <c r="G129" s="188">
        <v>0</v>
      </c>
      <c r="H129" s="189">
        <f t="shared" si="24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7"/>
        <v>0</v>
      </c>
      <c r="S129" s="117">
        <f t="shared" si="37"/>
        <v>0</v>
      </c>
      <c r="T129" s="117">
        <f t="shared" si="37"/>
        <v>0</v>
      </c>
      <c r="U129" s="117">
        <f t="shared" si="37"/>
        <v>0</v>
      </c>
      <c r="V129" s="117">
        <f t="shared" si="3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36"/>
        <v>0</v>
      </c>
      <c r="F130" s="188">
        <v>0</v>
      </c>
      <c r="G130" s="188">
        <v>0</v>
      </c>
      <c r="H130" s="189">
        <f t="shared" si="24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7"/>
        <v>0</v>
      </c>
      <c r="S130" s="117">
        <f t="shared" si="37"/>
        <v>0</v>
      </c>
      <c r="T130" s="117">
        <f t="shared" si="37"/>
        <v>0</v>
      </c>
      <c r="U130" s="117">
        <f t="shared" si="37"/>
        <v>0</v>
      </c>
      <c r="V130" s="117">
        <f t="shared" si="3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36"/>
        <v>0</v>
      </c>
      <c r="F131" s="188">
        <v>0</v>
      </c>
      <c r="G131" s="188">
        <v>0</v>
      </c>
      <c r="H131" s="189">
        <f t="shared" si="24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7"/>
        <v>0</v>
      </c>
      <c r="S131" s="117">
        <f t="shared" si="37"/>
        <v>0</v>
      </c>
      <c r="T131" s="117">
        <f t="shared" si="37"/>
        <v>0</v>
      </c>
      <c r="U131" s="117">
        <f t="shared" si="37"/>
        <v>0</v>
      </c>
      <c r="V131" s="117">
        <f t="shared" si="3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36"/>
        <v>0</v>
      </c>
      <c r="F132" s="188">
        <v>0</v>
      </c>
      <c r="G132" s="188">
        <v>0</v>
      </c>
      <c r="H132" s="189">
        <f t="shared" si="24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7"/>
        <v>0</v>
      </c>
      <c r="S132" s="117">
        <f t="shared" si="37"/>
        <v>0</v>
      </c>
      <c r="T132" s="117">
        <f t="shared" si="37"/>
        <v>0</v>
      </c>
      <c r="U132" s="117">
        <f t="shared" si="37"/>
        <v>0</v>
      </c>
      <c r="V132" s="117">
        <f t="shared" si="37"/>
        <v>0</v>
      </c>
      <c r="W132" s="117"/>
    </row>
    <row r="133" spans="1:23" x14ac:dyDescent="0.25">
      <c r="A133" s="312" t="s">
        <v>360</v>
      </c>
      <c r="B133" s="313"/>
      <c r="C133" s="168">
        <v>0</v>
      </c>
      <c r="D133" s="168">
        <v>0</v>
      </c>
      <c r="E133" s="168">
        <v>0</v>
      </c>
      <c r="F133" s="168">
        <v>0</v>
      </c>
      <c r="G133" s="168">
        <v>0</v>
      </c>
      <c r="H133" s="170">
        <f t="shared" si="24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24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8">ROUND(C134,0)</f>
        <v>0</v>
      </c>
      <c r="S134" s="117">
        <f t="shared" si="38"/>
        <v>0</v>
      </c>
      <c r="T134" s="117">
        <f t="shared" si="38"/>
        <v>0</v>
      </c>
      <c r="U134" s="117">
        <f t="shared" si="38"/>
        <v>0</v>
      </c>
      <c r="V134" s="117">
        <f t="shared" si="38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24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8"/>
        <v>0</v>
      </c>
      <c r="S135" s="117">
        <f t="shared" si="38"/>
        <v>0</v>
      </c>
      <c r="T135" s="117">
        <f t="shared" si="38"/>
        <v>0</v>
      </c>
      <c r="U135" s="117">
        <f t="shared" si="38"/>
        <v>0</v>
      </c>
      <c r="V135" s="117">
        <f t="shared" si="38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24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8"/>
        <v>0</v>
      </c>
      <c r="S136" s="117">
        <f t="shared" si="38"/>
        <v>0</v>
      </c>
      <c r="T136" s="117">
        <f t="shared" si="38"/>
        <v>0</v>
      </c>
      <c r="U136" s="117">
        <f t="shared" si="38"/>
        <v>0</v>
      </c>
      <c r="V136" s="117">
        <f t="shared" si="38"/>
        <v>0</v>
      </c>
      <c r="W136" s="117"/>
    </row>
    <row r="137" spans="1:23" x14ac:dyDescent="0.25">
      <c r="A137" s="312" t="s">
        <v>364</v>
      </c>
      <c r="B137" s="313"/>
      <c r="C137" s="168">
        <v>0</v>
      </c>
      <c r="D137" s="168">
        <v>0</v>
      </c>
      <c r="E137" s="168">
        <v>0</v>
      </c>
      <c r="F137" s="168">
        <v>0</v>
      </c>
      <c r="G137" s="168">
        <v>0</v>
      </c>
      <c r="H137" s="170">
        <f t="shared" si="2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39">C138+D138</f>
        <v>0</v>
      </c>
      <c r="F138" s="188">
        <v>0</v>
      </c>
      <c r="G138" s="188">
        <v>0</v>
      </c>
      <c r="H138" s="189">
        <f t="shared" si="24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40">ROUND(C138,0)</f>
        <v>0</v>
      </c>
      <c r="S138" s="117">
        <f t="shared" si="40"/>
        <v>0</v>
      </c>
      <c r="T138" s="117">
        <f t="shared" si="40"/>
        <v>0</v>
      </c>
      <c r="U138" s="117">
        <f t="shared" si="40"/>
        <v>0</v>
      </c>
      <c r="V138" s="117">
        <f t="shared" si="40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39"/>
        <v>0</v>
      </c>
      <c r="F139" s="188">
        <v>0</v>
      </c>
      <c r="G139" s="188">
        <v>0</v>
      </c>
      <c r="H139" s="189">
        <f t="shared" si="24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40"/>
        <v>0</v>
      </c>
      <c r="S139" s="117">
        <f t="shared" si="40"/>
        <v>0</v>
      </c>
      <c r="T139" s="117">
        <f t="shared" si="40"/>
        <v>0</v>
      </c>
      <c r="U139" s="117">
        <f t="shared" si="40"/>
        <v>0</v>
      </c>
      <c r="V139" s="117">
        <f t="shared" si="40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39"/>
        <v>0</v>
      </c>
      <c r="F140" s="188">
        <v>0</v>
      </c>
      <c r="G140" s="188">
        <v>0</v>
      </c>
      <c r="H140" s="189">
        <f t="shared" si="24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40"/>
        <v>0</v>
      </c>
      <c r="S140" s="117">
        <f t="shared" si="40"/>
        <v>0</v>
      </c>
      <c r="T140" s="117">
        <f t="shared" si="40"/>
        <v>0</v>
      </c>
      <c r="U140" s="117">
        <f t="shared" si="40"/>
        <v>0</v>
      </c>
      <c r="V140" s="117">
        <f t="shared" si="40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39"/>
        <v>0</v>
      </c>
      <c r="F141" s="188">
        <v>0</v>
      </c>
      <c r="G141" s="188">
        <v>0</v>
      </c>
      <c r="H141" s="189">
        <f t="shared" si="24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40"/>
        <v>0</v>
      </c>
      <c r="S141" s="117">
        <f t="shared" si="40"/>
        <v>0</v>
      </c>
      <c r="T141" s="117">
        <f t="shared" si="40"/>
        <v>0</v>
      </c>
      <c r="U141" s="117">
        <f t="shared" si="40"/>
        <v>0</v>
      </c>
      <c r="V141" s="117">
        <f t="shared" si="40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39"/>
        <v>0</v>
      </c>
      <c r="F142" s="188">
        <v>0</v>
      </c>
      <c r="G142" s="188">
        <v>0</v>
      </c>
      <c r="H142" s="189">
        <f t="shared" si="24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40"/>
        <v>0</v>
      </c>
      <c r="S142" s="117">
        <f t="shared" si="40"/>
        <v>0</v>
      </c>
      <c r="T142" s="117">
        <f t="shared" si="40"/>
        <v>0</v>
      </c>
      <c r="U142" s="117">
        <f t="shared" si="40"/>
        <v>0</v>
      </c>
      <c r="V142" s="117">
        <f t="shared" si="40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39"/>
        <v>0</v>
      </c>
      <c r="F143" s="188">
        <v>0</v>
      </c>
      <c r="G143" s="188">
        <v>0</v>
      </c>
      <c r="H143" s="189">
        <f t="shared" si="24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40"/>
        <v>0</v>
      </c>
      <c r="S143" s="117">
        <f t="shared" si="40"/>
        <v>0</v>
      </c>
      <c r="T143" s="117">
        <f t="shared" si="40"/>
        <v>0</v>
      </c>
      <c r="U143" s="117">
        <f t="shared" si="40"/>
        <v>0</v>
      </c>
      <c r="V143" s="117">
        <f t="shared" si="40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39"/>
        <v>0</v>
      </c>
      <c r="F144" s="188">
        <v>0</v>
      </c>
      <c r="G144" s="188">
        <v>0</v>
      </c>
      <c r="H144" s="189">
        <f t="shared" si="24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40"/>
        <v>0</v>
      </c>
      <c r="S144" s="117">
        <f t="shared" si="40"/>
        <v>0</v>
      </c>
      <c r="T144" s="117">
        <f t="shared" si="40"/>
        <v>0</v>
      </c>
      <c r="U144" s="117">
        <f t="shared" si="40"/>
        <v>0</v>
      </c>
      <c r="V144" s="117">
        <f t="shared" si="40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39"/>
        <v>0</v>
      </c>
      <c r="F145" s="188">
        <v>0</v>
      </c>
      <c r="G145" s="188">
        <v>0</v>
      </c>
      <c r="H145" s="189">
        <f t="shared" si="24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40"/>
        <v>0</v>
      </c>
      <c r="S145" s="117">
        <f t="shared" si="40"/>
        <v>0</v>
      </c>
      <c r="T145" s="117">
        <f t="shared" si="40"/>
        <v>0</v>
      </c>
      <c r="U145" s="117">
        <f t="shared" si="40"/>
        <v>0</v>
      </c>
      <c r="V145" s="117">
        <f t="shared" si="40"/>
        <v>0</v>
      </c>
      <c r="W145" s="117"/>
    </row>
    <row r="146" spans="1:23" x14ac:dyDescent="0.25">
      <c r="A146" s="312" t="s">
        <v>373</v>
      </c>
      <c r="B146" s="313"/>
      <c r="C146" s="168">
        <v>0</v>
      </c>
      <c r="D146" s="168">
        <v>0</v>
      </c>
      <c r="E146" s="168">
        <v>0</v>
      </c>
      <c r="F146" s="168">
        <v>0</v>
      </c>
      <c r="G146" s="168">
        <v>0</v>
      </c>
      <c r="H146" s="170">
        <f t="shared" si="24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24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41">ROUND(C147,0)</f>
        <v>0</v>
      </c>
      <c r="S147" s="117">
        <f t="shared" si="41"/>
        <v>0</v>
      </c>
      <c r="T147" s="117">
        <f t="shared" si="41"/>
        <v>0</v>
      </c>
      <c r="U147" s="117">
        <f t="shared" si="41"/>
        <v>0</v>
      </c>
      <c r="V147" s="117">
        <f t="shared" si="41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24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41"/>
        <v>0</v>
      </c>
      <c r="S148" s="117">
        <f t="shared" si="41"/>
        <v>0</v>
      </c>
      <c r="T148" s="117">
        <f t="shared" si="41"/>
        <v>0</v>
      </c>
      <c r="U148" s="117">
        <f t="shared" si="41"/>
        <v>0</v>
      </c>
      <c r="V148" s="117">
        <f t="shared" si="41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42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41"/>
        <v>0</v>
      </c>
      <c r="S149" s="117">
        <f t="shared" si="41"/>
        <v>0</v>
      </c>
      <c r="T149" s="117">
        <f t="shared" si="41"/>
        <v>0</v>
      </c>
      <c r="U149" s="117">
        <f t="shared" si="41"/>
        <v>0</v>
      </c>
      <c r="V149" s="117">
        <f t="shared" si="41"/>
        <v>0</v>
      </c>
      <c r="W149" s="117"/>
    </row>
    <row r="150" spans="1:23" x14ac:dyDescent="0.25">
      <c r="A150" s="312" t="s">
        <v>377</v>
      </c>
      <c r="B150" s="313"/>
      <c r="C150" s="168">
        <v>0</v>
      </c>
      <c r="D150" s="168">
        <v>0</v>
      </c>
      <c r="E150" s="168">
        <v>0</v>
      </c>
      <c r="F150" s="168">
        <v>0</v>
      </c>
      <c r="G150" s="168">
        <v>0</v>
      </c>
      <c r="H150" s="170">
        <f t="shared" si="42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41"/>
        <v>0</v>
      </c>
      <c r="S150" s="117">
        <f t="shared" si="41"/>
        <v>0</v>
      </c>
      <c r="T150" s="117">
        <f t="shared" si="41"/>
        <v>0</v>
      </c>
      <c r="U150" s="117">
        <f t="shared" si="41"/>
        <v>0</v>
      </c>
      <c r="V150" s="117">
        <f t="shared" si="41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43">C151+D151</f>
        <v>0</v>
      </c>
      <c r="F151" s="188">
        <v>0</v>
      </c>
      <c r="G151" s="188">
        <v>0</v>
      </c>
      <c r="H151" s="189">
        <f t="shared" si="42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41"/>
        <v>0</v>
      </c>
      <c r="S151" s="117">
        <f t="shared" si="41"/>
        <v>0</v>
      </c>
      <c r="T151" s="117">
        <f t="shared" si="41"/>
        <v>0</v>
      </c>
      <c r="U151" s="117">
        <f t="shared" si="41"/>
        <v>0</v>
      </c>
      <c r="V151" s="117">
        <f t="shared" si="41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43"/>
        <v>0</v>
      </c>
      <c r="F152" s="188">
        <v>0</v>
      </c>
      <c r="G152" s="188">
        <v>0</v>
      </c>
      <c r="H152" s="189">
        <f t="shared" si="42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41"/>
        <v>0</v>
      </c>
      <c r="S152" s="117">
        <f t="shared" si="41"/>
        <v>0</v>
      </c>
      <c r="T152" s="117">
        <f t="shared" si="41"/>
        <v>0</v>
      </c>
      <c r="U152" s="117">
        <f t="shared" si="41"/>
        <v>0</v>
      </c>
      <c r="V152" s="117">
        <f t="shared" si="41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43"/>
        <v>0</v>
      </c>
      <c r="F153" s="188">
        <v>0</v>
      </c>
      <c r="G153" s="188">
        <v>0</v>
      </c>
      <c r="H153" s="189">
        <f t="shared" si="42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41"/>
        <v>0</v>
      </c>
      <c r="S153" s="117">
        <f t="shared" si="41"/>
        <v>0</v>
      </c>
      <c r="T153" s="117">
        <f t="shared" si="41"/>
        <v>0</v>
      </c>
      <c r="U153" s="117">
        <f t="shared" si="41"/>
        <v>0</v>
      </c>
      <c r="V153" s="117">
        <f t="shared" si="41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43"/>
        <v>0</v>
      </c>
      <c r="F154" s="188">
        <v>0</v>
      </c>
      <c r="G154" s="188">
        <v>0</v>
      </c>
      <c r="H154" s="189">
        <f t="shared" si="42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41"/>
        <v>0</v>
      </c>
      <c r="S154" s="117">
        <f t="shared" si="41"/>
        <v>0</v>
      </c>
      <c r="T154" s="117">
        <f t="shared" si="41"/>
        <v>0</v>
      </c>
      <c r="U154" s="117">
        <f t="shared" si="41"/>
        <v>0</v>
      </c>
      <c r="V154" s="117">
        <f t="shared" si="41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43"/>
        <v>0</v>
      </c>
      <c r="F155" s="188">
        <v>0</v>
      </c>
      <c r="G155" s="188">
        <v>0</v>
      </c>
      <c r="H155" s="189">
        <f t="shared" si="42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41"/>
        <v>0</v>
      </c>
      <c r="S155" s="117">
        <f t="shared" si="41"/>
        <v>0</v>
      </c>
      <c r="T155" s="117">
        <f t="shared" si="41"/>
        <v>0</v>
      </c>
      <c r="U155" s="117">
        <f t="shared" si="41"/>
        <v>0</v>
      </c>
      <c r="V155" s="117">
        <f t="shared" si="41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43"/>
        <v>0</v>
      </c>
      <c r="F156" s="188">
        <v>0</v>
      </c>
      <c r="G156" s="188">
        <v>0</v>
      </c>
      <c r="H156" s="189">
        <f t="shared" si="42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41"/>
        <v>0</v>
      </c>
      <c r="S156" s="117">
        <f t="shared" si="41"/>
        <v>0</v>
      </c>
      <c r="T156" s="117">
        <f t="shared" si="41"/>
        <v>0</v>
      </c>
      <c r="U156" s="117">
        <f t="shared" si="41"/>
        <v>0</v>
      </c>
      <c r="V156" s="117">
        <f t="shared" si="41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43"/>
        <v>0</v>
      </c>
      <c r="F157" s="188">
        <v>0</v>
      </c>
      <c r="G157" s="188">
        <v>0</v>
      </c>
      <c r="H157" s="189">
        <f t="shared" si="42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41"/>
        <v>0</v>
      </c>
      <c r="V157" s="117">
        <f t="shared" si="41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12" t="s">
        <v>386</v>
      </c>
      <c r="B159" s="313"/>
      <c r="C159" s="168">
        <f t="shared" ref="C159:H159" si="44">+C10+C84</f>
        <v>11991578</v>
      </c>
      <c r="D159" s="168">
        <f t="shared" si="44"/>
        <v>0</v>
      </c>
      <c r="E159" s="168">
        <f t="shared" si="44"/>
        <v>11991578</v>
      </c>
      <c r="F159" s="168">
        <f t="shared" si="44"/>
        <v>2095940</v>
      </c>
      <c r="G159" s="168">
        <f t="shared" si="44"/>
        <v>2085301</v>
      </c>
      <c r="H159" s="168">
        <f t="shared" si="44"/>
        <v>9895638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5">+C161-C159</f>
        <v>5008234305</v>
      </c>
      <c r="D162" s="52">
        <f t="shared" si="45"/>
        <v>547350943</v>
      </c>
      <c r="E162" s="52">
        <f t="shared" si="45"/>
        <v>5555585248</v>
      </c>
      <c r="F162" s="52">
        <f t="shared" si="45"/>
        <v>4043680965</v>
      </c>
      <c r="G162" s="52">
        <f t="shared" si="45"/>
        <v>4025986292</v>
      </c>
      <c r="H162" s="52">
        <f t="shared" si="45"/>
        <v>1511904283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'1'!A89</f>
        <v>L.T.F. María Antonieta Ordoñez Carrera</v>
      </c>
      <c r="C165" s="117"/>
      <c r="D165" s="117"/>
      <c r="E165" s="117"/>
      <c r="F165" s="118" t="str">
        <f>'1'!E89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'1'!A90</f>
        <v>Directora General del CRI-ESCUELA</v>
      </c>
      <c r="C166" s="117"/>
      <c r="D166" s="117"/>
      <c r="E166" s="117"/>
      <c r="F166" s="119" t="str">
        <f>'1'!E90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46">+C159</f>
        <v>11991578</v>
      </c>
      <c r="D173" s="52">
        <f t="shared" si="46"/>
        <v>0</v>
      </c>
      <c r="E173" s="52">
        <f t="shared" si="46"/>
        <v>11991578</v>
      </c>
      <c r="F173" s="52">
        <f t="shared" si="46"/>
        <v>2095940</v>
      </c>
      <c r="G173" s="52">
        <f t="shared" si="46"/>
        <v>2085301</v>
      </c>
      <c r="H173" s="52">
        <f t="shared" si="46"/>
        <v>9895638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110" zoomScaleNormal="100" zoomScaleSheetLayoutView="110" workbookViewId="0">
      <selection activeCell="G13" sqref="G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7" t="s">
        <v>387</v>
      </c>
      <c r="B1" s="327"/>
      <c r="C1" s="327"/>
      <c r="D1" s="327"/>
      <c r="E1" s="327"/>
      <c r="F1" s="327"/>
      <c r="G1" s="327"/>
    </row>
    <row r="3" spans="1:7" ht="15.75" thickBot="1" x14ac:dyDescent="0.3"/>
    <row r="4" spans="1:7" x14ac:dyDescent="0.25">
      <c r="A4" s="328" t="str">
        <f>'1'!A3:G3</f>
        <v>CENTRO DE REHABILITACIÓN INTEGRAL Y ESCUELA DE TERAPIA FÍSICA Y REHABILITACIÓN</v>
      </c>
      <c r="B4" s="329"/>
      <c r="C4" s="329"/>
      <c r="D4" s="329"/>
      <c r="E4" s="329"/>
      <c r="F4" s="329"/>
      <c r="G4" s="330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+'6a'!A6:H6</f>
        <v>Del 01 de Enero al 31 de Marzo de 2019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4" t="s">
        <v>3</v>
      </c>
      <c r="B9" s="333" t="s">
        <v>307</v>
      </c>
      <c r="C9" s="334"/>
      <c r="D9" s="334"/>
      <c r="E9" s="334"/>
      <c r="F9" s="335"/>
      <c r="G9" s="264" t="s">
        <v>308</v>
      </c>
    </row>
    <row r="10" spans="1:7" ht="17.25" thickBot="1" x14ac:dyDescent="0.3">
      <c r="A10" s="265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5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11991578</v>
      </c>
      <c r="C12" s="160">
        <f>+C13</f>
        <v>0</v>
      </c>
      <c r="D12" s="160">
        <f>+D13</f>
        <v>11991578</v>
      </c>
      <c r="E12" s="160">
        <f>+E13</f>
        <v>2095940</v>
      </c>
      <c r="F12" s="160">
        <f>+F13</f>
        <v>2085301</v>
      </c>
      <c r="G12" s="160">
        <f>+D12-E12</f>
        <v>9895638</v>
      </c>
    </row>
    <row r="13" spans="1:7" x14ac:dyDescent="0.25">
      <c r="A13" s="133" t="s">
        <v>459</v>
      </c>
      <c r="B13" s="161">
        <f>'6a'!C10</f>
        <v>11991578</v>
      </c>
      <c r="C13" s="161">
        <f>'6a'!D10</f>
        <v>0</v>
      </c>
      <c r="D13" s="161">
        <f>+B13+C13</f>
        <v>11991578</v>
      </c>
      <c r="E13" s="161">
        <v>2095940</v>
      </c>
      <c r="F13" s="161">
        <v>2085301</v>
      </c>
      <c r="G13" s="161">
        <f>+D13-E13</f>
        <v>9895638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'6a'!C84</f>
        <v>0</v>
      </c>
      <c r="C24" s="161">
        <f>'6a'!D84</f>
        <v>0</v>
      </c>
      <c r="D24" s="161">
        <f>+B24+C24</f>
        <v>0</v>
      </c>
      <c r="E24" s="161">
        <f>'6a'!F84</f>
        <v>0</v>
      </c>
      <c r="F24" s="161">
        <f>'6a'!G84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11991578</v>
      </c>
      <c r="C33" s="65">
        <f t="shared" si="0"/>
        <v>0</v>
      </c>
      <c r="D33" s="65">
        <f t="shared" si="0"/>
        <v>11991578</v>
      </c>
      <c r="E33" s="65">
        <f t="shared" si="0"/>
        <v>2095940</v>
      </c>
      <c r="F33" s="65">
        <f t="shared" si="0"/>
        <v>2085301</v>
      </c>
      <c r="G33" s="65">
        <f t="shared" si="0"/>
        <v>9895638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5008234305</v>
      </c>
      <c r="C36" s="48">
        <f t="shared" si="1"/>
        <v>547350942.34000003</v>
      </c>
      <c r="D36" s="62">
        <f t="shared" si="1"/>
        <v>5555585247.3400002</v>
      </c>
      <c r="E36" s="62">
        <f t="shared" si="1"/>
        <v>4043680964.8400002</v>
      </c>
      <c r="F36" s="62">
        <f t="shared" si="1"/>
        <v>4025986291.54</v>
      </c>
      <c r="G36" s="62">
        <f t="shared" si="1"/>
        <v>1511904282.5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31" t="str">
        <f>'1'!A89:B89</f>
        <v>L.T.F. María Antonieta Ordoñez Carrera</v>
      </c>
      <c r="B48" s="331"/>
      <c r="F48" s="87" t="str">
        <f>'1'!E89</f>
        <v>C.P. María Guadalupe Vásquez Pérez</v>
      </c>
    </row>
    <row r="49" spans="1:6" x14ac:dyDescent="0.25">
      <c r="A49" s="332" t="str">
        <f>'1'!A90:B90</f>
        <v>Directora General del CRI-ESCUELA</v>
      </c>
      <c r="B49" s="332"/>
      <c r="F49" s="88" t="str">
        <f>'1'!E90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topLeftCell="A70" zoomScale="110" zoomScaleNormal="85" zoomScaleSheetLayoutView="110" workbookViewId="0">
      <selection activeCell="C25" sqref="C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6" t="s">
        <v>400</v>
      </c>
      <c r="B1" s="336"/>
      <c r="C1" s="336"/>
      <c r="D1" s="336"/>
      <c r="E1" s="336"/>
      <c r="F1" s="336"/>
      <c r="G1" s="336"/>
      <c r="H1" s="336"/>
    </row>
    <row r="2" spans="1:9" ht="15.75" thickBot="1" x14ac:dyDescent="0.3"/>
    <row r="3" spans="1:9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9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9" x14ac:dyDescent="0.25">
      <c r="A5" s="272" t="s">
        <v>401</v>
      </c>
      <c r="B5" s="273"/>
      <c r="C5" s="273"/>
      <c r="D5" s="273"/>
      <c r="E5" s="273"/>
      <c r="F5" s="273"/>
      <c r="G5" s="273"/>
      <c r="H5" s="310"/>
    </row>
    <row r="6" spans="1:9" x14ac:dyDescent="0.25">
      <c r="A6" s="272" t="str">
        <f>+'2'!A6:I6</f>
        <v>Del 01 de Enero al 31 de Marzo de 2019</v>
      </c>
      <c r="B6" s="273"/>
      <c r="C6" s="273"/>
      <c r="D6" s="273"/>
      <c r="E6" s="273"/>
      <c r="F6" s="273"/>
      <c r="G6" s="273"/>
      <c r="H6" s="310"/>
    </row>
    <row r="7" spans="1:9" ht="15.75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9" ht="15.75" thickBot="1" x14ac:dyDescent="0.3">
      <c r="A8" s="337" t="s">
        <v>3</v>
      </c>
      <c r="B8" s="338"/>
      <c r="C8" s="333" t="s">
        <v>307</v>
      </c>
      <c r="D8" s="334"/>
      <c r="E8" s="334"/>
      <c r="F8" s="334"/>
      <c r="G8" s="335"/>
      <c r="H8" s="264" t="s">
        <v>308</v>
      </c>
    </row>
    <row r="9" spans="1:9" ht="17.25" thickBot="1" x14ac:dyDescent="0.3">
      <c r="A9" s="339"/>
      <c r="B9" s="340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5"/>
    </row>
    <row r="10" spans="1:9" ht="12" customHeight="1" x14ac:dyDescent="0.25">
      <c r="A10" s="341"/>
      <c r="B10" s="342"/>
      <c r="C10" s="63"/>
      <c r="D10" s="63"/>
      <c r="E10" s="63"/>
      <c r="F10" s="63"/>
      <c r="G10" s="63"/>
      <c r="H10" s="63"/>
    </row>
    <row r="11" spans="1:9" x14ac:dyDescent="0.25">
      <c r="A11" s="325" t="s">
        <v>402</v>
      </c>
      <c r="B11" s="343"/>
      <c r="C11" s="64">
        <f>C12+C22+C30+C41</f>
        <v>11991578</v>
      </c>
      <c r="D11" s="64">
        <f>D12+D22+D30+D41</f>
        <v>0</v>
      </c>
      <c r="E11" s="64">
        <f>E12+E22+E30+E41</f>
        <v>11991578</v>
      </c>
      <c r="F11" s="64">
        <f>F12+F22+F30+F41</f>
        <v>2095940</v>
      </c>
      <c r="G11" s="64">
        <f>G12+G22+G30+G41</f>
        <v>2085301</v>
      </c>
      <c r="H11" s="65">
        <f>+E11-F11</f>
        <v>9895638</v>
      </c>
      <c r="I11" s="45"/>
    </row>
    <row r="12" spans="1:9" x14ac:dyDescent="0.25">
      <c r="A12" s="312" t="s">
        <v>403</v>
      </c>
      <c r="B12" s="313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 t="shared" ref="H12:H20" si="0">E12-G12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si="0"/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12" t="s">
        <v>412</v>
      </c>
      <c r="B22" s="313"/>
      <c r="C22" s="66">
        <f>C23+C24+C25+C26+C27+C28+C29</f>
        <v>11991578</v>
      </c>
      <c r="D22" s="66">
        <f>D23+D24+D25+D26+D27+D28+D29</f>
        <v>0</v>
      </c>
      <c r="E22" s="66">
        <f>E23+E24+E25+E26+E27+E28+E29</f>
        <v>11991578</v>
      </c>
      <c r="F22" s="66">
        <f>F23+F24+F25+F26+F27+F28+F29</f>
        <v>2095940</v>
      </c>
      <c r="G22" s="66">
        <f>G23+G24+G25+G26+G27+G28+G29</f>
        <v>2085301</v>
      </c>
      <c r="H22" s="65">
        <f>+E22-F22</f>
        <v>9895638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9" si="1">E23-G23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'6a'!C10</f>
        <v>11991578</v>
      </c>
      <c r="D25" s="58">
        <f>'6a'!D10</f>
        <v>0</v>
      </c>
      <c r="E25" s="58">
        <f>'6a'!E10</f>
        <v>11991578</v>
      </c>
      <c r="F25" s="58">
        <f>'6a'!F10</f>
        <v>2095940</v>
      </c>
      <c r="G25" s="58">
        <f>'6a'!G10</f>
        <v>2085301</v>
      </c>
      <c r="H25" s="58">
        <f>E25-F25</f>
        <v>9895638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si="1"/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>+E27-F27</f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1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1"/>
        <v>0</v>
      </c>
    </row>
    <row r="30" spans="1:8" x14ac:dyDescent="0.25">
      <c r="A30" s="312" t="s">
        <v>420</v>
      </c>
      <c r="B30" s="313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E30-G30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>E31-G31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ref="H32:H39" si="2">E32-G32</f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2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2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2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2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2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2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2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12" t="s">
        <v>430</v>
      </c>
      <c r="B41" s="313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E41-G41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E42-G42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>E43-G43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>E44-G44</f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>E45-G45</f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12" t="s">
        <v>435</v>
      </c>
      <c r="B47" s="313"/>
      <c r="C47" s="66">
        <f t="shared" ref="C47:H47" si="3">C48+C58+C67+C78</f>
        <v>0</v>
      </c>
      <c r="D47" s="66">
        <f t="shared" si="3"/>
        <v>0</v>
      </c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12" t="s">
        <v>403</v>
      </c>
      <c r="B48" s="313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 t="shared" ref="H48:H56" si="4">E48-G48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/>
      <c r="E49" s="58"/>
      <c r="F49" s="58"/>
      <c r="G49" s="58"/>
      <c r="H49" s="58">
        <f t="shared" si="4"/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si="4"/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4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4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4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4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4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4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12" t="s">
        <v>412</v>
      </c>
      <c r="B58" s="313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 t="shared" ref="H59:H65" si="5">E59-G59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si="5"/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5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5"/>
        <v>0</v>
      </c>
    </row>
    <row r="63" spans="1:13" ht="12" customHeight="1" x14ac:dyDescent="0.25">
      <c r="A63" s="57"/>
      <c r="B63" s="30" t="s">
        <v>417</v>
      </c>
      <c r="C63" s="58">
        <f>'6a'!C84</f>
        <v>0</v>
      </c>
      <c r="D63" s="58">
        <f>'6a'!D84</f>
        <v>0</v>
      </c>
      <c r="E63" s="58">
        <f>+C63+D63</f>
        <v>0</v>
      </c>
      <c r="F63" s="58">
        <f>'6a'!F84</f>
        <v>0</v>
      </c>
      <c r="G63" s="58">
        <f>'6a'!G84</f>
        <v>0</v>
      </c>
      <c r="H63" s="58">
        <f>+E63-F63</f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5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5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12" t="s">
        <v>420</v>
      </c>
      <c r="B67" s="313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 t="shared" ref="H67:H76" si="6">E67-G67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 t="shared" si="6"/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si="6"/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6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6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6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6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6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6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6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12" t="s">
        <v>430</v>
      </c>
      <c r="B78" s="313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E78-G78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/>
      <c r="E79" s="58"/>
      <c r="F79" s="58"/>
      <c r="G79" s="58"/>
      <c r="H79" s="58">
        <f>E79-G79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>E80-G80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>E81-G81</f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>E82-G82</f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12" t="s">
        <v>386</v>
      </c>
      <c r="B84" s="313"/>
      <c r="C84" s="66">
        <f t="shared" ref="C84:H84" si="7">C11+C47</f>
        <v>11991578</v>
      </c>
      <c r="D84" s="66">
        <f t="shared" si="7"/>
        <v>0</v>
      </c>
      <c r="E84" s="66">
        <f t="shared" si="7"/>
        <v>11991578</v>
      </c>
      <c r="F84" s="66">
        <f t="shared" si="7"/>
        <v>2095940</v>
      </c>
      <c r="G84" s="66">
        <f t="shared" si="7"/>
        <v>2085301</v>
      </c>
      <c r="H84" s="66">
        <f t="shared" si="7"/>
        <v>9895638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'1'!A89</f>
        <v>L.T.F. María Antonieta Ordoñez Carrera</v>
      </c>
      <c r="F90" s="87" t="str">
        <f>'1'!E89</f>
        <v>C.P. María Guadalupe Vásquez Pérez</v>
      </c>
    </row>
    <row r="91" spans="1:8" x14ac:dyDescent="0.25">
      <c r="B91" s="88" t="str">
        <f>'1'!A90</f>
        <v>Directora General del CRI-ESCUELA</v>
      </c>
      <c r="F91" s="88" t="str">
        <f>'1'!E90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110" zoomScaleNormal="100" zoomScaleSheetLayoutView="110" workbookViewId="0">
      <pane xSplit="7" ySplit="9" topLeftCell="H16" activePane="bottomRight" state="frozenSplit"/>
      <selection activeCell="A7" sqref="A7:G7"/>
      <selection pane="topRight" activeCell="A7" sqref="A7:G7"/>
      <selection pane="bottomLeft" activeCell="A7" sqref="A7:G7"/>
      <selection pane="bottomRight" activeCell="B11" sqref="B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6" t="s">
        <v>437</v>
      </c>
      <c r="B1" s="336"/>
      <c r="C1" s="336"/>
      <c r="D1" s="336"/>
      <c r="E1" s="336"/>
      <c r="F1" s="336"/>
      <c r="G1" s="336"/>
    </row>
    <row r="2" spans="1:7" ht="15.75" thickBot="1" x14ac:dyDescent="0.3"/>
    <row r="3" spans="1:7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311"/>
    </row>
    <row r="4" spans="1:7" x14ac:dyDescent="0.25">
      <c r="A4" s="272" t="s">
        <v>305</v>
      </c>
      <c r="B4" s="273"/>
      <c r="C4" s="273"/>
      <c r="D4" s="273"/>
      <c r="E4" s="273"/>
      <c r="F4" s="273"/>
      <c r="G4" s="310"/>
    </row>
    <row r="5" spans="1:7" x14ac:dyDescent="0.25">
      <c r="A5" s="272" t="s">
        <v>438</v>
      </c>
      <c r="B5" s="273"/>
      <c r="C5" s="273"/>
      <c r="D5" s="273"/>
      <c r="E5" s="273"/>
      <c r="F5" s="273"/>
      <c r="G5" s="310"/>
    </row>
    <row r="6" spans="1:7" x14ac:dyDescent="0.25">
      <c r="A6" s="272" t="str">
        <f>+'2'!A6:I6</f>
        <v>Del 01 de Enero al 31 de Marzo de 2019</v>
      </c>
      <c r="B6" s="273"/>
      <c r="C6" s="273"/>
      <c r="D6" s="273"/>
      <c r="E6" s="273"/>
      <c r="F6" s="273"/>
      <c r="G6" s="310"/>
    </row>
    <row r="7" spans="1:7" ht="15.75" thickBot="1" x14ac:dyDescent="0.3">
      <c r="A7" s="275" t="s">
        <v>2</v>
      </c>
      <c r="B7" s="276"/>
      <c r="C7" s="276"/>
      <c r="D7" s="276"/>
      <c r="E7" s="276"/>
      <c r="F7" s="276"/>
      <c r="G7" s="309"/>
    </row>
    <row r="8" spans="1:7" ht="15.75" thickBot="1" x14ac:dyDescent="0.3">
      <c r="A8" s="266" t="s">
        <v>3</v>
      </c>
      <c r="B8" s="333" t="s">
        <v>307</v>
      </c>
      <c r="C8" s="334"/>
      <c r="D8" s="334"/>
      <c r="E8" s="334"/>
      <c r="F8" s="335"/>
      <c r="G8" s="264" t="s">
        <v>308</v>
      </c>
    </row>
    <row r="9" spans="1:7" ht="17.25" thickBot="1" x14ac:dyDescent="0.3">
      <c r="A9" s="267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5"/>
    </row>
    <row r="10" spans="1:7" ht="16.5" x14ac:dyDescent="0.25">
      <c r="A10" s="129" t="s">
        <v>440</v>
      </c>
      <c r="B10" s="113">
        <f>B11+B12+B13+B16+B17+B20</f>
        <v>8000432</v>
      </c>
      <c r="C10" s="113">
        <f>C11+C12+C13+C16+C17+C20</f>
        <v>0</v>
      </c>
      <c r="D10" s="113">
        <f>D11+D12+D13+D16+D17+D20</f>
        <v>8000432</v>
      </c>
      <c r="E10" s="113">
        <f>E11+E12+E13+E16+E17+E20</f>
        <v>1580482</v>
      </c>
      <c r="F10" s="113">
        <f>F11+F12+F13+F16+F17+F20</f>
        <v>1580482</v>
      </c>
      <c r="G10" s="75">
        <f>D10-E10</f>
        <v>6419950</v>
      </c>
    </row>
    <row r="11" spans="1:7" x14ac:dyDescent="0.25">
      <c r="A11" s="36" t="s">
        <v>441</v>
      </c>
      <c r="B11" s="114">
        <f>'6a'!C11</f>
        <v>8000432</v>
      </c>
      <c r="C11" s="114">
        <f>'6a'!D11</f>
        <v>0</v>
      </c>
      <c r="D11" s="114">
        <f>'6a'!E11</f>
        <v>8000432</v>
      </c>
      <c r="E11" s="114">
        <f>'6a'!F11</f>
        <v>1580482</v>
      </c>
      <c r="F11" s="114">
        <f>'6a'!G11</f>
        <v>1580482</v>
      </c>
      <c r="G11" s="114">
        <f>'6a'!H11</f>
        <v>6419950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ref="G12:G20" si="0">D12-E12</f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'6a'!C85</f>
        <v>0</v>
      </c>
      <c r="C24" s="114">
        <f>'6a'!D85</f>
        <v>0</v>
      </c>
      <c r="D24" s="114">
        <f>'6a'!E85</f>
        <v>0</v>
      </c>
      <c r="E24" s="114">
        <f>'6a'!F85</f>
        <v>0</v>
      </c>
      <c r="F24" s="114">
        <f>'6a'!G85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8000432</v>
      </c>
      <c r="C33" s="113">
        <f>C10+C22</f>
        <v>0</v>
      </c>
      <c r="D33" s="113">
        <f>D10+D22</f>
        <v>8000432</v>
      </c>
      <c r="E33" s="113">
        <f>E10+E22</f>
        <v>1580482</v>
      </c>
      <c r="F33" s="113">
        <f>F10+F22</f>
        <v>1580482</v>
      </c>
      <c r="G33" s="75">
        <f>D33-E33</f>
        <v>6419950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4818843366</v>
      </c>
      <c r="C38" s="48">
        <f t="shared" si="3"/>
        <v>45456522</v>
      </c>
      <c r="D38" s="48">
        <f t="shared" si="3"/>
        <v>4864299888</v>
      </c>
      <c r="E38" s="48">
        <f t="shared" si="3"/>
        <v>3384678592</v>
      </c>
      <c r="F38" s="48">
        <f t="shared" si="3"/>
        <v>3382430995</v>
      </c>
      <c r="G38" s="48">
        <f t="shared" si="3"/>
        <v>1479621296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'1'!A89</f>
        <v>L.T.F. María Antonieta Ordoñez Carrera</v>
      </c>
      <c r="C50" s="48"/>
      <c r="D50" s="48"/>
      <c r="F50" s="87" t="str">
        <f>'1'!E89</f>
        <v>C.P. María Guadalupe Vásquez Pérez</v>
      </c>
      <c r="G50" s="48"/>
    </row>
    <row r="51" spans="1:8" x14ac:dyDescent="0.25">
      <c r="B51" s="88" t="str">
        <f>'1'!A90</f>
        <v>Directora General del CRI-ESCUELA</v>
      </c>
      <c r="C51" s="48"/>
      <c r="D51" s="48"/>
      <c r="F51" s="88" t="str">
        <f>'1'!E90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6a</vt:lpstr>
      <vt:lpstr>6b</vt:lpstr>
      <vt:lpstr>6c</vt:lpstr>
      <vt:lpstr>6d</vt:lpstr>
      <vt:lpstr>'1'!Área_de_impresión</vt:lpstr>
      <vt:lpstr>'4'!Área_de_impresión</vt:lpstr>
      <vt:lpstr>'5'!Área_de_impresión</vt:lpstr>
      <vt:lpstr>'6a'!Área_de_impresión</vt:lpstr>
      <vt:lpstr>'6c'!Área_de_impresión</vt:lpstr>
      <vt:lpstr>'6d'!Área_de_impresión</vt:lpstr>
      <vt:lpstr>'1'!Títulos_a_imprimir</vt:lpstr>
      <vt:lpstr>'4'!Títulos_a_imprimir</vt:lpstr>
      <vt:lpstr>'5'!Títulos_a_imprimir</vt:lpstr>
      <vt:lpstr>'6a'!Títulos_a_imprimir</vt:lpstr>
      <vt:lpstr>'6c'!Títulos_a_imprimir</vt:lpstr>
      <vt:lpstr>'6d'!Títulos_a_imprimir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Edith</cp:lastModifiedBy>
  <cp:revision/>
  <cp:lastPrinted>2019-01-02T22:55:17Z</cp:lastPrinted>
  <dcterms:created xsi:type="dcterms:W3CDTF">2016-11-11T22:08:30Z</dcterms:created>
  <dcterms:modified xsi:type="dcterms:W3CDTF">2019-04-25T15:03:38Z</dcterms:modified>
</cp:coreProperties>
</file>