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OPD SALUD\01 Cuenta publica 3T 19\"/>
    </mc:Choice>
  </mc:AlternateContent>
  <bookViews>
    <workbookView xWindow="0" yWindow="0" windowWidth="28800" windowHeight="12435" tabRatio="850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6B'!$A$1:$I$30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0" l="1"/>
  <c r="B5" i="27" l="1"/>
  <c r="B5" i="26"/>
  <c r="B5" i="25"/>
  <c r="E87" i="26"/>
  <c r="F87" i="26"/>
  <c r="G87" i="26"/>
  <c r="H87" i="26"/>
  <c r="I87" i="26"/>
  <c r="D87" i="26"/>
  <c r="D32" i="25"/>
  <c r="E32" i="25"/>
  <c r="F32" i="25"/>
  <c r="G32" i="25"/>
  <c r="H32" i="25"/>
  <c r="H27" i="25"/>
  <c r="H26" i="25"/>
  <c r="H25" i="25"/>
  <c r="H24" i="25"/>
  <c r="H23" i="25"/>
  <c r="H22" i="25"/>
  <c r="H21" i="25"/>
  <c r="H17" i="25"/>
  <c r="H16" i="25"/>
  <c r="H15" i="25"/>
  <c r="H14" i="25"/>
  <c r="H13" i="25"/>
  <c r="H12" i="25"/>
  <c r="H11" i="25"/>
  <c r="I156" i="24"/>
  <c r="I155" i="24"/>
  <c r="I154" i="24"/>
  <c r="I153" i="24"/>
  <c r="I152" i="24"/>
  <c r="I151" i="24"/>
  <c r="I150" i="24"/>
  <c r="H149" i="24"/>
  <c r="G149" i="24"/>
  <c r="I149" i="24" s="1"/>
  <c r="F149" i="24"/>
  <c r="E149" i="24"/>
  <c r="D149" i="24"/>
  <c r="I148" i="24"/>
  <c r="I147" i="24"/>
  <c r="I146" i="24"/>
  <c r="H145" i="24"/>
  <c r="G145" i="24"/>
  <c r="F145" i="24"/>
  <c r="I145" i="24" s="1"/>
  <c r="E145" i="24"/>
  <c r="D145" i="24"/>
  <c r="I144" i="24"/>
  <c r="I143" i="24"/>
  <c r="I142" i="24"/>
  <c r="I141" i="24"/>
  <c r="I140" i="24"/>
  <c r="I139" i="24"/>
  <c r="I138" i="24"/>
  <c r="I137" i="24"/>
  <c r="H136" i="24"/>
  <c r="G136" i="24"/>
  <c r="F136" i="24"/>
  <c r="I136" i="24" s="1"/>
  <c r="E136" i="24"/>
  <c r="D136" i="24"/>
  <c r="I135" i="24"/>
  <c r="I134" i="24"/>
  <c r="I133" i="24"/>
  <c r="I132" i="24"/>
  <c r="H132" i="24"/>
  <c r="G132" i="24"/>
  <c r="F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F122" i="24"/>
  <c r="I122" i="24" s="1"/>
  <c r="E122" i="24"/>
  <c r="D122" i="24"/>
  <c r="I121" i="24"/>
  <c r="I120" i="24"/>
  <c r="I119" i="24"/>
  <c r="I118" i="24"/>
  <c r="I117" i="24"/>
  <c r="I116" i="24"/>
  <c r="I115" i="24"/>
  <c r="I114" i="24"/>
  <c r="I113" i="24"/>
  <c r="I112" i="24"/>
  <c r="H112" i="24"/>
  <c r="G112" i="24"/>
  <c r="F112" i="24"/>
  <c r="E112" i="24"/>
  <c r="D112" i="24"/>
  <c r="I111" i="24"/>
  <c r="I110" i="24"/>
  <c r="I109" i="24"/>
  <c r="I108" i="24"/>
  <c r="I107" i="24"/>
  <c r="I106" i="24"/>
  <c r="I105" i="24"/>
  <c r="I104" i="24"/>
  <c r="I103" i="24"/>
  <c r="H102" i="24"/>
  <c r="H83" i="24" s="1"/>
  <c r="G102" i="24"/>
  <c r="G83" i="24" s="1"/>
  <c r="F102" i="24"/>
  <c r="I102" i="24" s="1"/>
  <c r="E102" i="24"/>
  <c r="D102" i="24"/>
  <c r="I101" i="24"/>
  <c r="I100" i="24"/>
  <c r="I99" i="24"/>
  <c r="I98" i="24"/>
  <c r="I97" i="24"/>
  <c r="I96" i="24"/>
  <c r="I95" i="24"/>
  <c r="I94" i="24"/>
  <c r="I93" i="24"/>
  <c r="I92" i="24"/>
  <c r="H92" i="24"/>
  <c r="G92" i="24"/>
  <c r="F92" i="24"/>
  <c r="E92" i="24"/>
  <c r="D92" i="24"/>
  <c r="I91" i="24"/>
  <c r="I90" i="24"/>
  <c r="I89" i="24"/>
  <c r="I88" i="24"/>
  <c r="I87" i="24"/>
  <c r="I86" i="24"/>
  <c r="I85" i="24"/>
  <c r="H84" i="24"/>
  <c r="G84" i="24"/>
  <c r="F84" i="24"/>
  <c r="I84" i="24" s="1"/>
  <c r="E84" i="24"/>
  <c r="D84" i="24"/>
  <c r="D83" i="24" s="1"/>
  <c r="E83" i="24"/>
  <c r="I81" i="24"/>
  <c r="I80" i="24"/>
  <c r="I79" i="24"/>
  <c r="I78" i="24"/>
  <c r="I77" i="24"/>
  <c r="I76" i="24"/>
  <c r="I75" i="24"/>
  <c r="H74" i="24"/>
  <c r="G74" i="24"/>
  <c r="F74" i="24"/>
  <c r="I74" i="24" s="1"/>
  <c r="E74" i="24"/>
  <c r="D74" i="24"/>
  <c r="I73" i="24"/>
  <c r="I72" i="24"/>
  <c r="I71" i="24"/>
  <c r="I70" i="24"/>
  <c r="H70" i="24"/>
  <c r="G70" i="24"/>
  <c r="F70" i="24"/>
  <c r="E70" i="24"/>
  <c r="D70" i="24"/>
  <c r="I69" i="24"/>
  <c r="I68" i="24"/>
  <c r="I67" i="24"/>
  <c r="I66" i="24"/>
  <c r="I65" i="24"/>
  <c r="I64" i="24"/>
  <c r="I63" i="24"/>
  <c r="I62" i="24"/>
  <c r="H61" i="24"/>
  <c r="G61" i="24"/>
  <c r="F61" i="24"/>
  <c r="I61" i="24" s="1"/>
  <c r="E61" i="24"/>
  <c r="D61" i="24"/>
  <c r="I60" i="24"/>
  <c r="I59" i="24"/>
  <c r="I58" i="24"/>
  <c r="H57" i="24"/>
  <c r="G57" i="24"/>
  <c r="I57" i="24" s="1"/>
  <c r="F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F47" i="24"/>
  <c r="I47" i="24" s="1"/>
  <c r="E47" i="24"/>
  <c r="D47" i="24"/>
  <c r="I46" i="24"/>
  <c r="I45" i="24"/>
  <c r="I44" i="24"/>
  <c r="I43" i="24"/>
  <c r="I42" i="24"/>
  <c r="I41" i="24"/>
  <c r="I40" i="24"/>
  <c r="I39" i="24"/>
  <c r="I38" i="24"/>
  <c r="H37" i="24"/>
  <c r="G37" i="24"/>
  <c r="I37" i="24" s="1"/>
  <c r="F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G27" i="24"/>
  <c r="F27" i="24"/>
  <c r="I27" i="24" s="1"/>
  <c r="E27" i="24"/>
  <c r="E8" i="24" s="1"/>
  <c r="D27" i="24"/>
  <c r="D8" i="24" s="1"/>
  <c r="I26" i="24"/>
  <c r="I25" i="24"/>
  <c r="I24" i="24"/>
  <c r="I23" i="24"/>
  <c r="I22" i="24"/>
  <c r="I21" i="24"/>
  <c r="I20" i="24"/>
  <c r="I19" i="24"/>
  <c r="I18" i="24"/>
  <c r="H17" i="24"/>
  <c r="G17" i="24"/>
  <c r="G8" i="24" s="1"/>
  <c r="F17" i="24"/>
  <c r="E17" i="24"/>
  <c r="D17" i="24"/>
  <c r="I16" i="24"/>
  <c r="I15" i="24"/>
  <c r="I14" i="24"/>
  <c r="I13" i="24"/>
  <c r="I12" i="24"/>
  <c r="I11" i="24"/>
  <c r="I10" i="24"/>
  <c r="I9" i="24"/>
  <c r="H9" i="24"/>
  <c r="G9" i="24"/>
  <c r="F9" i="24"/>
  <c r="E9" i="24"/>
  <c r="D9" i="24"/>
  <c r="H8" i="24"/>
  <c r="I17" i="24" l="1"/>
  <c r="F83" i="24"/>
  <c r="I83" i="24" s="1"/>
  <c r="F8" i="24"/>
  <c r="I8" i="24" s="1"/>
  <c r="F40" i="30" l="1"/>
  <c r="F30" i="19" l="1"/>
  <c r="G24" i="27"/>
  <c r="G21" i="27" s="1"/>
  <c r="G37" i="27" s="1"/>
  <c r="F24" i="27"/>
  <c r="F21" i="27" s="1"/>
  <c r="F37" i="27" s="1"/>
  <c r="E24" i="27"/>
  <c r="E21" i="27" s="1"/>
  <c r="D24" i="27"/>
  <c r="D21" i="27" s="1"/>
  <c r="D37" i="27" s="1"/>
  <c r="C24" i="27"/>
  <c r="C21" i="27" s="1"/>
  <c r="C37" i="27" s="1"/>
  <c r="G12" i="27"/>
  <c r="G9" i="27" s="1"/>
  <c r="G35" i="27" s="1"/>
  <c r="F12" i="27"/>
  <c r="F9" i="27" s="1"/>
  <c r="E12" i="27"/>
  <c r="D12" i="27"/>
  <c r="C12" i="27"/>
  <c r="D9" i="27"/>
  <c r="C9" i="27"/>
  <c r="C35" i="27" s="1"/>
  <c r="D11" i="26"/>
  <c r="E11" i="26"/>
  <c r="F11" i="26"/>
  <c r="G11" i="26"/>
  <c r="H11" i="26"/>
  <c r="I11" i="26"/>
  <c r="D21" i="26"/>
  <c r="E21" i="26"/>
  <c r="F21" i="26"/>
  <c r="G21" i="26"/>
  <c r="H2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D58" i="26"/>
  <c r="D47" i="26" s="1"/>
  <c r="E58" i="26"/>
  <c r="F58" i="26"/>
  <c r="I58" i="26" s="1"/>
  <c r="G58" i="26"/>
  <c r="H58" i="26"/>
  <c r="H47" i="26" s="1"/>
  <c r="D67" i="26"/>
  <c r="E67" i="26"/>
  <c r="F67" i="26"/>
  <c r="I67" i="26" s="1"/>
  <c r="G67" i="26"/>
  <c r="H67" i="26"/>
  <c r="D78" i="26"/>
  <c r="E78" i="26"/>
  <c r="F78" i="26"/>
  <c r="G78" i="26"/>
  <c r="H78" i="26"/>
  <c r="G19" i="25"/>
  <c r="F19" i="25"/>
  <c r="E19" i="25"/>
  <c r="D19" i="25"/>
  <c r="C19" i="25"/>
  <c r="G9" i="25"/>
  <c r="F9" i="25"/>
  <c r="E9" i="25"/>
  <c r="D9" i="25"/>
  <c r="C9" i="25"/>
  <c r="C29" i="25" s="1"/>
  <c r="E158" i="24"/>
  <c r="H21" i="27" l="1"/>
  <c r="H37" i="27" s="1"/>
  <c r="E37" i="27"/>
  <c r="H24" i="27"/>
  <c r="F32" i="27"/>
  <c r="F35" i="27"/>
  <c r="D32" i="27"/>
  <c r="D35" i="27"/>
  <c r="H12" i="27"/>
  <c r="G29" i="25"/>
  <c r="D29" i="25"/>
  <c r="E29" i="25"/>
  <c r="F29" i="25"/>
  <c r="F47" i="26"/>
  <c r="E15" i="29"/>
  <c r="G10" i="26"/>
  <c r="H9" i="25"/>
  <c r="I21" i="26"/>
  <c r="F10" i="26"/>
  <c r="I10" i="26" s="1"/>
  <c r="D10" i="26"/>
  <c r="D84" i="26" s="1"/>
  <c r="H19" i="25"/>
  <c r="G32" i="27"/>
  <c r="D158" i="24"/>
  <c r="C32" i="25" s="1"/>
  <c r="I78" i="26"/>
  <c r="G47" i="26"/>
  <c r="E10" i="26"/>
  <c r="E47" i="26"/>
  <c r="C32" i="27"/>
  <c r="G158" i="24"/>
  <c r="E16" i="29"/>
  <c r="E62" i="29" s="1"/>
  <c r="H10" i="26"/>
  <c r="H84" i="26" s="1"/>
  <c r="E9" i="27"/>
  <c r="E35" i="27" s="1"/>
  <c r="I47" i="26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J66" i="30"/>
  <c r="G66" i="30"/>
  <c r="J65" i="30"/>
  <c r="G65" i="30"/>
  <c r="J64" i="30"/>
  <c r="G64" i="30"/>
  <c r="J63" i="30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G50" i="30"/>
  <c r="J49" i="30"/>
  <c r="G49" i="30"/>
  <c r="I48" i="30"/>
  <c r="H48" i="30"/>
  <c r="F48" i="30"/>
  <c r="E48" i="30"/>
  <c r="J41" i="30"/>
  <c r="G41" i="30"/>
  <c r="J40" i="30"/>
  <c r="G40" i="30"/>
  <c r="I39" i="30"/>
  <c r="H39" i="30"/>
  <c r="F39" i="30"/>
  <c r="E39" i="30"/>
  <c r="J38" i="30"/>
  <c r="J37" i="30" s="1"/>
  <c r="G38" i="30"/>
  <c r="I37" i="30"/>
  <c r="H37" i="30"/>
  <c r="F37" i="30"/>
  <c r="G37" i="30" s="1"/>
  <c r="E37" i="30"/>
  <c r="J36" i="30"/>
  <c r="G36" i="30"/>
  <c r="J35" i="30"/>
  <c r="G35" i="30"/>
  <c r="J34" i="30"/>
  <c r="G34" i="30"/>
  <c r="J33" i="30"/>
  <c r="G33" i="30"/>
  <c r="J32" i="30"/>
  <c r="G32" i="30"/>
  <c r="J31" i="30"/>
  <c r="G31" i="30"/>
  <c r="I30" i="30"/>
  <c r="H30" i="30"/>
  <c r="F30" i="30"/>
  <c r="E30" i="30"/>
  <c r="J29" i="30"/>
  <c r="G29" i="30"/>
  <c r="J28" i="30"/>
  <c r="G28" i="30"/>
  <c r="J27" i="30"/>
  <c r="G27" i="30"/>
  <c r="J26" i="30"/>
  <c r="G26" i="30"/>
  <c r="J25" i="30"/>
  <c r="G25" i="30"/>
  <c r="J24" i="30"/>
  <c r="G24" i="30"/>
  <c r="J23" i="30"/>
  <c r="G23" i="30"/>
  <c r="J22" i="30"/>
  <c r="G22" i="30"/>
  <c r="J21" i="30"/>
  <c r="G21" i="30"/>
  <c r="J20" i="30"/>
  <c r="G20" i="30"/>
  <c r="J19" i="30"/>
  <c r="G19" i="30"/>
  <c r="I18" i="30"/>
  <c r="H18" i="30"/>
  <c r="F18" i="30"/>
  <c r="E18" i="30"/>
  <c r="J17" i="30"/>
  <c r="G17" i="30"/>
  <c r="J16" i="30"/>
  <c r="J15" i="30"/>
  <c r="G15" i="30"/>
  <c r="J14" i="30"/>
  <c r="G14" i="30"/>
  <c r="J13" i="30"/>
  <c r="G13" i="30"/>
  <c r="J12" i="30"/>
  <c r="G12" i="30"/>
  <c r="J11" i="30"/>
  <c r="G11" i="30"/>
  <c r="E58" i="29"/>
  <c r="D58" i="29"/>
  <c r="C58" i="29"/>
  <c r="E43" i="29"/>
  <c r="D43" i="29"/>
  <c r="C43" i="29"/>
  <c r="E18" i="29"/>
  <c r="D18" i="29"/>
  <c r="G84" i="26" l="1"/>
  <c r="F84" i="26"/>
  <c r="E14" i="29"/>
  <c r="I84" i="26"/>
  <c r="H29" i="25"/>
  <c r="D15" i="29"/>
  <c r="D47" i="29" s="1"/>
  <c r="E84" i="26"/>
  <c r="H158" i="24"/>
  <c r="J62" i="30"/>
  <c r="J48" i="30"/>
  <c r="H9" i="27"/>
  <c r="E32" i="27"/>
  <c r="F158" i="24"/>
  <c r="J30" i="30"/>
  <c r="G39" i="30"/>
  <c r="J39" i="30"/>
  <c r="G30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G48" i="30"/>
  <c r="F43" i="30"/>
  <c r="I43" i="30"/>
  <c r="E10" i="29" s="1"/>
  <c r="H43" i="30"/>
  <c r="D10" i="29" s="1"/>
  <c r="J18" i="30"/>
  <c r="G18" i="30"/>
  <c r="E68" i="30"/>
  <c r="C11" i="29" s="1"/>
  <c r="C57" i="29" s="1"/>
  <c r="C66" i="29" s="1"/>
  <c r="C14" i="29"/>
  <c r="E47" i="29"/>
  <c r="E43" i="30"/>
  <c r="G57" i="30"/>
  <c r="H32" i="27" l="1"/>
  <c r="H35" i="27"/>
  <c r="G68" i="30"/>
  <c r="D14" i="29"/>
  <c r="G43" i="30"/>
  <c r="J68" i="30"/>
  <c r="I158" i="24"/>
  <c r="J43" i="30"/>
  <c r="J73" i="30" s="1"/>
  <c r="I73" i="30"/>
  <c r="F73" i="30"/>
  <c r="H73" i="30"/>
  <c r="E42" i="29"/>
  <c r="E51" i="29" s="1"/>
  <c r="E52" i="29" s="1"/>
  <c r="E9" i="29"/>
  <c r="E22" i="29" s="1"/>
  <c r="E23" i="29" s="1"/>
  <c r="E24" i="29" s="1"/>
  <c r="C10" i="29"/>
  <c r="E73" i="30"/>
  <c r="D42" i="29"/>
  <c r="D51" i="29" s="1"/>
  <c r="D52" i="29" s="1"/>
  <c r="D9" i="29"/>
  <c r="D22" i="29" l="1"/>
  <c r="D23" i="29" s="1"/>
  <c r="D24" i="29" s="1"/>
  <c r="G73" i="30"/>
  <c r="C9" i="29"/>
  <c r="C22" i="29" s="1"/>
  <c r="C23" i="29" s="1"/>
  <c r="C24" i="29" s="1"/>
  <c r="C42" i="29"/>
  <c r="C51" i="29" s="1"/>
  <c r="C52" i="29" s="1"/>
  <c r="C8" i="21" l="1"/>
  <c r="F8" i="21"/>
  <c r="H8" i="21"/>
  <c r="H20" i="21" s="1"/>
  <c r="I8" i="21"/>
  <c r="J8" i="2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D8" i="19"/>
  <c r="F8" i="19"/>
  <c r="G8" i="19"/>
  <c r="C16" i="19"/>
  <c r="D16" i="19"/>
  <c r="F18" i="19"/>
  <c r="G18" i="19"/>
  <c r="F22" i="19"/>
  <c r="G22" i="19"/>
  <c r="C24" i="19"/>
  <c r="D24" i="19"/>
  <c r="F26" i="19"/>
  <c r="G26" i="19"/>
  <c r="C30" i="19"/>
  <c r="D30" i="19"/>
  <c r="G30" i="19"/>
  <c r="C37" i="19"/>
  <c r="D37" i="19"/>
  <c r="F37" i="19"/>
  <c r="G37" i="19"/>
  <c r="C40" i="19"/>
  <c r="D40" i="19"/>
  <c r="F41" i="19"/>
  <c r="G41" i="19"/>
  <c r="F55" i="19"/>
  <c r="G55" i="19"/>
  <c r="C58" i="19"/>
  <c r="D58" i="19"/>
  <c r="F61" i="19"/>
  <c r="G61" i="19"/>
  <c r="F66" i="19"/>
  <c r="G66" i="19"/>
  <c r="F73" i="19"/>
  <c r="G73" i="19"/>
  <c r="F9" i="20" l="1"/>
  <c r="F20" i="20" s="1"/>
  <c r="E9" i="20"/>
  <c r="I20" i="21"/>
  <c r="G77" i="19"/>
  <c r="G45" i="19"/>
  <c r="G57" i="19" s="1"/>
  <c r="G79" i="19" s="1"/>
  <c r="D45" i="19"/>
  <c r="D60" i="19" s="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18" i="20"/>
  <c r="D20" i="20" s="1"/>
  <c r="F79" i="19"/>
  <c r="F86" i="19" s="1"/>
  <c r="E20" i="20"/>
  <c r="H18" i="20" l="1"/>
  <c r="H20" i="20" l="1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<sst xmlns="http://schemas.openxmlformats.org/spreadsheetml/2006/main" count="648" uniqueCount="450">
  <si>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</si>
  <si>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</si>
  <si>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</si>
  <si>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</si>
  <si>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</si>
  <si>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</si>
  <si>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</si>
  <si>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</si>
  <si>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</si>
  <si>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</si>
  <si>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</si>
  <si>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</si>
  <si>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</si>
  <si>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</si>
  <si>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</si>
  <si>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</si>
  <si>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</si>
  <si>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</si>
  <si>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</si>
  <si>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</si>
  <si>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</si>
  <si>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</si>
  <si>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</si>
  <si>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</si>
  <si>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</si>
  <si>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</si>
  <si>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</si>
  <si>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</si>
  <si>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</si>
  <si>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</si>
  <si>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</si>
  <si>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</si>
  <si>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</si>
  <si>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</si>
  <si>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</si>
  <si>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</si>
  <si>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</si>
  <si>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</si>
  <si>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</si>
  <si>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</si>
  <si>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</si>
  <si>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</si>
  <si>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</si>
  <si>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</si>
  <si>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</si>
  <si>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</si>
  <si>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</si>
  <si>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</si>
  <si>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</si>
  <si>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</si>
  <si>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</si>
  <si>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</si>
  <si>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</si>
  <si>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</si>
  <si>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</si>
  <si>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</si>
  <si>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</si>
  <si>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</si>
  <si>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</si>
  <si>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</si>
  <si>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</si>
  <si>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</si>
  <si>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</si>
  <si>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</si>
  <si>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</si>
  <si>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</si>
  <si>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</si>
  <si>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</si>
  <si>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</si>
  <si>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</si>
  <si>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</si>
  <si>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</si>
  <si>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</si>
  <si>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</si>
  <si>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</si>
  <si>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</si>
  <si>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</si>
  <si>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</si>
  <si>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</si>
  <si>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</si>
  <si>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</si>
  <si>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</si>
  <si>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</si>
  <si>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</si>
  <si>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</si>
  <si>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</si>
  <si>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</si>
  <si>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</si>
  <si>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</si>
  <si>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</si>
  <si>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</si>
  <si>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</si>
  <si>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</si>
  <si>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</si>
  <si>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</si>
  <si>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</si>
  <si>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</si>
  <si>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</si>
  <si>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</si>
  <si>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</si>
  <si>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</si>
  <si>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</si>
  <si>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</si>
  <si>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</si>
  <si>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</si>
  <si>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</si>
  <si>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</si>
  <si>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</si>
  <si>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</si>
  <si>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</si>
  <si>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</si>
  <si>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</si>
  <si>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</si>
  <si>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</si>
  <si>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</si>
  <si>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</si>
  <si>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</si>
  <si>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</si>
  <si>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</si>
  <si>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</si>
  <si>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</si>
  <si>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</si>
  <si>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</si>
  <si>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</si>
  <si>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</si>
  <si>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</si>
  <si>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</si>
  <si>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</si>
  <si>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</si>
  <si>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</si>
  <si>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</si>
  <si>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</si>
  <si>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</si>
  <si>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</si>
  <si>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</si>
  <si>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</si>
  <si>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</si>
  <si>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</si>
  <si>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</si>
  <si>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</si>
  <si>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</si>
  <si>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</si>
  <si>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</si>
  <si>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</si>
  <si>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</si>
  <si>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</si>
  <si>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</si>
  <si>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</si>
  <si>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</si>
  <si>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</si>
  <si>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</si>
  <si>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</si>
  <si>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</si>
  <si>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</si>
  <si>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</si>
  <si>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</si>
  <si>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</si>
  <si>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</si>
  <si>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</si>
  <si>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</si>
  <si>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</si>
  <si>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</si>
  <si>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</si>
  <si>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</si>
  <si>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</si>
  <si>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</si>
  <si>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</si>
  <si>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</si>
  <si>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</si>
  <si>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</si>
  <si>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</si>
  <si>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</si>
  <si>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</si>
  <si>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</si>
  <si>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</si>
  <si>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</si>
  <si>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</si>
  <si>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</si>
  <si>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</si>
  <si>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</si>
  <si>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</si>
  <si>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</si>
  <si>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</si>
  <si>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</si>
  <si>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</si>
  <si>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</si>
  <si>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</si>
  <si>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</si>
  <si>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</si>
  <si>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</si>
  <si>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</si>
  <si>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</si>
  <si>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</si>
  <si>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</si>
  <si>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</si>
  <si>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</si>
  <si>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</si>
  <si>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</si>
  <si>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</si>
  <si>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</si>
  <si>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</si>
  <si>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</si>
  <si>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</si>
  <si>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</si>
  <si>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</si>
  <si>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</si>
  <si>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</si>
  <si>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</si>
  <si>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</si>
  <si>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</si>
  <si>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</si>
  <si>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</si>
  <si>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</si>
  <si>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</si>
  <si>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</si>
  <si>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</si>
  <si>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</si>
  <si>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</si>
  <si>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</si>
  <si>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</si>
  <si>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</si>
  <si>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</si>
  <si>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</si>
  <si>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</si>
  <si>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</si>
  <si>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</si>
  <si>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</si>
  <si>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</si>
  <si>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</si>
  <si>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</si>
  <si>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</si>
  <si>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</si>
  <si>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</si>
  <si>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</si>
  <si>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</si>
  <si>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</si>
  <si>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</si>
  <si>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</si>
  <si>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</si>
  <si>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</si>
  <si>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</si>
  <si>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</si>
  <si>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</si>
  <si>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</si>
  <si>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</si>
  <si>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</si>
  <si>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</si>
  <si>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</si>
  <si>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</si>
  <si>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</si>
  <si>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</si>
  <si>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</si>
  <si>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</si>
  <si>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</si>
  <si>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</si>
  <si>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</si>
  <si>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</si>
  <si>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</si>
  <si>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</si>
  <si>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</si>
  <si>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</si>
  <si>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</si>
  <si>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</si>
  <si>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</si>
  <si>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</si>
  <si>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</si>
  <si>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</si>
  <si>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</si>
  <si>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</si>
  <si>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</si>
  <si>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</si>
  <si>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</si>
  <si>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</si>
  <si>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</si>
  <si>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</si>
  <si>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</si>
  <si>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</si>
  <si>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</si>
  <si>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</si>
  <si>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</si>
  <si>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</si>
  <si>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</si>
  <si>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</si>
  <si>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</si>
  <si>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</si>
  <si>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</si>
  <si>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</si>
  <si>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</si>
  <si>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</si>
  <si>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</si>
  <si>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</si>
  <si>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</si>
  <si>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</si>
  <si>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</si>
  <si>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</si>
  <si>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</si>
  <si>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</si>
  <si>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</si>
  <si>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</si>
  <si>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</si>
  <si>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</si>
  <si>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</si>
  <si>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</si>
  <si>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</si>
  <si>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</si>
  <si>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</si>
  <si>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</si>
  <si>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</si>
  <si>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</si>
  <si>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</si>
  <si>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</si>
  <si>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</si>
  <si>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</si>
  <si>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</si>
  <si>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</si>
  <si>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</si>
  <si>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</si>
  <si>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</si>
  <si>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</si>
  <si>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</si>
  <si>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</si>
  <si>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</si>
  <si>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</si>
  <si>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</si>
  <si>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</si>
  <si>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</si>
  <si>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</si>
  <si>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</si>
  <si>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</si>
  <si>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</si>
  <si>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</si>
  <si>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</si>
  <si>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</si>
  <si>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</si>
  <si>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</si>
  <si>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</si>
  <si>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</si>
  <si>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</si>
  <si>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</si>
  <si>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</si>
  <si>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</si>
  <si>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</si>
  <si>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</si>
  <si>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</si>
  <si>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</si>
  <si>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</si>
  <si>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</si>
  <si>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</si>
  <si>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</si>
  <si>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</si>
  <si>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</si>
  <si>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</si>
  <si>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</si>
  <si>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</si>
  <si>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</si>
  <si>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</si>
  <si>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</si>
  <si>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</si>
  <si>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</si>
  <si>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</si>
  <si>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</si>
  <si>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</si>
  <si>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</si>
  <si>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</si>
  <si>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</si>
  <si>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</si>
  <si>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</si>
  <si>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</si>
  <si>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</si>
  <si>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</si>
  <si>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</si>
  <si>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</si>
  <si>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</si>
  <si>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</si>
  <si>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</si>
  <si>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</si>
  <si>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</si>
  <si>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</si>
  <si>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</si>
  <si>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</si>
  <si>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</si>
  <si>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</si>
  <si>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</si>
  <si>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</si>
  <si>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</si>
  <si>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</si>
  <si>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</si>
  <si>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</si>
  <si>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</si>
  <si>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</si>
  <si>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</si>
  <si>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</si>
  <si>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</si>
  <si>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</si>
  <si>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</si>
  <si>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</si>
  <si>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</si>
  <si>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</si>
  <si>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</si>
  <si>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</si>
  <si>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</si>
  <si>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</si>
  <si>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</si>
  <si>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</si>
  <si>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</si>
  <si>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</si>
  <si>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</si>
  <si>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</si>
  <si>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</si>
  <si>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</si>
  <si>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</si>
  <si>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</si>
  <si>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</si>
  <si>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</si>
  <si>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</si>
  <si>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</si>
  <si>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</si>
  <si>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</si>
  <si>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</si>
  <si>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</si>
  <si>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</si>
  <si>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</si>
  <si>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</si>
  <si>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</si>
  <si>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</si>
  <si>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</si>
  <si>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</si>
  <si>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</si>
  <si>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</si>
  <si>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</si>
  <si>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</si>
  <si>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</si>
  <si>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</si>
  <si>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</si>
  <si>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</si>
  <si>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</si>
  <si>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</si>
  <si>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</si>
  <si>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</si>
  <si>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</si>
  <si>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</si>
  <si>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</si>
  <si>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2018 ( e )</t>
  </si>
  <si>
    <t>2019 (d)</t>
  </si>
  <si>
    <t>al 31 de diciembre de 2018 (d)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</si>
  <si>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</si>
  <si>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</si>
  <si>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
(m = g – l)</t>
  </si>
  <si>
    <t>Al 30 de septiembre de 2019 y al 31 de diciembre de 2018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</si>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</sst>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43" fontId="0" fillId="0" borderId="0" xfId="2" applyFont="1" applyFill="1"/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165" fontId="0" fillId="0" borderId="0" xfId="0" applyNumberFormat="1"/>
    <xf numFmtId="3" fontId="2" fillId="0" borderId="7" xfId="0" applyNumberFormat="1" applyFont="1" applyFill="1" applyBorder="1" applyAlignment="1">
      <alignment vertical="center"/>
    </xf>
    <xf numFmtId="0" fontId="0" fillId="6" borderId="0" xfId="0" applyFill="1"/>
    <xf numFmtId="3" fontId="2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tabSelected="1" view="pageBreakPreview" zoomScaleNormal="175" zoomScaleSheetLayoutView="100" workbookViewId="0">
      <selection activeCell="B77" sqref="B77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7" t="s">
        <v>176</v>
      </c>
      <c r="C1" s="158"/>
      <c r="D1" s="158"/>
      <c r="E1" s="158"/>
      <c r="F1" s="158"/>
      <c r="G1" s="159"/>
    </row>
    <row r="2" spans="2:7" ht="12" customHeight="1" x14ac:dyDescent="0.25">
      <c r="B2" s="160" t="s">
        <v>306</v>
      </c>
      <c r="C2" s="161"/>
      <c r="D2" s="161"/>
      <c r="E2" s="161"/>
      <c r="F2" s="161"/>
      <c r="G2" s="162"/>
    </row>
    <row r="3" spans="2:7" ht="12" customHeight="1" x14ac:dyDescent="0.25">
      <c r="B3" s="160" t="s">
        <v>448</v>
      </c>
      <c r="C3" s="161"/>
      <c r="D3" s="161"/>
      <c r="E3" s="161"/>
      <c r="F3" s="161"/>
      <c r="G3" s="162"/>
    </row>
    <row r="4" spans="2:7" ht="12" customHeight="1" thickBot="1" x14ac:dyDescent="0.3">
      <c r="B4" s="163" t="s">
        <v>0</v>
      </c>
      <c r="C4" s="164"/>
      <c r="D4" s="164"/>
      <c r="E4" s="164"/>
      <c r="F4" s="164"/>
      <c r="G4" s="165"/>
    </row>
    <row r="5" spans="2:7" ht="16.5" customHeight="1" thickBot="1" x14ac:dyDescent="0.3">
      <c r="B5" s="78" t="s">
        <v>175</v>
      </c>
      <c r="C5" s="53" t="s">
        <v>443</v>
      </c>
      <c r="D5" s="53" t="s">
        <v>442</v>
      </c>
      <c r="E5" s="77" t="s">
        <v>305</v>
      </c>
      <c r="F5" s="53" t="s">
        <v>443</v>
      </c>
      <c r="G5" s="53" t="s">
        <v>442</v>
      </c>
    </row>
    <row r="6" spans="2:7" ht="11.25" customHeight="1" x14ac:dyDescent="0.25">
      <c r="B6" s="69" t="s">
        <v>304</v>
      </c>
      <c r="C6" s="65"/>
      <c r="D6" s="76"/>
      <c r="E6" s="68" t="s">
        <v>303</v>
      </c>
      <c r="F6" s="68"/>
      <c r="G6" s="68"/>
    </row>
    <row r="7" spans="2:7" ht="11.25" customHeight="1" x14ac:dyDescent="0.25">
      <c r="B7" s="69" t="s">
        <v>302</v>
      </c>
      <c r="C7" s="65"/>
      <c r="D7" s="65"/>
      <c r="E7" s="68" t="s">
        <v>301</v>
      </c>
      <c r="F7" s="65"/>
      <c r="G7" s="65"/>
    </row>
    <row r="8" spans="2:7" ht="11.25" customHeight="1" x14ac:dyDescent="0.25">
      <c r="B8" s="66" t="s">
        <v>300</v>
      </c>
      <c r="C8" s="67">
        <f>SUM(C9:C15)</f>
        <v>426953278</v>
      </c>
      <c r="D8" s="67">
        <f>SUM(D9:D15)</f>
        <v>180131131</v>
      </c>
      <c r="E8" s="64" t="s">
        <v>299</v>
      </c>
      <c r="F8" s="67">
        <f>SUM(F9:F17)</f>
        <v>242585442</v>
      </c>
      <c r="G8" s="67">
        <f>SUM(G9:G17)</f>
        <v>261338271</v>
      </c>
    </row>
    <row r="9" spans="2:7" ht="11.25" customHeight="1" x14ac:dyDescent="0.25">
      <c r="B9" s="66" t="s">
        <v>298</v>
      </c>
      <c r="C9" s="65">
        <v>0</v>
      </c>
      <c r="D9" s="65">
        <v>0</v>
      </c>
      <c r="E9" s="64" t="s">
        <v>297</v>
      </c>
      <c r="F9" s="65">
        <v>23940558</v>
      </c>
      <c r="G9" s="65">
        <v>9127077</v>
      </c>
    </row>
    <row r="10" spans="2:7" ht="11.25" customHeight="1" x14ac:dyDescent="0.25">
      <c r="B10" s="66" t="s">
        <v>296</v>
      </c>
      <c r="C10" s="65">
        <v>426953278</v>
      </c>
      <c r="D10" s="65">
        <v>180131131</v>
      </c>
      <c r="E10" s="64" t="s">
        <v>295</v>
      </c>
      <c r="F10" s="65">
        <v>85216334</v>
      </c>
      <c r="G10" s="65">
        <v>190090161</v>
      </c>
    </row>
    <row r="11" spans="2:7" ht="11.25" customHeight="1" x14ac:dyDescent="0.25">
      <c r="B11" s="66" t="s">
        <v>294</v>
      </c>
      <c r="C11" s="65">
        <v>0</v>
      </c>
      <c r="D11" s="65">
        <v>0</v>
      </c>
      <c r="E11" s="64" t="s">
        <v>293</v>
      </c>
      <c r="F11" s="65">
        <v>0</v>
      </c>
      <c r="G11" s="65">
        <v>0</v>
      </c>
    </row>
    <row r="12" spans="2:7" ht="11.25" customHeight="1" x14ac:dyDescent="0.25">
      <c r="B12" s="66" t="s">
        <v>292</v>
      </c>
      <c r="C12" s="65">
        <v>0</v>
      </c>
      <c r="D12" s="65">
        <v>0</v>
      </c>
      <c r="E12" s="64" t="s">
        <v>291</v>
      </c>
      <c r="F12" s="65">
        <v>0</v>
      </c>
      <c r="G12" s="65">
        <v>0</v>
      </c>
    </row>
    <row r="13" spans="2:7" ht="11.25" customHeight="1" x14ac:dyDescent="0.25">
      <c r="B13" s="66" t="s">
        <v>290</v>
      </c>
      <c r="C13" s="65">
        <v>0</v>
      </c>
      <c r="D13" s="65">
        <v>0</v>
      </c>
      <c r="E13" s="64" t="s">
        <v>289</v>
      </c>
      <c r="F13" s="65">
        <v>0</v>
      </c>
      <c r="G13" s="65">
        <v>1267500</v>
      </c>
    </row>
    <row r="14" spans="2:7" ht="11.25" customHeight="1" x14ac:dyDescent="0.25">
      <c r="B14" s="66" t="s">
        <v>288</v>
      </c>
      <c r="C14" s="65">
        <v>0</v>
      </c>
      <c r="D14" s="65">
        <v>0</v>
      </c>
      <c r="E14" s="64" t="s">
        <v>287</v>
      </c>
      <c r="F14" s="65">
        <v>0</v>
      </c>
      <c r="G14" s="65">
        <v>0</v>
      </c>
    </row>
    <row r="15" spans="2:7" ht="11.25" customHeight="1" x14ac:dyDescent="0.25">
      <c r="B15" s="66" t="s">
        <v>286</v>
      </c>
      <c r="C15" s="65">
        <v>0</v>
      </c>
      <c r="D15" s="65">
        <v>0</v>
      </c>
      <c r="E15" s="64" t="s">
        <v>285</v>
      </c>
      <c r="F15" s="65">
        <v>64384685</v>
      </c>
      <c r="G15" s="65">
        <v>54538514</v>
      </c>
    </row>
    <row r="16" spans="2:7" ht="11.25" customHeight="1" x14ac:dyDescent="0.25">
      <c r="B16" s="72" t="s">
        <v>284</v>
      </c>
      <c r="C16" s="67">
        <f>SUM(C17:C23)</f>
        <v>14464870</v>
      </c>
      <c r="D16" s="67">
        <f>SUM(D17:D23)</f>
        <v>3919602</v>
      </c>
      <c r="E16" s="64" t="s">
        <v>283</v>
      </c>
      <c r="F16" s="65">
        <v>181965</v>
      </c>
      <c r="G16" s="65">
        <v>3593565</v>
      </c>
    </row>
    <row r="17" spans="2:7" ht="11.25" customHeight="1" x14ac:dyDescent="0.25">
      <c r="B17" s="66" t="s">
        <v>282</v>
      </c>
      <c r="C17" s="65">
        <v>0</v>
      </c>
      <c r="D17" s="65">
        <v>0</v>
      </c>
      <c r="E17" s="64" t="s">
        <v>281</v>
      </c>
      <c r="F17" s="65">
        <v>68861900</v>
      </c>
      <c r="G17" s="65">
        <v>2721454</v>
      </c>
    </row>
    <row r="18" spans="2:7" ht="11.25" customHeight="1" x14ac:dyDescent="0.25">
      <c r="B18" s="66" t="s">
        <v>280</v>
      </c>
      <c r="C18" s="65">
        <v>9798232</v>
      </c>
      <c r="D18" s="65">
        <v>0</v>
      </c>
      <c r="E18" s="64" t="s">
        <v>279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278</v>
      </c>
      <c r="C19" s="65">
        <v>3397641</v>
      </c>
      <c r="D19" s="65">
        <v>3021306</v>
      </c>
      <c r="E19" s="64" t="s">
        <v>277</v>
      </c>
      <c r="F19" s="65">
        <v>0</v>
      </c>
      <c r="G19" s="65">
        <v>0</v>
      </c>
    </row>
    <row r="20" spans="2:7" ht="11.25" customHeight="1" x14ac:dyDescent="0.25">
      <c r="B20" s="66" t="s">
        <v>276</v>
      </c>
      <c r="C20" s="65">
        <v>0</v>
      </c>
      <c r="D20" s="65">
        <v>0</v>
      </c>
      <c r="E20" s="64" t="s">
        <v>275</v>
      </c>
      <c r="F20" s="65">
        <v>0</v>
      </c>
      <c r="G20" s="65">
        <v>0</v>
      </c>
    </row>
    <row r="21" spans="2:7" ht="11.25" customHeight="1" x14ac:dyDescent="0.25">
      <c r="B21" s="66" t="s">
        <v>274</v>
      </c>
      <c r="C21" s="65">
        <v>492775</v>
      </c>
      <c r="D21" s="65">
        <v>112276</v>
      </c>
      <c r="E21" s="64" t="s">
        <v>273</v>
      </c>
      <c r="F21" s="65">
        <v>0</v>
      </c>
      <c r="G21" s="65">
        <v>0</v>
      </c>
    </row>
    <row r="22" spans="2:7" ht="11.25" customHeight="1" x14ac:dyDescent="0.25">
      <c r="B22" s="66" t="s">
        <v>272</v>
      </c>
      <c r="C22" s="65">
        <v>0</v>
      </c>
      <c r="D22" s="65">
        <v>0</v>
      </c>
      <c r="E22" s="64" t="s">
        <v>271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270</v>
      </c>
      <c r="C23" s="65">
        <v>776222</v>
      </c>
      <c r="D23" s="65">
        <v>786020</v>
      </c>
      <c r="E23" s="64" t="s">
        <v>269</v>
      </c>
      <c r="F23" s="65">
        <v>0</v>
      </c>
      <c r="G23" s="65">
        <v>0</v>
      </c>
    </row>
    <row r="24" spans="2:7" ht="11.25" customHeight="1" x14ac:dyDescent="0.25">
      <c r="B24" s="66" t="s">
        <v>268</v>
      </c>
      <c r="C24" s="67">
        <f>SUM(C25:C29)</f>
        <v>0</v>
      </c>
      <c r="D24" s="67">
        <f>SUM(D25:D29)</f>
        <v>0</v>
      </c>
      <c r="E24" s="64" t="s">
        <v>267</v>
      </c>
      <c r="F24" s="65">
        <v>0</v>
      </c>
      <c r="G24" s="65">
        <v>0</v>
      </c>
    </row>
    <row r="25" spans="2:7" ht="11.25" customHeight="1" x14ac:dyDescent="0.25">
      <c r="B25" s="66" t="s">
        <v>266</v>
      </c>
      <c r="C25" s="65">
        <v>0</v>
      </c>
      <c r="D25" s="65">
        <v>0</v>
      </c>
      <c r="E25" s="64" t="s">
        <v>265</v>
      </c>
      <c r="F25" s="65">
        <v>0</v>
      </c>
      <c r="G25" s="65">
        <v>0</v>
      </c>
    </row>
    <row r="26" spans="2:7" ht="11.25" customHeight="1" x14ac:dyDescent="0.25">
      <c r="B26" s="66" t="s">
        <v>264</v>
      </c>
      <c r="C26" s="65">
        <v>0</v>
      </c>
      <c r="D26" s="65">
        <v>0</v>
      </c>
      <c r="E26" s="64" t="s">
        <v>263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262</v>
      </c>
      <c r="C27" s="65">
        <v>0</v>
      </c>
      <c r="D27" s="65">
        <v>0</v>
      </c>
      <c r="E27" s="64" t="s">
        <v>261</v>
      </c>
      <c r="F27" s="65">
        <v>0</v>
      </c>
      <c r="G27" s="65">
        <v>0</v>
      </c>
    </row>
    <row r="28" spans="2:7" ht="11.25" customHeight="1" x14ac:dyDescent="0.25">
      <c r="B28" s="66" t="s">
        <v>260</v>
      </c>
      <c r="C28" s="65">
        <v>0</v>
      </c>
      <c r="D28" s="65">
        <v>0</v>
      </c>
      <c r="E28" s="64" t="s">
        <v>259</v>
      </c>
      <c r="F28" s="65">
        <v>0</v>
      </c>
      <c r="G28" s="65">
        <v>0</v>
      </c>
    </row>
    <row r="29" spans="2:7" ht="11.25" customHeight="1" x14ac:dyDescent="0.25">
      <c r="B29" s="66" t="s">
        <v>258</v>
      </c>
      <c r="C29" s="65">
        <v>0</v>
      </c>
      <c r="D29" s="65">
        <v>0</v>
      </c>
      <c r="E29" s="64" t="s">
        <v>257</v>
      </c>
      <c r="F29" s="65">
        <v>0</v>
      </c>
      <c r="G29" s="65">
        <v>0</v>
      </c>
    </row>
    <row r="30" spans="2:7" ht="11.25" customHeight="1" x14ac:dyDescent="0.25">
      <c r="B30" s="66" t="s">
        <v>256</v>
      </c>
      <c r="C30" s="65">
        <f>SUM(C31:C35)</f>
        <v>0</v>
      </c>
      <c r="D30" s="65">
        <f>SUM(D31:D35)</f>
        <v>0</v>
      </c>
      <c r="E30" s="64" t="s">
        <v>255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254</v>
      </c>
      <c r="C31" s="65">
        <v>0</v>
      </c>
      <c r="D31" s="65">
        <v>0</v>
      </c>
      <c r="E31" s="64" t="s">
        <v>253</v>
      </c>
      <c r="F31" s="65">
        <v>0</v>
      </c>
      <c r="G31" s="65">
        <v>0</v>
      </c>
    </row>
    <row r="32" spans="2:7" ht="11.25" customHeight="1" x14ac:dyDescent="0.25">
      <c r="B32" s="66" t="s">
        <v>252</v>
      </c>
      <c r="C32" s="65">
        <v>0</v>
      </c>
      <c r="D32" s="65">
        <v>0</v>
      </c>
      <c r="E32" s="64" t="s">
        <v>251</v>
      </c>
      <c r="F32" s="65">
        <v>0</v>
      </c>
      <c r="G32" s="65">
        <v>0</v>
      </c>
    </row>
    <row r="33" spans="2:7" ht="11.25" customHeight="1" x14ac:dyDescent="0.25">
      <c r="B33" s="66" t="s">
        <v>250</v>
      </c>
      <c r="C33" s="65">
        <v>0</v>
      </c>
      <c r="D33" s="65">
        <v>0</v>
      </c>
      <c r="E33" s="64" t="s">
        <v>249</v>
      </c>
      <c r="F33" s="65">
        <v>0</v>
      </c>
      <c r="G33" s="65">
        <v>0</v>
      </c>
    </row>
    <row r="34" spans="2:7" ht="11.25" customHeight="1" x14ac:dyDescent="0.25">
      <c r="B34" s="66" t="s">
        <v>248</v>
      </c>
      <c r="C34" s="65">
        <v>0</v>
      </c>
      <c r="D34" s="65">
        <v>0</v>
      </c>
      <c r="E34" s="64" t="s">
        <v>247</v>
      </c>
      <c r="F34" s="65">
        <v>0</v>
      </c>
      <c r="G34" s="65">
        <v>0</v>
      </c>
    </row>
    <row r="35" spans="2:7" ht="11.25" customHeight="1" x14ac:dyDescent="0.25">
      <c r="B35" s="66" t="s">
        <v>246</v>
      </c>
      <c r="C35" s="65">
        <v>0</v>
      </c>
      <c r="D35" s="65">
        <v>0</v>
      </c>
      <c r="E35" s="64" t="s">
        <v>245</v>
      </c>
      <c r="F35" s="65">
        <v>0</v>
      </c>
      <c r="G35" s="65">
        <v>0</v>
      </c>
    </row>
    <row r="36" spans="2:7" ht="11.25" customHeight="1" x14ac:dyDescent="0.25">
      <c r="B36" s="66" t="s">
        <v>244</v>
      </c>
      <c r="C36" s="65">
        <v>0</v>
      </c>
      <c r="D36" s="65">
        <v>0</v>
      </c>
      <c r="E36" s="64" t="s">
        <v>243</v>
      </c>
      <c r="F36" s="65">
        <v>0</v>
      </c>
      <c r="G36" s="65">
        <v>0</v>
      </c>
    </row>
    <row r="37" spans="2:7" ht="11.25" customHeight="1" x14ac:dyDescent="0.25">
      <c r="B37" s="66" t="s">
        <v>242</v>
      </c>
      <c r="C37" s="65">
        <f>SUM(C38:C39)</f>
        <v>0</v>
      </c>
      <c r="D37" s="65">
        <f>SUM(D38:D39)</f>
        <v>0</v>
      </c>
      <c r="E37" s="64" t="s">
        <v>241</v>
      </c>
      <c r="F37" s="67">
        <f>SUM(F38:F40)</f>
        <v>6296374</v>
      </c>
      <c r="G37" s="67">
        <f>SUM(G38:G40)</f>
        <v>8725873</v>
      </c>
    </row>
    <row r="38" spans="2:7" ht="11.25" customHeight="1" x14ac:dyDescent="0.25">
      <c r="B38" s="66" t="s">
        <v>240</v>
      </c>
      <c r="C38" s="65">
        <v>0</v>
      </c>
      <c r="D38" s="65">
        <v>0</v>
      </c>
      <c r="E38" s="64" t="s">
        <v>239</v>
      </c>
      <c r="F38" s="65">
        <v>0</v>
      </c>
      <c r="G38" s="65">
        <v>0</v>
      </c>
    </row>
    <row r="39" spans="2:7" ht="11.25" customHeight="1" x14ac:dyDescent="0.25">
      <c r="B39" s="66" t="s">
        <v>238</v>
      </c>
      <c r="C39" s="65">
        <v>0</v>
      </c>
      <c r="D39" s="65">
        <v>0</v>
      </c>
      <c r="E39" s="64" t="s">
        <v>237</v>
      </c>
      <c r="F39" s="65">
        <v>0</v>
      </c>
      <c r="G39" s="65">
        <v>0</v>
      </c>
    </row>
    <row r="40" spans="2:7" ht="11.25" customHeight="1" x14ac:dyDescent="0.25">
      <c r="B40" s="66" t="s">
        <v>236</v>
      </c>
      <c r="C40" s="65">
        <f>SUM(C41:C44)</f>
        <v>0</v>
      </c>
      <c r="D40" s="65">
        <f>SUM(D41:D44)</f>
        <v>0</v>
      </c>
      <c r="E40" s="64" t="s">
        <v>235</v>
      </c>
      <c r="F40" s="65">
        <v>6296374</v>
      </c>
      <c r="G40" s="65">
        <v>8725873</v>
      </c>
    </row>
    <row r="41" spans="2:7" ht="11.25" customHeight="1" x14ac:dyDescent="0.25">
      <c r="B41" s="66" t="s">
        <v>234</v>
      </c>
      <c r="C41" s="65">
        <v>0</v>
      </c>
      <c r="D41" s="65">
        <v>0</v>
      </c>
      <c r="E41" s="64" t="s">
        <v>233</v>
      </c>
      <c r="F41" s="67">
        <f>SUM(F42:F44)</f>
        <v>5400410</v>
      </c>
      <c r="G41" s="67">
        <f>SUM(G42:G44)</f>
        <v>4527157</v>
      </c>
    </row>
    <row r="42" spans="2:7" ht="11.25" customHeight="1" x14ac:dyDescent="0.25">
      <c r="B42" s="66" t="s">
        <v>232</v>
      </c>
      <c r="C42" s="65">
        <v>0</v>
      </c>
      <c r="D42" s="65">
        <v>0</v>
      </c>
      <c r="E42" s="64" t="s">
        <v>231</v>
      </c>
      <c r="F42" s="65">
        <v>3768748</v>
      </c>
      <c r="G42" s="65">
        <v>3733673</v>
      </c>
    </row>
    <row r="43" spans="2:7" ht="11.25" customHeight="1" x14ac:dyDescent="0.25">
      <c r="B43" s="66" t="s">
        <v>230</v>
      </c>
      <c r="C43" s="65">
        <v>0</v>
      </c>
      <c r="D43" s="65">
        <v>0</v>
      </c>
      <c r="E43" s="64" t="s">
        <v>229</v>
      </c>
      <c r="F43" s="65">
        <v>0</v>
      </c>
      <c r="G43" s="65">
        <v>0</v>
      </c>
    </row>
    <row r="44" spans="2:7" ht="11.25" customHeight="1" x14ac:dyDescent="0.25">
      <c r="B44" s="66" t="s">
        <v>228</v>
      </c>
      <c r="C44" s="65">
        <v>0</v>
      </c>
      <c r="D44" s="65">
        <v>0</v>
      </c>
      <c r="E44" s="64" t="s">
        <v>227</v>
      </c>
      <c r="F44" s="65">
        <v>1631662</v>
      </c>
      <c r="G44" s="65">
        <v>793484</v>
      </c>
    </row>
    <row r="45" spans="2:7" ht="11.25" customHeight="1" x14ac:dyDescent="0.25">
      <c r="B45" s="75" t="s">
        <v>226</v>
      </c>
      <c r="C45" s="73">
        <f>+C8+C16+C24+C30+C36+C37+C40</f>
        <v>441418148</v>
      </c>
      <c r="D45" s="73">
        <f>+D8+D16+D24+D30+D36+D37+D40</f>
        <v>184050733</v>
      </c>
      <c r="E45" s="74" t="s">
        <v>225</v>
      </c>
      <c r="F45" s="73">
        <f>+F41+F37+F30+F26+F25+F22+F18+F8</f>
        <v>254282226</v>
      </c>
      <c r="G45" s="73">
        <f>+G41+G37+G30+G26+G25+G22+G18+G8</f>
        <v>274591301</v>
      </c>
    </row>
    <row r="46" spans="2:7" ht="11.25" customHeight="1" x14ac:dyDescent="0.25">
      <c r="B46" s="147"/>
      <c r="C46" s="148"/>
      <c r="D46" s="148"/>
      <c r="E46" s="149"/>
      <c r="F46" s="148"/>
      <c r="G46" s="148"/>
    </row>
    <row r="47" spans="2:7" s="71" customFormat="1" ht="11.25" customHeight="1" x14ac:dyDescent="0.25">
      <c r="B47" s="69" t="s">
        <v>224</v>
      </c>
      <c r="C47" s="65"/>
      <c r="D47" s="65"/>
      <c r="E47" s="68" t="s">
        <v>223</v>
      </c>
      <c r="F47" s="65"/>
      <c r="G47" s="65"/>
    </row>
    <row r="48" spans="2:7" ht="11.25" customHeight="1" x14ac:dyDescent="0.25">
      <c r="B48" s="66" t="s">
        <v>222</v>
      </c>
      <c r="C48" s="65">
        <v>0</v>
      </c>
      <c r="D48" s="65">
        <v>0</v>
      </c>
      <c r="E48" s="64" t="s">
        <v>221</v>
      </c>
      <c r="F48" s="65">
        <v>0</v>
      </c>
      <c r="G48" s="65">
        <v>0</v>
      </c>
    </row>
    <row r="49" spans="2:7" ht="11.25" customHeight="1" x14ac:dyDescent="0.25">
      <c r="B49" s="66" t="s">
        <v>220</v>
      </c>
      <c r="C49" s="65">
        <v>0</v>
      </c>
      <c r="D49" s="65">
        <v>0</v>
      </c>
      <c r="E49" s="64" t="s">
        <v>219</v>
      </c>
      <c r="F49" s="65">
        <v>0</v>
      </c>
      <c r="G49" s="65">
        <v>0</v>
      </c>
    </row>
    <row r="50" spans="2:7" ht="11.25" customHeight="1" x14ac:dyDescent="0.25">
      <c r="B50" s="66" t="s">
        <v>218</v>
      </c>
      <c r="C50" s="65">
        <v>2439324373</v>
      </c>
      <c r="D50" s="65">
        <v>2439324373</v>
      </c>
      <c r="E50" s="64" t="s">
        <v>217</v>
      </c>
      <c r="F50" s="65">
        <v>0</v>
      </c>
      <c r="G50" s="65">
        <v>0</v>
      </c>
    </row>
    <row r="51" spans="2:7" ht="11.25" customHeight="1" x14ac:dyDescent="0.25">
      <c r="B51" s="66" t="s">
        <v>216</v>
      </c>
      <c r="C51" s="65">
        <v>714378926</v>
      </c>
      <c r="D51" s="65">
        <v>693429792</v>
      </c>
      <c r="E51" s="64" t="s">
        <v>215</v>
      </c>
      <c r="F51" s="65">
        <v>0</v>
      </c>
      <c r="G51" s="65">
        <v>0</v>
      </c>
    </row>
    <row r="52" spans="2:7" ht="11.25" customHeight="1" x14ac:dyDescent="0.25">
      <c r="B52" s="66" t="s">
        <v>214</v>
      </c>
      <c r="C52" s="65">
        <v>240061</v>
      </c>
      <c r="D52" s="65">
        <v>36165</v>
      </c>
      <c r="E52" s="64" t="s">
        <v>213</v>
      </c>
      <c r="F52" s="65">
        <v>0</v>
      </c>
      <c r="G52" s="65">
        <v>0</v>
      </c>
    </row>
    <row r="53" spans="2:7" ht="11.25" customHeight="1" x14ac:dyDescent="0.25">
      <c r="B53" s="66" t="s">
        <v>212</v>
      </c>
      <c r="C53" s="65">
        <v>0</v>
      </c>
      <c r="D53" s="65">
        <v>0</v>
      </c>
      <c r="E53" s="64" t="s">
        <v>211</v>
      </c>
      <c r="F53" s="65">
        <v>0</v>
      </c>
      <c r="G53" s="65">
        <v>0</v>
      </c>
    </row>
    <row r="54" spans="2:7" ht="11.25" customHeight="1" x14ac:dyDescent="0.25">
      <c r="B54" s="66" t="s">
        <v>210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209</v>
      </c>
      <c r="C55" s="65">
        <v>0</v>
      </c>
      <c r="D55" s="65">
        <v>0</v>
      </c>
      <c r="E55" s="68" t="s">
        <v>208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207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206</v>
      </c>
      <c r="F57" s="67">
        <f>+F55+F45</f>
        <v>254282226</v>
      </c>
      <c r="G57" s="67">
        <f>+G55+G45</f>
        <v>274591301</v>
      </c>
    </row>
    <row r="58" spans="2:7" ht="11.25" customHeight="1" x14ac:dyDescent="0.25">
      <c r="B58" s="69" t="s">
        <v>205</v>
      </c>
      <c r="C58" s="67">
        <f>SUM(C48:C57)</f>
        <v>3153943360</v>
      </c>
      <c r="D58" s="67">
        <f>SUM(D48:D57)</f>
        <v>3132790330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204</v>
      </c>
      <c r="F59" s="65"/>
      <c r="G59" s="65"/>
    </row>
    <row r="60" spans="2:7" ht="11.25" customHeight="1" x14ac:dyDescent="0.25">
      <c r="B60" s="69" t="s">
        <v>203</v>
      </c>
      <c r="C60" s="67">
        <f>+C45+C58</f>
        <v>3595361508</v>
      </c>
      <c r="D60" s="67">
        <f>+D45+D58</f>
        <v>3316841063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202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201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200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199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198</v>
      </c>
      <c r="F66" s="67">
        <f>SUM(F67:F71)</f>
        <v>3341079282</v>
      </c>
      <c r="G66" s="67">
        <f>SUM(G67:G71)</f>
        <v>3042249762</v>
      </c>
    </row>
    <row r="67" spans="2:9" ht="11.25" customHeight="1" x14ac:dyDescent="0.25">
      <c r="B67" s="66"/>
      <c r="C67" s="65"/>
      <c r="D67" s="65"/>
      <c r="E67" s="64" t="s">
        <v>197</v>
      </c>
      <c r="F67" s="65">
        <v>261996104</v>
      </c>
      <c r="G67" s="65">
        <v>25699214</v>
      </c>
    </row>
    <row r="68" spans="2:9" ht="11.25" customHeight="1" x14ac:dyDescent="0.25">
      <c r="B68" s="66"/>
      <c r="C68" s="65"/>
      <c r="D68" s="65"/>
      <c r="E68" s="64" t="s">
        <v>196</v>
      </c>
      <c r="F68" s="65">
        <v>540817793</v>
      </c>
      <c r="G68" s="65">
        <v>478285163</v>
      </c>
    </row>
    <row r="69" spans="2:9" ht="11.25" customHeight="1" x14ac:dyDescent="0.25">
      <c r="B69" s="66"/>
      <c r="C69" s="65"/>
      <c r="D69" s="65"/>
      <c r="E69" s="64" t="s">
        <v>195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194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193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192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191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190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189</v>
      </c>
      <c r="F77" s="67">
        <f>+F73+F66+F61</f>
        <v>3341079282</v>
      </c>
      <c r="G77" s="67">
        <f>+G73+G66+G61</f>
        <v>3042249762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188</v>
      </c>
      <c r="F79" s="67">
        <f>+F77+F57</f>
        <v>3595361508</v>
      </c>
      <c r="G79" s="67">
        <f>+G77+G57</f>
        <v>3316841063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64"/>
    </row>
    <row r="82" spans="2:7" ht="11.25" customHeight="1" x14ac:dyDescent="0.25">
      <c r="B82" s="66"/>
      <c r="C82" s="65"/>
      <c r="D82" s="65"/>
      <c r="E82" s="64"/>
      <c r="F82" s="64"/>
      <c r="G82" s="64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topLeftCell="A25" zoomScale="160" zoomScaleNormal="170" zoomScaleSheetLayoutView="160" workbookViewId="0"/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0" t="s">
        <v>176</v>
      </c>
      <c r="C2" s="181"/>
      <c r="D2" s="181"/>
      <c r="E2" s="181"/>
      <c r="F2" s="181"/>
      <c r="G2" s="181"/>
      <c r="H2" s="181"/>
      <c r="I2" s="181"/>
      <c r="J2" s="182"/>
    </row>
    <row r="3" spans="2:10" x14ac:dyDescent="0.25">
      <c r="B3" s="183" t="s">
        <v>352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3" t="s">
        <v>449</v>
      </c>
      <c r="C4" s="184"/>
      <c r="D4" s="184"/>
      <c r="E4" s="184"/>
      <c r="F4" s="184"/>
      <c r="G4" s="184"/>
      <c r="H4" s="184"/>
      <c r="I4" s="184"/>
      <c r="J4" s="185"/>
    </row>
    <row r="5" spans="2:10" ht="15.75" thickBot="1" x14ac:dyDescent="0.3">
      <c r="B5" s="186" t="s">
        <v>0</v>
      </c>
      <c r="C5" s="187"/>
      <c r="D5" s="187"/>
      <c r="E5" s="187"/>
      <c r="F5" s="187"/>
      <c r="G5" s="187"/>
      <c r="H5" s="187"/>
      <c r="I5" s="187"/>
      <c r="J5" s="188"/>
    </row>
    <row r="6" spans="2:10" ht="16.5" x14ac:dyDescent="0.25">
      <c r="B6" s="189" t="s">
        <v>351</v>
      </c>
      <c r="C6" s="190"/>
      <c r="D6" s="84" t="s">
        <v>350</v>
      </c>
      <c r="E6" s="166" t="s">
        <v>349</v>
      </c>
      <c r="F6" s="166" t="s">
        <v>348</v>
      </c>
      <c r="G6" s="166" t="s">
        <v>347</v>
      </c>
      <c r="H6" s="84" t="s">
        <v>346</v>
      </c>
      <c r="I6" s="166" t="s">
        <v>345</v>
      </c>
      <c r="J6" s="166" t="s">
        <v>344</v>
      </c>
    </row>
    <row r="7" spans="2:10" ht="25.5" thickBot="1" x14ac:dyDescent="0.3">
      <c r="B7" s="191"/>
      <c r="C7" s="192"/>
      <c r="D7" s="83" t="s">
        <v>444</v>
      </c>
      <c r="E7" s="168"/>
      <c r="F7" s="168"/>
      <c r="G7" s="168"/>
      <c r="H7" s="83" t="s">
        <v>343</v>
      </c>
      <c r="I7" s="168"/>
      <c r="J7" s="168"/>
    </row>
    <row r="8" spans="2:10" x14ac:dyDescent="0.25">
      <c r="B8" s="178"/>
      <c r="C8" s="179"/>
      <c r="D8" s="68"/>
      <c r="E8" s="68"/>
      <c r="F8" s="68"/>
      <c r="G8" s="68"/>
      <c r="H8" s="68"/>
      <c r="I8" s="68"/>
      <c r="J8" s="68"/>
    </row>
    <row r="9" spans="2:10" x14ac:dyDescent="0.25">
      <c r="B9" s="169" t="s">
        <v>342</v>
      </c>
      <c r="C9" s="170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69" t="s">
        <v>341</v>
      </c>
      <c r="C10" s="170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340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339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338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69" t="s">
        <v>337</v>
      </c>
      <c r="C14" s="170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336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335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334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69" t="s">
        <v>333</v>
      </c>
      <c r="C18" s="170"/>
      <c r="D18" s="89">
        <f>+'FORMATO 1'!G45</f>
        <v>274591301</v>
      </c>
      <c r="E18" s="89">
        <v>1814978498</v>
      </c>
      <c r="F18" s="89">
        <v>1835287573</v>
      </c>
      <c r="G18" s="89">
        <v>0</v>
      </c>
      <c r="H18" s="89">
        <f>D18+E18-F18+G18</f>
        <v>254282226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69" t="s">
        <v>332</v>
      </c>
      <c r="C20" s="170"/>
      <c r="D20" s="76">
        <f>+D9+D18</f>
        <v>274591301</v>
      </c>
      <c r="E20" s="76">
        <f>+E9+E18</f>
        <v>1814978498</v>
      </c>
      <c r="F20" s="76">
        <f>+F9+F18</f>
        <v>1835287573</v>
      </c>
      <c r="G20" s="76">
        <f>+G9+G18</f>
        <v>0</v>
      </c>
      <c r="H20" s="76">
        <f>+H9+H18</f>
        <v>254282226</v>
      </c>
      <c r="I20" s="76">
        <v>0</v>
      </c>
      <c r="J20" s="76">
        <v>0</v>
      </c>
    </row>
    <row r="21" spans="2:13" x14ac:dyDescent="0.25">
      <c r="B21" s="169"/>
      <c r="C21" s="170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69" t="s">
        <v>331</v>
      </c>
      <c r="C22" s="170"/>
      <c r="D22" s="76"/>
      <c r="E22" s="76"/>
      <c r="F22" s="76"/>
      <c r="G22" s="76"/>
      <c r="H22" s="76"/>
      <c r="I22" s="76"/>
      <c r="J22" s="76"/>
    </row>
    <row r="23" spans="2:13" x14ac:dyDescent="0.25">
      <c r="B23" s="171" t="s">
        <v>330</v>
      </c>
      <c r="C23" s="172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1" t="s">
        <v>329</v>
      </c>
      <c r="C24" s="172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1" t="s">
        <v>328</v>
      </c>
      <c r="C25" s="172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76"/>
      <c r="C26" s="177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69" t="s">
        <v>327</v>
      </c>
      <c r="C27" s="170"/>
      <c r="D27" s="89"/>
      <c r="E27" s="89"/>
      <c r="F27" s="89"/>
      <c r="G27" s="89"/>
      <c r="H27" s="89"/>
      <c r="I27" s="89"/>
      <c r="J27" s="89"/>
    </row>
    <row r="28" spans="2:13" x14ac:dyDescent="0.25">
      <c r="B28" s="171" t="s">
        <v>326</v>
      </c>
      <c r="C28" s="172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1" t="s">
        <v>325</v>
      </c>
      <c r="C29" s="172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1" t="s">
        <v>324</v>
      </c>
      <c r="C30" s="172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3"/>
      <c r="C31" s="174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5" t="s">
        <v>323</v>
      </c>
      <c r="C33" s="175"/>
      <c r="D33" s="175"/>
      <c r="E33" s="175"/>
      <c r="F33" s="175"/>
      <c r="G33" s="175"/>
      <c r="H33" s="175"/>
      <c r="I33" s="175"/>
      <c r="J33" s="175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5" t="s">
        <v>322</v>
      </c>
      <c r="C35" s="175"/>
      <c r="D35" s="175"/>
      <c r="E35" s="175"/>
      <c r="F35" s="175"/>
      <c r="G35" s="175"/>
      <c r="H35" s="175"/>
      <c r="I35" s="175"/>
      <c r="J35" s="175"/>
    </row>
    <row r="36" spans="2:10" ht="15.75" thickBot="1" x14ac:dyDescent="0.3"/>
    <row r="37" spans="2:10" x14ac:dyDescent="0.25">
      <c r="B37" s="166" t="s">
        <v>321</v>
      </c>
      <c r="C37" s="85" t="s">
        <v>320</v>
      </c>
      <c r="D37" s="85" t="s">
        <v>319</v>
      </c>
      <c r="E37" s="85" t="s">
        <v>318</v>
      </c>
      <c r="F37" s="166" t="s">
        <v>317</v>
      </c>
      <c r="G37" s="85" t="s">
        <v>316</v>
      </c>
    </row>
    <row r="38" spans="2:10" x14ac:dyDescent="0.25">
      <c r="B38" s="167"/>
      <c r="C38" s="84" t="s">
        <v>315</v>
      </c>
      <c r="D38" s="84" t="s">
        <v>314</v>
      </c>
      <c r="E38" s="84" t="s">
        <v>313</v>
      </c>
      <c r="F38" s="167"/>
      <c r="G38" s="84" t="s">
        <v>312</v>
      </c>
    </row>
    <row r="39" spans="2:10" ht="15.75" thickBot="1" x14ac:dyDescent="0.3">
      <c r="B39" s="168"/>
      <c r="C39" s="82"/>
      <c r="D39" s="83" t="s">
        <v>311</v>
      </c>
      <c r="E39" s="82"/>
      <c r="F39" s="168"/>
      <c r="G39" s="82"/>
    </row>
    <row r="40" spans="2:10" ht="24.75" x14ac:dyDescent="0.25">
      <c r="B40" s="81" t="s">
        <v>310</v>
      </c>
      <c r="C40" s="64"/>
      <c r="D40" s="64"/>
      <c r="E40" s="64"/>
      <c r="F40" s="64"/>
      <c r="G40" s="64"/>
    </row>
    <row r="41" spans="2:10" x14ac:dyDescent="0.25">
      <c r="B41" s="66" t="s">
        <v>309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308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307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E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topLeftCell="A10" zoomScale="130" zoomScaleNormal="120" zoomScaleSheetLayoutView="130" workbookViewId="0">
      <selection activeCell="E14" sqref="E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2" x14ac:dyDescent="0.25">
      <c r="B3" s="160" t="s">
        <v>372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2:12" x14ac:dyDescent="0.25">
      <c r="B4" s="160" t="s">
        <v>449</v>
      </c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2:12" ht="15.75" thickBot="1" x14ac:dyDescent="0.3">
      <c r="B5" s="163" t="s">
        <v>0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</row>
    <row r="6" spans="2:12" ht="75" thickBot="1" x14ac:dyDescent="0.3">
      <c r="B6" s="60" t="s">
        <v>371</v>
      </c>
      <c r="C6" s="53" t="s">
        <v>370</v>
      </c>
      <c r="D6" s="53" t="s">
        <v>369</v>
      </c>
      <c r="E6" s="53" t="s">
        <v>368</v>
      </c>
      <c r="F6" s="53" t="s">
        <v>367</v>
      </c>
      <c r="G6" s="53" t="s">
        <v>366</v>
      </c>
      <c r="H6" s="53" t="s">
        <v>365</v>
      </c>
      <c r="I6" s="53" t="s">
        <v>364</v>
      </c>
      <c r="J6" s="53" t="s">
        <v>445</v>
      </c>
      <c r="K6" s="53" t="s">
        <v>446</v>
      </c>
      <c r="L6" s="53" t="s">
        <v>447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363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362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361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360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359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358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357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356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355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354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353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topLeftCell="A46" zoomScale="130" zoomScaleNormal="175" zoomScaleSheetLayoutView="130" workbookViewId="0">
      <selection activeCell="B14" sqref="B1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93" t="s">
        <v>176</v>
      </c>
      <c r="C2" s="194"/>
      <c r="D2" s="194"/>
      <c r="E2" s="195"/>
    </row>
    <row r="3" spans="2:5" x14ac:dyDescent="0.25">
      <c r="B3" s="196" t="s">
        <v>1</v>
      </c>
      <c r="C3" s="197"/>
      <c r="D3" s="197"/>
      <c r="E3" s="198"/>
    </row>
    <row r="4" spans="2:5" x14ac:dyDescent="0.25">
      <c r="B4" s="196" t="s">
        <v>449</v>
      </c>
      <c r="C4" s="197"/>
      <c r="D4" s="197"/>
      <c r="E4" s="198"/>
    </row>
    <row r="5" spans="2:5" ht="15.75" thickBot="1" x14ac:dyDescent="0.3">
      <c r="B5" s="199" t="s">
        <v>0</v>
      </c>
      <c r="C5" s="200"/>
      <c r="D5" s="200"/>
      <c r="E5" s="201"/>
    </row>
    <row r="6" spans="2:5" x14ac:dyDescent="0.25">
      <c r="B6" s="202" t="s">
        <v>177</v>
      </c>
      <c r="C6" s="114" t="s">
        <v>2</v>
      </c>
      <c r="D6" s="204" t="s">
        <v>3</v>
      </c>
      <c r="E6" s="54" t="s">
        <v>4</v>
      </c>
    </row>
    <row r="7" spans="2:5" ht="15.75" thickBot="1" x14ac:dyDescent="0.3">
      <c r="B7" s="203"/>
      <c r="C7" s="115" t="s">
        <v>178</v>
      </c>
      <c r="D7" s="205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1969250620</v>
      </c>
      <c r="D9" s="30">
        <f t="shared" ref="D9:E9" si="0">+D10+D11+D12</f>
        <v>2014011336</v>
      </c>
      <c r="E9" s="30">
        <f t="shared" si="0"/>
        <v>2014011336</v>
      </c>
    </row>
    <row r="10" spans="2:5" ht="12.75" customHeight="1" x14ac:dyDescent="0.25">
      <c r="B10" s="46" t="s">
        <v>7</v>
      </c>
      <c r="C10" s="30">
        <f>+'FORMATO 5'!E43</f>
        <v>239437000</v>
      </c>
      <c r="D10" s="31">
        <f>+'FORMATO 5'!H43</f>
        <v>309368708</v>
      </c>
      <c r="E10" s="31">
        <f>+'FORMATO 5'!I43</f>
        <v>309368708</v>
      </c>
    </row>
    <row r="11" spans="2:5" ht="12.75" customHeight="1" x14ac:dyDescent="0.25">
      <c r="B11" s="46" t="s">
        <v>8</v>
      </c>
      <c r="C11" s="30">
        <f>+'FORMATO 5'!E68</f>
        <v>1729813620</v>
      </c>
      <c r="D11" s="31">
        <f>+'FORMATO 5'!H68</f>
        <v>1704642628</v>
      </c>
      <c r="E11" s="31">
        <f>+'FORMATO 5'!I68</f>
        <v>1704642628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1969250620</v>
      </c>
      <c r="D14" s="30">
        <f t="shared" ref="D14:E14" si="1">SUM(D15:D16)</f>
        <v>1773106456</v>
      </c>
      <c r="E14" s="30">
        <f t="shared" si="1"/>
        <v>1761988360</v>
      </c>
    </row>
    <row r="15" spans="2:5" ht="12.75" customHeight="1" x14ac:dyDescent="0.25">
      <c r="B15" s="46" t="s">
        <v>11</v>
      </c>
      <c r="C15" s="30">
        <f>'FORMATO 6A'!D8</f>
        <v>239437000</v>
      </c>
      <c r="D15" s="31">
        <f>'FORMATO 6A'!G8</f>
        <v>355560883</v>
      </c>
      <c r="E15" s="31">
        <f>'FORMATO 6A'!H8</f>
        <v>347576867</v>
      </c>
    </row>
    <row r="16" spans="2:5" ht="12.75" customHeight="1" x14ac:dyDescent="0.25">
      <c r="B16" s="46" t="s">
        <v>12</v>
      </c>
      <c r="C16" s="30">
        <f>'FORMATO 6A'!D83</f>
        <v>1729813620</v>
      </c>
      <c r="D16" s="31">
        <f>'FORMATO 6A'!G83</f>
        <v>1417545573</v>
      </c>
      <c r="E16" s="31">
        <f>'FORMATO 6A'!H83</f>
        <v>1414411493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240904880</v>
      </c>
      <c r="E22" s="30">
        <f t="shared" si="3"/>
        <v>252022976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240904880</v>
      </c>
      <c r="E23" s="30">
        <f t="shared" si="4"/>
        <v>252022976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240904880</v>
      </c>
      <c r="E24" s="30">
        <f t="shared" si="5"/>
        <v>252022976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2" t="s">
        <v>19</v>
      </c>
      <c r="C27" s="204" t="s">
        <v>20</v>
      </c>
      <c r="D27" s="206" t="s">
        <v>3</v>
      </c>
      <c r="E27" s="122" t="s">
        <v>4</v>
      </c>
    </row>
    <row r="28" spans="2:5" ht="12.75" customHeight="1" thickBot="1" x14ac:dyDescent="0.3">
      <c r="B28" s="203"/>
      <c r="C28" s="205"/>
      <c r="D28" s="207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08" t="s">
        <v>28</v>
      </c>
      <c r="C37" s="208">
        <v>0</v>
      </c>
      <c r="D37" s="208">
        <v>0</v>
      </c>
      <c r="E37" s="208">
        <v>0</v>
      </c>
    </row>
    <row r="38" spans="2:5" ht="12.75" customHeight="1" thickBot="1" x14ac:dyDescent="0.3">
      <c r="B38" s="209"/>
      <c r="C38" s="209"/>
      <c r="D38" s="209"/>
      <c r="E38" s="209"/>
    </row>
    <row r="39" spans="2:5" ht="12.75" customHeight="1" x14ac:dyDescent="0.25">
      <c r="B39" s="202" t="s">
        <v>19</v>
      </c>
      <c r="C39" s="112" t="s">
        <v>2</v>
      </c>
      <c r="D39" s="206" t="s">
        <v>3</v>
      </c>
      <c r="E39" s="122" t="s">
        <v>4</v>
      </c>
    </row>
    <row r="40" spans="2:5" ht="12.75" customHeight="1" thickBot="1" x14ac:dyDescent="0.3">
      <c r="B40" s="203"/>
      <c r="C40" s="113" t="s">
        <v>29</v>
      </c>
      <c r="D40" s="207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239437000</v>
      </c>
      <c r="D42" s="33">
        <f t="shared" ref="D42:E42" si="6">+D10</f>
        <v>309368708</v>
      </c>
      <c r="E42" s="33">
        <f t="shared" si="6"/>
        <v>309368708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239437000</v>
      </c>
      <c r="D47" s="33">
        <f t="shared" ref="D47:E47" si="8">+D15</f>
        <v>355560883</v>
      </c>
      <c r="E47" s="33">
        <f t="shared" si="8"/>
        <v>347576867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0</v>
      </c>
      <c r="D51" s="43">
        <f t="shared" ref="D51:E51" si="9">+D42+D43-D47+D49</f>
        <v>-46192175</v>
      </c>
      <c r="E51" s="43">
        <f t="shared" si="9"/>
        <v>-38208159</v>
      </c>
    </row>
    <row r="52" spans="2:5" ht="12.75" customHeight="1" x14ac:dyDescent="0.25">
      <c r="B52" s="116" t="s">
        <v>33</v>
      </c>
      <c r="C52" s="43">
        <f>+C51-C43</f>
        <v>0</v>
      </c>
      <c r="D52" s="43">
        <f t="shared" ref="D52:E52" si="10">+D51-D43</f>
        <v>-46192175</v>
      </c>
      <c r="E52" s="43">
        <f t="shared" si="10"/>
        <v>-38208159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2" t="s">
        <v>19</v>
      </c>
      <c r="C54" s="204" t="s">
        <v>20</v>
      </c>
      <c r="D54" s="206" t="s">
        <v>3</v>
      </c>
      <c r="E54" s="122" t="s">
        <v>4</v>
      </c>
    </row>
    <row r="55" spans="2:5" ht="12.75" customHeight="1" thickBot="1" x14ac:dyDescent="0.3">
      <c r="B55" s="203"/>
      <c r="C55" s="205"/>
      <c r="D55" s="207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1729813620</v>
      </c>
      <c r="D57" s="33">
        <f t="shared" ref="D57:E57" si="11">+D11</f>
        <v>1704642628</v>
      </c>
      <c r="E57" s="33">
        <f t="shared" si="11"/>
        <v>1704642628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1729813620</v>
      </c>
      <c r="D62" s="33">
        <f t="shared" ref="D62:E62" si="13">+D16</f>
        <v>1417545573</v>
      </c>
      <c r="E62" s="33">
        <f t="shared" si="13"/>
        <v>1414411493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0</v>
      </c>
      <c r="D66" s="43">
        <f t="shared" ref="D66:E66" si="14">+D57+D58-D62+D64</f>
        <v>287097055</v>
      </c>
      <c r="E66" s="43">
        <f t="shared" si="14"/>
        <v>290231135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287097055</v>
      </c>
      <c r="E67" s="44">
        <f>+E66-E58</f>
        <v>290231135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view="pageBreakPreview" topLeftCell="A61" zoomScale="145" zoomScaleNormal="190" zoomScaleSheetLayoutView="145" workbookViewId="0">
      <pane xSplit="1" topLeftCell="B1" activePane="topRight" state="frozen"/>
      <selection activeCell="D19" sqref="D19"/>
      <selection pane="topRight" activeCell="B1" sqref="B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  <col min="10" max="10" width="17.5703125" bestFit="1" customWidth="1"/>
  </cols>
  <sheetData>
    <row r="1" spans="2:11" ht="15.75" thickBot="1" x14ac:dyDescent="0.3"/>
    <row r="2" spans="2:11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9"/>
    </row>
    <row r="3" spans="2:11" x14ac:dyDescent="0.25">
      <c r="B3" s="213" t="s">
        <v>373</v>
      </c>
      <c r="C3" s="214"/>
      <c r="D3" s="214"/>
      <c r="E3" s="214"/>
      <c r="F3" s="214"/>
      <c r="G3" s="214"/>
      <c r="H3" s="214"/>
      <c r="I3" s="214"/>
      <c r="J3" s="215"/>
    </row>
    <row r="4" spans="2:11" x14ac:dyDescent="0.25">
      <c r="B4" s="213" t="s">
        <v>449</v>
      </c>
      <c r="C4" s="214"/>
      <c r="D4" s="214"/>
      <c r="E4" s="214"/>
      <c r="F4" s="214"/>
      <c r="G4" s="214"/>
      <c r="H4" s="214"/>
      <c r="I4" s="214"/>
      <c r="J4" s="215"/>
    </row>
    <row r="5" spans="2:11" ht="15.75" thickBot="1" x14ac:dyDescent="0.3">
      <c r="B5" s="216" t="s">
        <v>0</v>
      </c>
      <c r="C5" s="217"/>
      <c r="D5" s="217"/>
      <c r="E5" s="217"/>
      <c r="F5" s="217"/>
      <c r="G5" s="217"/>
      <c r="H5" s="217"/>
      <c r="I5" s="217"/>
      <c r="J5" s="218"/>
    </row>
    <row r="6" spans="2:11" ht="15.75" thickBot="1" x14ac:dyDescent="0.3">
      <c r="B6" s="219"/>
      <c r="C6" s="220"/>
      <c r="D6" s="221"/>
      <c r="E6" s="222" t="s">
        <v>374</v>
      </c>
      <c r="F6" s="223"/>
      <c r="G6" s="223"/>
      <c r="H6" s="223"/>
      <c r="I6" s="224"/>
      <c r="J6" s="206" t="s">
        <v>375</v>
      </c>
    </row>
    <row r="7" spans="2:11" x14ac:dyDescent="0.25">
      <c r="B7" s="226" t="s">
        <v>19</v>
      </c>
      <c r="C7" s="227"/>
      <c r="D7" s="228"/>
      <c r="E7" s="206" t="s">
        <v>376</v>
      </c>
      <c r="F7" s="204" t="s">
        <v>38</v>
      </c>
      <c r="G7" s="206" t="s">
        <v>39</v>
      </c>
      <c r="H7" s="206" t="s">
        <v>3</v>
      </c>
      <c r="I7" s="206" t="s">
        <v>377</v>
      </c>
      <c r="J7" s="225"/>
    </row>
    <row r="8" spans="2:11" ht="15.75" thickBot="1" x14ac:dyDescent="0.3">
      <c r="B8" s="229" t="s">
        <v>378</v>
      </c>
      <c r="C8" s="230"/>
      <c r="D8" s="231"/>
      <c r="E8" s="207"/>
      <c r="F8" s="205"/>
      <c r="G8" s="207"/>
      <c r="H8" s="207"/>
      <c r="I8" s="207"/>
      <c r="J8" s="207"/>
    </row>
    <row r="9" spans="2:11" ht="12" customHeight="1" x14ac:dyDescent="0.25">
      <c r="B9" s="232"/>
      <c r="C9" s="233"/>
      <c r="D9" s="234"/>
      <c r="E9" s="103"/>
      <c r="F9" s="103"/>
      <c r="G9" s="103"/>
      <c r="H9" s="103"/>
      <c r="I9" s="103"/>
      <c r="J9" s="103"/>
    </row>
    <row r="10" spans="2:11" ht="12" customHeight="1" x14ac:dyDescent="0.25">
      <c r="B10" s="210" t="s">
        <v>379</v>
      </c>
      <c r="C10" s="211"/>
      <c r="D10" s="212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35" t="s">
        <v>380</v>
      </c>
      <c r="D11" s="236"/>
      <c r="E11" s="104">
        <v>0</v>
      </c>
      <c r="F11" s="104">
        <v>0</v>
      </c>
      <c r="G11" s="104">
        <f>E11+F11</f>
        <v>0</v>
      </c>
      <c r="H11" s="104">
        <v>0</v>
      </c>
      <c r="I11" s="140">
        <v>0</v>
      </c>
      <c r="J11" s="104">
        <f>+I11-E11</f>
        <v>0</v>
      </c>
    </row>
    <row r="12" spans="2:11" ht="12" customHeight="1" x14ac:dyDescent="0.25">
      <c r="B12" s="15"/>
      <c r="C12" s="235" t="s">
        <v>381</v>
      </c>
      <c r="D12" s="236"/>
      <c r="E12" s="104">
        <v>0</v>
      </c>
      <c r="F12" s="104">
        <v>0</v>
      </c>
      <c r="G12" s="104">
        <f t="shared" ref="G12:G41" si="0">E12+F12</f>
        <v>0</v>
      </c>
      <c r="H12" s="104">
        <v>0</v>
      </c>
      <c r="I12" s="140">
        <v>0</v>
      </c>
      <c r="J12" s="104">
        <f t="shared" ref="J12:J41" si="1">+I12-E12</f>
        <v>0</v>
      </c>
    </row>
    <row r="13" spans="2:11" ht="12" customHeight="1" x14ac:dyDescent="0.25">
      <c r="B13" s="15"/>
      <c r="C13" s="235" t="s">
        <v>382</v>
      </c>
      <c r="D13" s="236"/>
      <c r="E13" s="104">
        <v>0</v>
      </c>
      <c r="F13" s="104">
        <v>0</v>
      </c>
      <c r="G13" s="104">
        <f t="shared" si="0"/>
        <v>0</v>
      </c>
      <c r="H13" s="104">
        <v>0</v>
      </c>
      <c r="I13" s="140">
        <v>0</v>
      </c>
      <c r="J13" s="104">
        <f t="shared" si="1"/>
        <v>0</v>
      </c>
    </row>
    <row r="14" spans="2:11" ht="12" customHeight="1" x14ac:dyDescent="0.25">
      <c r="B14" s="15"/>
      <c r="C14" s="235" t="s">
        <v>383</v>
      </c>
      <c r="D14" s="236"/>
      <c r="E14" s="104">
        <v>0</v>
      </c>
      <c r="F14" s="104">
        <v>0</v>
      </c>
      <c r="G14" s="104">
        <f t="shared" si="0"/>
        <v>0</v>
      </c>
      <c r="H14" s="104">
        <v>0</v>
      </c>
      <c r="I14" s="140">
        <v>0</v>
      </c>
      <c r="J14" s="104">
        <f t="shared" si="1"/>
        <v>0</v>
      </c>
    </row>
    <row r="15" spans="2:11" ht="12" customHeight="1" x14ac:dyDescent="0.25">
      <c r="B15" s="15"/>
      <c r="C15" s="235" t="s">
        <v>384</v>
      </c>
      <c r="D15" s="236"/>
      <c r="E15" s="140">
        <v>0</v>
      </c>
      <c r="F15" s="105">
        <v>1313450</v>
      </c>
      <c r="G15" s="104">
        <f t="shared" si="0"/>
        <v>1313450</v>
      </c>
      <c r="H15" s="104">
        <v>1313450</v>
      </c>
      <c r="I15" s="104">
        <v>1313450</v>
      </c>
      <c r="J15" s="104">
        <f t="shared" si="1"/>
        <v>1313450</v>
      </c>
      <c r="K15" s="141"/>
    </row>
    <row r="16" spans="2:11" ht="12" customHeight="1" x14ac:dyDescent="0.25">
      <c r="B16" s="15"/>
      <c r="C16" s="235" t="s">
        <v>385</v>
      </c>
      <c r="D16" s="236"/>
      <c r="E16" s="140">
        <v>0</v>
      </c>
      <c r="F16" s="105">
        <v>1207527</v>
      </c>
      <c r="G16" s="104">
        <f t="shared" ref="G16" si="2">E16+F16</f>
        <v>1207527</v>
      </c>
      <c r="H16" s="104">
        <v>1207527</v>
      </c>
      <c r="I16" s="104">
        <v>1207527</v>
      </c>
      <c r="J16" s="104">
        <f t="shared" si="1"/>
        <v>1207527</v>
      </c>
      <c r="K16" s="141"/>
    </row>
    <row r="17" spans="2:11" ht="12" customHeight="1" x14ac:dyDescent="0.25">
      <c r="B17" s="15"/>
      <c r="C17" s="235" t="s">
        <v>386</v>
      </c>
      <c r="D17" s="236"/>
      <c r="E17" s="140">
        <v>12200000</v>
      </c>
      <c r="F17" s="105">
        <v>2582031</v>
      </c>
      <c r="G17" s="104">
        <f t="shared" si="0"/>
        <v>14782031</v>
      </c>
      <c r="H17" s="104">
        <v>11882031</v>
      </c>
      <c r="I17" s="104">
        <v>11882031</v>
      </c>
      <c r="J17" s="104">
        <f t="shared" si="1"/>
        <v>-317969</v>
      </c>
      <c r="K17" s="141"/>
    </row>
    <row r="18" spans="2:11" ht="12" customHeight="1" x14ac:dyDescent="0.25">
      <c r="B18" s="15"/>
      <c r="C18" s="235" t="s">
        <v>387</v>
      </c>
      <c r="D18" s="236"/>
      <c r="E18" s="142">
        <f>SUM(E19:E29)</f>
        <v>27237000</v>
      </c>
      <c r="F18" s="105">
        <f t="shared" ref="F18:J18" si="3">SUM(F19:F29)</f>
        <v>116227286</v>
      </c>
      <c r="G18" s="105">
        <f t="shared" si="0"/>
        <v>143464286</v>
      </c>
      <c r="H18" s="105">
        <f t="shared" si="3"/>
        <v>135207441</v>
      </c>
      <c r="I18" s="142">
        <f t="shared" si="3"/>
        <v>135207441</v>
      </c>
      <c r="J18" s="105">
        <f t="shared" si="3"/>
        <v>107970441</v>
      </c>
    </row>
    <row r="19" spans="2:11" ht="12" customHeight="1" x14ac:dyDescent="0.25">
      <c r="B19" s="15"/>
      <c r="C19" s="118"/>
      <c r="D19" s="119" t="s">
        <v>388</v>
      </c>
      <c r="E19" s="140">
        <v>27237000</v>
      </c>
      <c r="F19" s="105">
        <v>116227286</v>
      </c>
      <c r="G19" s="104">
        <f t="shared" si="0"/>
        <v>143464286</v>
      </c>
      <c r="H19" s="104">
        <v>135207441</v>
      </c>
      <c r="I19" s="104">
        <v>135207441</v>
      </c>
      <c r="J19" s="104">
        <f t="shared" si="1"/>
        <v>107970441</v>
      </c>
    </row>
    <row r="20" spans="2:11" ht="12" customHeight="1" x14ac:dyDescent="0.25">
      <c r="B20" s="15"/>
      <c r="C20" s="118"/>
      <c r="D20" s="119" t="s">
        <v>389</v>
      </c>
      <c r="E20" s="140">
        <v>0</v>
      </c>
      <c r="F20" s="104">
        <v>0</v>
      </c>
      <c r="G20" s="104">
        <f t="shared" si="0"/>
        <v>0</v>
      </c>
      <c r="H20" s="104">
        <v>0</v>
      </c>
      <c r="I20" s="140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390</v>
      </c>
      <c r="E21" s="140">
        <v>0</v>
      </c>
      <c r="F21" s="104">
        <v>0</v>
      </c>
      <c r="G21" s="104">
        <f t="shared" si="0"/>
        <v>0</v>
      </c>
      <c r="H21" s="104">
        <v>0</v>
      </c>
      <c r="I21" s="140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391</v>
      </c>
      <c r="E22" s="140">
        <v>0</v>
      </c>
      <c r="F22" s="104">
        <v>0</v>
      </c>
      <c r="G22" s="104">
        <f t="shared" si="0"/>
        <v>0</v>
      </c>
      <c r="H22" s="104">
        <v>0</v>
      </c>
      <c r="I22" s="140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392</v>
      </c>
      <c r="E23" s="140">
        <v>0</v>
      </c>
      <c r="F23" s="104">
        <v>0</v>
      </c>
      <c r="G23" s="104">
        <f t="shared" si="0"/>
        <v>0</v>
      </c>
      <c r="H23" s="104">
        <v>0</v>
      </c>
      <c r="I23" s="140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393</v>
      </c>
      <c r="E24" s="140">
        <v>0</v>
      </c>
      <c r="F24" s="104">
        <v>0</v>
      </c>
      <c r="G24" s="104">
        <f t="shared" si="0"/>
        <v>0</v>
      </c>
      <c r="H24" s="104">
        <v>0</v>
      </c>
      <c r="I24" s="140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394</v>
      </c>
      <c r="E25" s="140">
        <v>0</v>
      </c>
      <c r="F25" s="104">
        <v>0</v>
      </c>
      <c r="G25" s="104">
        <f t="shared" si="0"/>
        <v>0</v>
      </c>
      <c r="H25" s="104">
        <v>0</v>
      </c>
      <c r="I25" s="140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395</v>
      </c>
      <c r="E26" s="140">
        <v>0</v>
      </c>
      <c r="F26" s="104">
        <v>0</v>
      </c>
      <c r="G26" s="104">
        <f t="shared" si="0"/>
        <v>0</v>
      </c>
      <c r="H26" s="104">
        <v>0</v>
      </c>
      <c r="I26" s="140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396</v>
      </c>
      <c r="E27" s="140">
        <v>0</v>
      </c>
      <c r="F27" s="104">
        <v>0</v>
      </c>
      <c r="G27" s="104">
        <f t="shared" si="0"/>
        <v>0</v>
      </c>
      <c r="H27" s="104">
        <v>0</v>
      </c>
      <c r="I27" s="140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397</v>
      </c>
      <c r="E28" s="140">
        <v>0</v>
      </c>
      <c r="F28" s="104">
        <v>0</v>
      </c>
      <c r="G28" s="104">
        <f t="shared" si="0"/>
        <v>0</v>
      </c>
      <c r="H28" s="104">
        <v>0</v>
      </c>
      <c r="I28" s="140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398</v>
      </c>
      <c r="E29" s="140">
        <v>0</v>
      </c>
      <c r="F29" s="104">
        <v>0</v>
      </c>
      <c r="G29" s="104">
        <f t="shared" si="0"/>
        <v>0</v>
      </c>
      <c r="H29" s="104">
        <v>0</v>
      </c>
      <c r="I29" s="140">
        <v>0</v>
      </c>
      <c r="J29" s="104">
        <f t="shared" si="1"/>
        <v>0</v>
      </c>
    </row>
    <row r="30" spans="2:11" ht="12" customHeight="1" x14ac:dyDescent="0.25">
      <c r="B30" s="15"/>
      <c r="C30" s="235" t="s">
        <v>399</v>
      </c>
      <c r="D30" s="236"/>
      <c r="E30" s="140">
        <f>SUM(E31:E35)</f>
        <v>0</v>
      </c>
      <c r="F30" s="104">
        <f t="shared" ref="F30:J30" si="4">SUM(F31:F35)</f>
        <v>0</v>
      </c>
      <c r="G30" s="104">
        <f t="shared" si="0"/>
        <v>0</v>
      </c>
      <c r="H30" s="104">
        <f t="shared" si="4"/>
        <v>0</v>
      </c>
      <c r="I30" s="140">
        <f t="shared" si="4"/>
        <v>0</v>
      </c>
      <c r="J30" s="104">
        <f t="shared" si="4"/>
        <v>0</v>
      </c>
    </row>
    <row r="31" spans="2:11" ht="12" customHeight="1" x14ac:dyDescent="0.25">
      <c r="B31" s="15"/>
      <c r="C31" s="118"/>
      <c r="D31" s="119" t="s">
        <v>400</v>
      </c>
      <c r="E31" s="140">
        <v>0</v>
      </c>
      <c r="F31" s="104">
        <v>0</v>
      </c>
      <c r="G31" s="104">
        <f t="shared" si="0"/>
        <v>0</v>
      </c>
      <c r="H31" s="104">
        <v>0</v>
      </c>
      <c r="I31" s="140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401</v>
      </c>
      <c r="E32" s="140"/>
      <c r="F32" s="104">
        <v>0</v>
      </c>
      <c r="G32" s="104">
        <f t="shared" si="0"/>
        <v>0</v>
      </c>
      <c r="H32" s="104">
        <v>0</v>
      </c>
      <c r="I32" s="140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402</v>
      </c>
      <c r="E33" s="140">
        <v>0</v>
      </c>
      <c r="F33" s="104">
        <v>0</v>
      </c>
      <c r="G33" s="104">
        <f t="shared" si="0"/>
        <v>0</v>
      </c>
      <c r="H33" s="104">
        <v>0</v>
      </c>
      <c r="I33" s="140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403</v>
      </c>
      <c r="E34" s="140">
        <v>0</v>
      </c>
      <c r="F34" s="104">
        <v>0</v>
      </c>
      <c r="G34" s="104">
        <f t="shared" si="0"/>
        <v>0</v>
      </c>
      <c r="H34" s="104">
        <v>0</v>
      </c>
      <c r="I34" s="140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404</v>
      </c>
      <c r="E35" s="140">
        <v>0</v>
      </c>
      <c r="F35" s="104">
        <v>0</v>
      </c>
      <c r="G35" s="104">
        <f t="shared" si="0"/>
        <v>0</v>
      </c>
      <c r="H35" s="104">
        <v>0</v>
      </c>
      <c r="I35" s="140">
        <v>0</v>
      </c>
      <c r="J35" s="104">
        <f t="shared" si="1"/>
        <v>0</v>
      </c>
    </row>
    <row r="36" spans="2:10" ht="12" customHeight="1" x14ac:dyDescent="0.25">
      <c r="B36" s="15"/>
      <c r="C36" s="235" t="s">
        <v>405</v>
      </c>
      <c r="D36" s="236"/>
      <c r="E36" s="140">
        <v>0</v>
      </c>
      <c r="F36" s="104">
        <v>0</v>
      </c>
      <c r="G36" s="104">
        <f t="shared" si="0"/>
        <v>0</v>
      </c>
      <c r="H36" s="104">
        <v>0</v>
      </c>
      <c r="I36" s="140">
        <v>0</v>
      </c>
      <c r="J36" s="104">
        <f t="shared" si="1"/>
        <v>0</v>
      </c>
    </row>
    <row r="37" spans="2:10" ht="12" customHeight="1" x14ac:dyDescent="0.25">
      <c r="B37" s="15"/>
      <c r="C37" s="235" t="s">
        <v>406</v>
      </c>
      <c r="D37" s="236"/>
      <c r="E37" s="140">
        <f>+E38</f>
        <v>0</v>
      </c>
      <c r="F37" s="104">
        <f t="shared" ref="F37:J37" si="5">+F38</f>
        <v>0</v>
      </c>
      <c r="G37" s="104">
        <f t="shared" si="0"/>
        <v>0</v>
      </c>
      <c r="H37" s="104">
        <f t="shared" si="5"/>
        <v>0</v>
      </c>
      <c r="I37" s="140">
        <f t="shared" si="5"/>
        <v>0</v>
      </c>
      <c r="J37" s="104">
        <f t="shared" si="5"/>
        <v>0</v>
      </c>
    </row>
    <row r="38" spans="2:10" ht="12" customHeight="1" x14ac:dyDescent="0.25">
      <c r="B38" s="15"/>
      <c r="C38" s="118"/>
      <c r="D38" s="119" t="s">
        <v>407</v>
      </c>
      <c r="E38" s="140">
        <v>0</v>
      </c>
      <c r="F38" s="104">
        <v>0</v>
      </c>
      <c r="G38" s="104">
        <f t="shared" si="0"/>
        <v>0</v>
      </c>
      <c r="H38" s="104">
        <v>0</v>
      </c>
      <c r="I38" s="140">
        <v>0</v>
      </c>
      <c r="J38" s="104">
        <f t="shared" si="1"/>
        <v>0</v>
      </c>
    </row>
    <row r="39" spans="2:10" ht="12" customHeight="1" x14ac:dyDescent="0.25">
      <c r="B39" s="15"/>
      <c r="C39" s="235" t="s">
        <v>408</v>
      </c>
      <c r="D39" s="236"/>
      <c r="E39" s="140">
        <f>SUM(E40:E41)</f>
        <v>200000000</v>
      </c>
      <c r="F39" s="104">
        <f t="shared" ref="F39:J39" si="6">SUM(F40:F41)</f>
        <v>9758259</v>
      </c>
      <c r="G39" s="104">
        <f t="shared" si="0"/>
        <v>209758259</v>
      </c>
      <c r="H39" s="104">
        <f t="shared" si="6"/>
        <v>159758259</v>
      </c>
      <c r="I39" s="140">
        <f t="shared" si="6"/>
        <v>159758259</v>
      </c>
      <c r="J39" s="104">
        <f t="shared" si="6"/>
        <v>-40241741</v>
      </c>
    </row>
    <row r="40" spans="2:10" ht="12" customHeight="1" x14ac:dyDescent="0.25">
      <c r="B40" s="15"/>
      <c r="C40" s="118"/>
      <c r="D40" s="119" t="s">
        <v>409</v>
      </c>
      <c r="E40" s="140">
        <v>200000000</v>
      </c>
      <c r="F40" s="104">
        <f>18091592-8333333</f>
        <v>9758259</v>
      </c>
      <c r="G40" s="104">
        <f t="shared" si="0"/>
        <v>209758259</v>
      </c>
      <c r="H40" s="104">
        <v>159758259</v>
      </c>
      <c r="I40" s="104">
        <v>159758259</v>
      </c>
      <c r="J40" s="104">
        <f t="shared" si="1"/>
        <v>-40241741</v>
      </c>
    </row>
    <row r="41" spans="2:10" ht="12" customHeight="1" x14ac:dyDescent="0.25">
      <c r="B41" s="15"/>
      <c r="C41" s="118"/>
      <c r="D41" s="119" t="s">
        <v>410</v>
      </c>
      <c r="E41" s="140">
        <v>0</v>
      </c>
      <c r="F41" s="104">
        <v>0</v>
      </c>
      <c r="G41" s="104">
        <f t="shared" si="0"/>
        <v>0</v>
      </c>
      <c r="H41" s="104">
        <v>0</v>
      </c>
      <c r="I41" s="140">
        <v>0</v>
      </c>
      <c r="J41" s="104">
        <f t="shared" si="1"/>
        <v>0</v>
      </c>
    </row>
    <row r="42" spans="2:10" ht="12" customHeight="1" x14ac:dyDescent="0.25">
      <c r="B42" s="106"/>
      <c r="C42" s="120"/>
      <c r="D42" s="121"/>
      <c r="E42" s="140"/>
      <c r="F42" s="104"/>
      <c r="G42" s="104"/>
      <c r="H42" s="104"/>
      <c r="I42" s="140"/>
      <c r="J42" s="104"/>
    </row>
    <row r="43" spans="2:10" ht="12" customHeight="1" x14ac:dyDescent="0.25">
      <c r="B43" s="210" t="s">
        <v>411</v>
      </c>
      <c r="C43" s="211"/>
      <c r="D43" s="239"/>
      <c r="E43" s="125">
        <f>+E11+E12+E13+E14+E15+E16+E17+E18+E30+E36+E37+E39</f>
        <v>239437000</v>
      </c>
      <c r="F43" s="125">
        <f t="shared" ref="F43:J43" si="7">+F11+F12+F13+F14+F15+F16+F17+F18+F30+F36+F37+F39</f>
        <v>131088553</v>
      </c>
      <c r="G43" s="125">
        <f t="shared" si="7"/>
        <v>370525553</v>
      </c>
      <c r="H43" s="125">
        <f t="shared" si="7"/>
        <v>309368708</v>
      </c>
      <c r="I43" s="125">
        <f t="shared" si="7"/>
        <v>309368708</v>
      </c>
      <c r="J43" s="125">
        <f t="shared" si="7"/>
        <v>69931708</v>
      </c>
    </row>
    <row r="44" spans="2:10" ht="12" customHeight="1" x14ac:dyDescent="0.25">
      <c r="B44" s="210" t="s">
        <v>412</v>
      </c>
      <c r="C44" s="211"/>
      <c r="D44" s="239"/>
      <c r="E44" s="142"/>
      <c r="F44" s="33"/>
      <c r="G44" s="33"/>
      <c r="H44" s="33"/>
      <c r="I44" s="146"/>
      <c r="J44" s="33"/>
    </row>
    <row r="45" spans="2:10" ht="12" customHeight="1" x14ac:dyDescent="0.25">
      <c r="B45" s="210" t="s">
        <v>413</v>
      </c>
      <c r="C45" s="211"/>
      <c r="D45" s="239"/>
      <c r="E45" s="124"/>
      <c r="F45" s="124"/>
      <c r="G45" s="124"/>
      <c r="H45" s="124"/>
      <c r="I45" s="124"/>
      <c r="J45" s="125"/>
    </row>
    <row r="46" spans="2:10" ht="12" customHeight="1" x14ac:dyDescent="0.25">
      <c r="B46" s="106"/>
      <c r="C46" s="120"/>
      <c r="D46" s="121"/>
      <c r="E46" s="140"/>
      <c r="F46" s="104"/>
      <c r="G46" s="104"/>
      <c r="H46" s="104"/>
      <c r="I46" s="140"/>
      <c r="J46" s="104"/>
    </row>
    <row r="47" spans="2:10" ht="12" customHeight="1" x14ac:dyDescent="0.25">
      <c r="B47" s="210" t="s">
        <v>414</v>
      </c>
      <c r="C47" s="211"/>
      <c r="D47" s="239"/>
      <c r="E47" s="140"/>
      <c r="F47" s="104"/>
      <c r="G47" s="104"/>
      <c r="H47" s="104"/>
      <c r="I47" s="140"/>
      <c r="J47" s="104"/>
    </row>
    <row r="48" spans="2:10" ht="12" customHeight="1" x14ac:dyDescent="0.25">
      <c r="B48" s="15"/>
      <c r="C48" s="235" t="s">
        <v>415</v>
      </c>
      <c r="D48" s="236"/>
      <c r="E48" s="140">
        <f>SUM(E49:E56)</f>
        <v>1729813620</v>
      </c>
      <c r="F48" s="104">
        <f t="shared" ref="F48:J48" si="8">SUM(F49:F56)</f>
        <v>32672</v>
      </c>
      <c r="G48" s="104">
        <f t="shared" ref="G48:G66" si="9">E48+F48</f>
        <v>1729846292</v>
      </c>
      <c r="H48" s="104">
        <f t="shared" si="8"/>
        <v>1231312878</v>
      </c>
      <c r="I48" s="140">
        <f t="shared" si="8"/>
        <v>1231312878</v>
      </c>
      <c r="J48" s="104">
        <f t="shared" si="8"/>
        <v>-498500742</v>
      </c>
    </row>
    <row r="49" spans="2:10" ht="12" customHeight="1" x14ac:dyDescent="0.25">
      <c r="B49" s="15"/>
      <c r="C49" s="118"/>
      <c r="D49" s="119" t="s">
        <v>416</v>
      </c>
      <c r="E49" s="140">
        <v>0</v>
      </c>
      <c r="F49" s="104">
        <v>0</v>
      </c>
      <c r="G49" s="104">
        <f t="shared" si="9"/>
        <v>0</v>
      </c>
      <c r="H49" s="104">
        <v>0</v>
      </c>
      <c r="I49" s="140">
        <v>0</v>
      </c>
      <c r="J49" s="104">
        <f t="shared" ref="J49:J66" si="10">+I49-E49</f>
        <v>0</v>
      </c>
    </row>
    <row r="50" spans="2:10" ht="12" customHeight="1" x14ac:dyDescent="0.25">
      <c r="B50" s="15"/>
      <c r="C50" s="118"/>
      <c r="D50" s="119" t="s">
        <v>417</v>
      </c>
      <c r="E50" s="140">
        <v>1729813620</v>
      </c>
      <c r="F50" s="104">
        <v>32672</v>
      </c>
      <c r="G50" s="104">
        <f t="shared" si="9"/>
        <v>1729846292</v>
      </c>
      <c r="H50" s="104">
        <v>1231312878</v>
      </c>
      <c r="I50" s="104">
        <v>1231312878</v>
      </c>
      <c r="J50" s="104">
        <f t="shared" si="10"/>
        <v>-498500742</v>
      </c>
    </row>
    <row r="51" spans="2:10" ht="12" customHeight="1" x14ac:dyDescent="0.25">
      <c r="B51" s="15"/>
      <c r="C51" s="118"/>
      <c r="D51" s="119" t="s">
        <v>418</v>
      </c>
      <c r="E51" s="140">
        <v>0</v>
      </c>
      <c r="F51" s="104">
        <v>0</v>
      </c>
      <c r="G51" s="104">
        <f t="shared" si="9"/>
        <v>0</v>
      </c>
      <c r="H51" s="104">
        <v>0</v>
      </c>
      <c r="I51" s="140">
        <v>0</v>
      </c>
      <c r="J51" s="104">
        <f t="shared" si="10"/>
        <v>0</v>
      </c>
    </row>
    <row r="52" spans="2:10" ht="16.5" x14ac:dyDescent="0.25">
      <c r="B52" s="15"/>
      <c r="C52" s="118"/>
      <c r="D52" s="107" t="s">
        <v>419</v>
      </c>
      <c r="E52" s="140">
        <v>0</v>
      </c>
      <c r="F52" s="104">
        <v>0</v>
      </c>
      <c r="G52" s="104">
        <f t="shared" si="9"/>
        <v>0</v>
      </c>
      <c r="H52" s="104">
        <v>0</v>
      </c>
      <c r="I52" s="104">
        <v>0</v>
      </c>
      <c r="J52" s="104">
        <f t="shared" si="10"/>
        <v>0</v>
      </c>
    </row>
    <row r="53" spans="2:10" ht="12" customHeight="1" x14ac:dyDescent="0.25">
      <c r="B53" s="15"/>
      <c r="C53" s="118"/>
      <c r="D53" s="119" t="s">
        <v>420</v>
      </c>
      <c r="E53" s="140">
        <v>0</v>
      </c>
      <c r="F53" s="104">
        <v>0</v>
      </c>
      <c r="G53" s="104">
        <f t="shared" si="9"/>
        <v>0</v>
      </c>
      <c r="H53" s="104">
        <v>0</v>
      </c>
      <c r="I53" s="104">
        <v>0</v>
      </c>
      <c r="J53" s="104">
        <f t="shared" si="10"/>
        <v>0</v>
      </c>
    </row>
    <row r="54" spans="2:10" ht="12" customHeight="1" x14ac:dyDescent="0.25">
      <c r="B54" s="15"/>
      <c r="C54" s="118"/>
      <c r="D54" s="119" t="s">
        <v>421</v>
      </c>
      <c r="E54" s="140">
        <v>0</v>
      </c>
      <c r="F54" s="104">
        <v>0</v>
      </c>
      <c r="G54" s="104">
        <f t="shared" si="9"/>
        <v>0</v>
      </c>
      <c r="H54" s="104">
        <v>0</v>
      </c>
      <c r="I54" s="104">
        <v>0</v>
      </c>
      <c r="J54" s="104">
        <f t="shared" si="10"/>
        <v>0</v>
      </c>
    </row>
    <row r="55" spans="2:10" ht="12" customHeight="1" x14ac:dyDescent="0.25">
      <c r="B55" s="15"/>
      <c r="C55" s="118"/>
      <c r="D55" s="107" t="s">
        <v>422</v>
      </c>
      <c r="E55" s="140">
        <v>0</v>
      </c>
      <c r="F55" s="104">
        <v>0</v>
      </c>
      <c r="G55" s="104">
        <f t="shared" si="9"/>
        <v>0</v>
      </c>
      <c r="H55" s="104">
        <v>0</v>
      </c>
      <c r="I55" s="104">
        <v>0</v>
      </c>
      <c r="J55" s="104">
        <f t="shared" si="10"/>
        <v>0</v>
      </c>
    </row>
    <row r="56" spans="2:10" ht="12" customHeight="1" x14ac:dyDescent="0.25">
      <c r="B56" s="15"/>
      <c r="C56" s="118"/>
      <c r="D56" s="16" t="s">
        <v>423</v>
      </c>
      <c r="E56" s="140">
        <v>0</v>
      </c>
      <c r="F56" s="104">
        <v>0</v>
      </c>
      <c r="G56" s="104">
        <f t="shared" si="9"/>
        <v>0</v>
      </c>
      <c r="H56" s="104">
        <v>0</v>
      </c>
      <c r="I56" s="104">
        <v>0</v>
      </c>
      <c r="J56" s="104">
        <f t="shared" si="10"/>
        <v>0</v>
      </c>
    </row>
    <row r="57" spans="2:10" ht="12" customHeight="1" x14ac:dyDescent="0.25">
      <c r="B57" s="15"/>
      <c r="C57" s="235" t="s">
        <v>424</v>
      </c>
      <c r="D57" s="236"/>
      <c r="E57" s="140">
        <f>SUM(E58:E61)</f>
        <v>0</v>
      </c>
      <c r="F57" s="104">
        <f t="shared" ref="F57:J57" si="11">SUM(F58:F61)</f>
        <v>473329750</v>
      </c>
      <c r="G57" s="104">
        <f t="shared" si="9"/>
        <v>473329750</v>
      </c>
      <c r="H57" s="104">
        <f t="shared" si="11"/>
        <v>473329750</v>
      </c>
      <c r="I57" s="104">
        <f t="shared" si="11"/>
        <v>473329750</v>
      </c>
      <c r="J57" s="104">
        <f t="shared" si="11"/>
        <v>473329750</v>
      </c>
    </row>
    <row r="58" spans="2:10" ht="12" customHeight="1" x14ac:dyDescent="0.25">
      <c r="B58" s="15"/>
      <c r="C58" s="118"/>
      <c r="D58" s="119" t="s">
        <v>425</v>
      </c>
      <c r="E58" s="140">
        <v>0</v>
      </c>
      <c r="F58" s="104">
        <v>360707037</v>
      </c>
      <c r="G58" s="104">
        <f t="shared" si="9"/>
        <v>360707037</v>
      </c>
      <c r="H58" s="104">
        <v>360707037</v>
      </c>
      <c r="I58" s="104">
        <v>360707037</v>
      </c>
      <c r="J58" s="104">
        <f t="shared" si="10"/>
        <v>360707037</v>
      </c>
    </row>
    <row r="59" spans="2:10" ht="12" customHeight="1" x14ac:dyDescent="0.25">
      <c r="B59" s="15"/>
      <c r="C59" s="118"/>
      <c r="D59" s="119" t="s">
        <v>426</v>
      </c>
      <c r="E59" s="140">
        <v>0</v>
      </c>
      <c r="F59" s="104">
        <v>0</v>
      </c>
      <c r="G59" s="104">
        <f t="shared" si="9"/>
        <v>0</v>
      </c>
      <c r="H59" s="104">
        <v>0</v>
      </c>
      <c r="I59" s="104">
        <v>0</v>
      </c>
      <c r="J59" s="104">
        <f t="shared" si="10"/>
        <v>0</v>
      </c>
    </row>
    <row r="60" spans="2:10" ht="12" customHeight="1" x14ac:dyDescent="0.25">
      <c r="B60" s="15"/>
      <c r="C60" s="118"/>
      <c r="D60" s="119" t="s">
        <v>427</v>
      </c>
      <c r="E60" s="140">
        <v>0</v>
      </c>
      <c r="F60" s="104">
        <v>0</v>
      </c>
      <c r="G60" s="104">
        <f t="shared" si="9"/>
        <v>0</v>
      </c>
      <c r="H60" s="104">
        <v>0</v>
      </c>
      <c r="I60" s="104">
        <v>0</v>
      </c>
      <c r="J60" s="104">
        <f t="shared" si="10"/>
        <v>0</v>
      </c>
    </row>
    <row r="61" spans="2:10" ht="12" customHeight="1" x14ac:dyDescent="0.25">
      <c r="B61" s="15"/>
      <c r="C61" s="118"/>
      <c r="D61" s="119" t="s">
        <v>428</v>
      </c>
      <c r="E61" s="140">
        <v>0</v>
      </c>
      <c r="F61" s="104">
        <v>112622713</v>
      </c>
      <c r="G61" s="104">
        <f t="shared" si="9"/>
        <v>112622713</v>
      </c>
      <c r="H61" s="104">
        <v>112622713</v>
      </c>
      <c r="I61" s="104">
        <v>112622713</v>
      </c>
      <c r="J61" s="104">
        <f t="shared" si="10"/>
        <v>112622713</v>
      </c>
    </row>
    <row r="62" spans="2:10" ht="12" customHeight="1" x14ac:dyDescent="0.25">
      <c r="B62" s="15"/>
      <c r="C62" s="235" t="s">
        <v>429</v>
      </c>
      <c r="D62" s="236"/>
      <c r="E62" s="140">
        <f>SUM(E63:E64)</f>
        <v>0</v>
      </c>
      <c r="F62" s="104">
        <f t="shared" ref="F62:J62" si="12">SUM(F63:F64)</f>
        <v>0</v>
      </c>
      <c r="G62" s="104">
        <f t="shared" si="9"/>
        <v>0</v>
      </c>
      <c r="H62" s="104">
        <f t="shared" si="12"/>
        <v>0</v>
      </c>
      <c r="I62" s="104">
        <f t="shared" si="12"/>
        <v>0</v>
      </c>
      <c r="J62" s="104">
        <f t="shared" si="12"/>
        <v>0</v>
      </c>
    </row>
    <row r="63" spans="2:10" ht="12" customHeight="1" x14ac:dyDescent="0.25">
      <c r="B63" s="15"/>
      <c r="C63" s="118"/>
      <c r="D63" s="119" t="s">
        <v>430</v>
      </c>
      <c r="E63" s="140">
        <v>0</v>
      </c>
      <c r="F63" s="104">
        <v>0</v>
      </c>
      <c r="G63" s="104">
        <f t="shared" si="9"/>
        <v>0</v>
      </c>
      <c r="H63" s="104">
        <v>0</v>
      </c>
      <c r="I63" s="104">
        <v>0</v>
      </c>
      <c r="J63" s="104">
        <f t="shared" si="10"/>
        <v>0</v>
      </c>
    </row>
    <row r="64" spans="2:10" ht="12" customHeight="1" x14ac:dyDescent="0.25">
      <c r="B64" s="15"/>
      <c r="C64" s="118"/>
      <c r="D64" s="119" t="s">
        <v>431</v>
      </c>
      <c r="E64" s="140">
        <v>0</v>
      </c>
      <c r="F64" s="104">
        <v>0</v>
      </c>
      <c r="G64" s="104">
        <f t="shared" si="9"/>
        <v>0</v>
      </c>
      <c r="H64" s="104">
        <v>0</v>
      </c>
      <c r="I64" s="104">
        <v>0</v>
      </c>
      <c r="J64" s="104">
        <f t="shared" si="10"/>
        <v>0</v>
      </c>
    </row>
    <row r="65" spans="2:12" ht="12" customHeight="1" x14ac:dyDescent="0.25">
      <c r="B65" s="15"/>
      <c r="C65" s="235" t="s">
        <v>432</v>
      </c>
      <c r="D65" s="236"/>
      <c r="E65" s="140">
        <v>0</v>
      </c>
      <c r="F65" s="104">
        <v>0</v>
      </c>
      <c r="G65" s="104">
        <f t="shared" si="9"/>
        <v>0</v>
      </c>
      <c r="H65" s="104">
        <v>0</v>
      </c>
      <c r="I65" s="104">
        <v>0</v>
      </c>
      <c r="J65" s="104">
        <f t="shared" si="10"/>
        <v>0</v>
      </c>
    </row>
    <row r="66" spans="2:12" ht="12" customHeight="1" x14ac:dyDescent="0.25">
      <c r="B66" s="15"/>
      <c r="C66" s="235" t="s">
        <v>433</v>
      </c>
      <c r="D66" s="236"/>
      <c r="E66" s="140">
        <v>0</v>
      </c>
      <c r="F66" s="104">
        <v>0</v>
      </c>
      <c r="G66" s="104">
        <f t="shared" si="9"/>
        <v>0</v>
      </c>
      <c r="H66" s="104">
        <v>0</v>
      </c>
      <c r="I66" s="104">
        <v>0</v>
      </c>
      <c r="J66" s="104">
        <f t="shared" si="10"/>
        <v>0</v>
      </c>
    </row>
    <row r="67" spans="2:12" ht="12" customHeight="1" x14ac:dyDescent="0.25">
      <c r="B67" s="106"/>
      <c r="C67" s="237"/>
      <c r="D67" s="238"/>
      <c r="E67" s="140"/>
      <c r="F67" s="104"/>
      <c r="G67" s="104"/>
      <c r="H67" s="104"/>
      <c r="I67" s="104"/>
      <c r="J67" s="104"/>
    </row>
    <row r="68" spans="2:12" ht="12" customHeight="1" x14ac:dyDescent="0.25">
      <c r="B68" s="210" t="s">
        <v>434</v>
      </c>
      <c r="C68" s="211"/>
      <c r="D68" s="239"/>
      <c r="E68" s="125">
        <f>+E48+E57+E62+E65+E66</f>
        <v>1729813620</v>
      </c>
      <c r="F68" s="125">
        <f t="shared" ref="F68:J68" si="13">+F48+F57+F62+F65+F66</f>
        <v>473362422</v>
      </c>
      <c r="G68" s="125">
        <f t="shared" si="13"/>
        <v>2203176042</v>
      </c>
      <c r="H68" s="125">
        <f t="shared" si="13"/>
        <v>1704642628</v>
      </c>
      <c r="I68" s="125">
        <f t="shared" si="13"/>
        <v>1704642628</v>
      </c>
      <c r="J68" s="125">
        <f t="shared" si="13"/>
        <v>-25170992</v>
      </c>
    </row>
    <row r="69" spans="2:12" ht="12" customHeight="1" x14ac:dyDescent="0.25">
      <c r="B69" s="106"/>
      <c r="C69" s="237"/>
      <c r="D69" s="238"/>
      <c r="E69" s="140"/>
      <c r="F69" s="140"/>
      <c r="G69" s="140"/>
      <c r="H69" s="140"/>
      <c r="I69" s="140"/>
      <c r="J69" s="140"/>
    </row>
    <row r="70" spans="2:12" ht="12" customHeight="1" x14ac:dyDescent="0.25">
      <c r="B70" s="210" t="s">
        <v>435</v>
      </c>
      <c r="C70" s="211"/>
      <c r="D70" s="239"/>
      <c r="E70" s="140">
        <f>+E71</f>
        <v>0</v>
      </c>
      <c r="F70" s="140">
        <f t="shared" ref="F70:J70" si="14">+F71</f>
        <v>0</v>
      </c>
      <c r="G70" s="140">
        <f t="shared" si="14"/>
        <v>0</v>
      </c>
      <c r="H70" s="140">
        <f t="shared" si="14"/>
        <v>0</v>
      </c>
      <c r="I70" s="140">
        <f t="shared" si="14"/>
        <v>0</v>
      </c>
      <c r="J70" s="140">
        <f t="shared" si="14"/>
        <v>0</v>
      </c>
    </row>
    <row r="71" spans="2:12" ht="12" customHeight="1" x14ac:dyDescent="0.25">
      <c r="B71" s="15"/>
      <c r="C71" s="235" t="s">
        <v>436</v>
      </c>
      <c r="D71" s="236"/>
      <c r="E71" s="140">
        <v>0</v>
      </c>
      <c r="F71" s="140">
        <v>0</v>
      </c>
      <c r="G71" s="140">
        <f t="shared" ref="G71" si="15">+E71+F71</f>
        <v>0</v>
      </c>
      <c r="H71" s="140">
        <v>0</v>
      </c>
      <c r="I71" s="140">
        <v>0</v>
      </c>
      <c r="J71" s="140">
        <f t="shared" ref="J71" si="16">+I71-E71</f>
        <v>0</v>
      </c>
    </row>
    <row r="72" spans="2:12" ht="12" customHeight="1" x14ac:dyDescent="0.25">
      <c r="B72" s="106"/>
      <c r="C72" s="237"/>
      <c r="D72" s="238"/>
      <c r="E72" s="140"/>
      <c r="F72" s="140"/>
      <c r="G72" s="140"/>
      <c r="H72" s="140"/>
      <c r="I72" s="140"/>
      <c r="J72" s="140"/>
    </row>
    <row r="73" spans="2:12" ht="12" customHeight="1" x14ac:dyDescent="0.25">
      <c r="B73" s="210" t="s">
        <v>437</v>
      </c>
      <c r="C73" s="211"/>
      <c r="D73" s="239"/>
      <c r="E73" s="125">
        <f>+E43+E68+E70</f>
        <v>1969250620</v>
      </c>
      <c r="F73" s="125">
        <f t="shared" ref="F73:J73" si="17">+F43+F68+F70</f>
        <v>604450975</v>
      </c>
      <c r="G73" s="125">
        <f t="shared" si="17"/>
        <v>2573701595</v>
      </c>
      <c r="H73" s="125">
        <f t="shared" si="17"/>
        <v>2014011336</v>
      </c>
      <c r="I73" s="125">
        <f t="shared" si="17"/>
        <v>2014011336</v>
      </c>
      <c r="J73" s="125">
        <f t="shared" si="17"/>
        <v>44760716</v>
      </c>
      <c r="L73" s="139"/>
    </row>
    <row r="74" spans="2:12" ht="12" customHeight="1" x14ac:dyDescent="0.25">
      <c r="B74" s="106"/>
      <c r="C74" s="237"/>
      <c r="D74" s="238"/>
      <c r="E74" s="140"/>
      <c r="F74" s="104"/>
      <c r="G74" s="104"/>
      <c r="H74" s="104"/>
      <c r="I74" s="104"/>
      <c r="J74" s="104"/>
    </row>
    <row r="75" spans="2:12" ht="12" customHeight="1" x14ac:dyDescent="0.25">
      <c r="B75" s="15"/>
      <c r="C75" s="240" t="s">
        <v>438</v>
      </c>
      <c r="D75" s="239"/>
      <c r="E75" s="140"/>
      <c r="F75" s="104"/>
      <c r="G75" s="104"/>
      <c r="H75" s="104"/>
      <c r="I75" s="104"/>
      <c r="J75" s="104"/>
    </row>
    <row r="76" spans="2:12" ht="12" customHeight="1" x14ac:dyDescent="0.25">
      <c r="B76" s="15"/>
      <c r="C76" s="235" t="s">
        <v>439</v>
      </c>
      <c r="D76" s="236"/>
      <c r="E76" s="140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440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40" t="s">
        <v>441</v>
      </c>
      <c r="D78" s="239"/>
      <c r="E78" s="104">
        <f>+E76+E77</f>
        <v>0</v>
      </c>
      <c r="F78" s="104">
        <f t="shared" ref="F78:I78" si="18">+F76+F77</f>
        <v>0</v>
      </c>
      <c r="G78" s="104">
        <f t="shared" si="18"/>
        <v>0</v>
      </c>
      <c r="H78" s="104">
        <f t="shared" si="18"/>
        <v>0</v>
      </c>
      <c r="I78" s="104">
        <f t="shared" si="18"/>
        <v>0</v>
      </c>
      <c r="J78" s="104"/>
    </row>
    <row r="79" spans="2:12" ht="12" customHeight="1" thickBot="1" x14ac:dyDescent="0.3">
      <c r="B79" s="110"/>
      <c r="C79" s="241"/>
      <c r="D79" s="242"/>
      <c r="E79" s="111"/>
      <c r="F79" s="111"/>
      <c r="G79" s="111"/>
      <c r="H79" s="111"/>
      <c r="I79" s="111"/>
      <c r="J79" s="111"/>
    </row>
    <row r="82" spans="7:9" x14ac:dyDescent="0.25">
      <c r="G82" s="38"/>
      <c r="H82" s="38"/>
      <c r="I82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5" fitToHeight="0" orientation="portrait" r:id="rId1"/>
  <ignoredErrors>
    <ignoredError sqref="G18 G37 G39 J37 J39 G48 G57 J57 J18" formula="1"/>
    <ignoredError sqref="E30:F30 H30:I30 E62:F62 H62:I62" formulaRange="1"/>
    <ignoredError sqref="G30 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9"/>
  <sheetViews>
    <sheetView view="pageBreakPreview" topLeftCell="A52" zoomScale="130" zoomScaleNormal="160" zoomScaleSheetLayoutView="130" workbookViewId="0">
      <selection activeCell="F20" sqref="F20"/>
    </sheetView>
  </sheetViews>
  <sheetFormatPr baseColWidth="10" defaultRowHeight="15" x14ac:dyDescent="0.25"/>
  <cols>
    <col min="1" max="1" width="1.42578125" style="126" customWidth="1"/>
    <col min="2" max="2" width="6.85546875" style="126" customWidth="1"/>
    <col min="3" max="3" width="38.85546875" style="126" customWidth="1"/>
    <col min="4" max="5" width="13.42578125" style="130" bestFit="1" customWidth="1"/>
    <col min="6" max="6" width="13.140625" style="130" bestFit="1" customWidth="1"/>
    <col min="7" max="8" width="13.42578125" style="130" bestFit="1" customWidth="1"/>
    <col min="9" max="9" width="12.7109375" style="130" bestFit="1" customWidth="1"/>
    <col min="10" max="10" width="13.140625" style="126" bestFit="1" customWidth="1"/>
    <col min="11" max="16384" width="11.42578125" style="126"/>
  </cols>
  <sheetData>
    <row r="1" spans="2:10" ht="10.5" customHeight="1" x14ac:dyDescent="0.25">
      <c r="B1" s="252" t="s">
        <v>176</v>
      </c>
      <c r="C1" s="253"/>
      <c r="D1" s="253"/>
      <c r="E1" s="253"/>
      <c r="F1" s="253"/>
      <c r="G1" s="253"/>
      <c r="H1" s="253"/>
      <c r="I1" s="254"/>
    </row>
    <row r="2" spans="2:10" ht="10.5" customHeight="1" x14ac:dyDescent="0.25">
      <c r="B2" s="255" t="s">
        <v>40</v>
      </c>
      <c r="C2" s="256"/>
      <c r="D2" s="256"/>
      <c r="E2" s="256"/>
      <c r="F2" s="256"/>
      <c r="G2" s="256"/>
      <c r="H2" s="256"/>
      <c r="I2" s="257"/>
    </row>
    <row r="3" spans="2:10" ht="10.5" customHeight="1" x14ac:dyDescent="0.25">
      <c r="B3" s="255" t="s">
        <v>41</v>
      </c>
      <c r="C3" s="256"/>
      <c r="D3" s="256"/>
      <c r="E3" s="256"/>
      <c r="F3" s="256"/>
      <c r="G3" s="256"/>
      <c r="H3" s="256"/>
      <c r="I3" s="257"/>
    </row>
    <row r="4" spans="2:10" ht="10.5" customHeight="1" x14ac:dyDescent="0.25">
      <c r="B4" s="255" t="s">
        <v>449</v>
      </c>
      <c r="C4" s="256"/>
      <c r="D4" s="256"/>
      <c r="E4" s="256"/>
      <c r="F4" s="256"/>
      <c r="G4" s="256"/>
      <c r="H4" s="256"/>
      <c r="I4" s="257"/>
    </row>
    <row r="5" spans="2:10" ht="10.5" customHeight="1" thickBot="1" x14ac:dyDescent="0.3">
      <c r="B5" s="258" t="s">
        <v>0</v>
      </c>
      <c r="C5" s="259"/>
      <c r="D5" s="259"/>
      <c r="E5" s="259"/>
      <c r="F5" s="259"/>
      <c r="G5" s="259"/>
      <c r="H5" s="259"/>
      <c r="I5" s="260"/>
    </row>
    <row r="6" spans="2:10" ht="10.5" customHeight="1" thickBot="1" x14ac:dyDescent="0.3">
      <c r="B6" s="243" t="s">
        <v>175</v>
      </c>
      <c r="C6" s="244"/>
      <c r="D6" s="247" t="s">
        <v>42</v>
      </c>
      <c r="E6" s="248"/>
      <c r="F6" s="248"/>
      <c r="G6" s="248"/>
      <c r="H6" s="249"/>
      <c r="I6" s="250" t="s">
        <v>179</v>
      </c>
    </row>
    <row r="7" spans="2:10" ht="17.25" thickBot="1" x14ac:dyDescent="0.3">
      <c r="B7" s="245"/>
      <c r="C7" s="246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1"/>
    </row>
    <row r="8" spans="2:10" ht="10.5" customHeight="1" x14ac:dyDescent="0.25">
      <c r="B8" s="263" t="s">
        <v>45</v>
      </c>
      <c r="C8" s="264"/>
      <c r="D8" s="127">
        <f>+D9+D17+D27+D37+D47+D57+D61+D70+D74</f>
        <v>239437000</v>
      </c>
      <c r="E8" s="127">
        <f>+E9+E17+E27+E37+E47+E57+E61+E70+E74</f>
        <v>227772891</v>
      </c>
      <c r="F8" s="127">
        <f>+F9+F17+F27+F37+F47+F57+F61+F70+F74</f>
        <v>467209891</v>
      </c>
      <c r="G8" s="127">
        <f>+G9+G17+G27+G37+G47+G57+G61+G70+G74</f>
        <v>355560883</v>
      </c>
      <c r="H8" s="127">
        <f>+H9+H17+H27+H37+H47+H57+H61+H70+H74</f>
        <v>347576867</v>
      </c>
      <c r="I8" s="127">
        <f>+F8-G8</f>
        <v>111649008</v>
      </c>
    </row>
    <row r="9" spans="2:10" ht="10.5" customHeight="1" x14ac:dyDescent="0.25">
      <c r="B9" s="261" t="s">
        <v>46</v>
      </c>
      <c r="C9" s="262"/>
      <c r="D9" s="59">
        <f>SUM(D10:D16)</f>
        <v>170567168</v>
      </c>
      <c r="E9" s="59">
        <f t="shared" ref="E9:H9" si="0">SUM(E10:E16)</f>
        <v>107608659</v>
      </c>
      <c r="F9" s="59">
        <f t="shared" si="0"/>
        <v>278175827</v>
      </c>
      <c r="G9" s="59">
        <f t="shared" si="0"/>
        <v>230050310</v>
      </c>
      <c r="H9" s="59">
        <f t="shared" si="0"/>
        <v>227170960</v>
      </c>
      <c r="I9" s="59">
        <f>+F9-G9</f>
        <v>48125517</v>
      </c>
    </row>
    <row r="10" spans="2:10" ht="10.5" customHeight="1" x14ac:dyDescent="0.25">
      <c r="B10" s="137"/>
      <c r="C10" s="128" t="s">
        <v>47</v>
      </c>
      <c r="D10" s="59">
        <v>8615884</v>
      </c>
      <c r="E10" s="59">
        <v>40296308</v>
      </c>
      <c r="F10" s="59">
        <v>48912192</v>
      </c>
      <c r="G10" s="59">
        <v>46925710</v>
      </c>
      <c r="H10" s="59">
        <v>45728671</v>
      </c>
      <c r="I10" s="59">
        <f t="shared" ref="I10:I73" si="1">+F10-G10</f>
        <v>1986482</v>
      </c>
      <c r="J10" s="129"/>
    </row>
    <row r="11" spans="2:10" ht="10.5" customHeight="1" x14ac:dyDescent="0.25">
      <c r="B11" s="137"/>
      <c r="C11" s="128" t="s">
        <v>48</v>
      </c>
      <c r="D11" s="59">
        <v>59934204</v>
      </c>
      <c r="E11" s="59">
        <v>6151996</v>
      </c>
      <c r="F11" s="59">
        <v>66086199</v>
      </c>
      <c r="G11" s="59">
        <v>48057760</v>
      </c>
      <c r="H11" s="59">
        <v>48038446</v>
      </c>
      <c r="I11" s="59">
        <f t="shared" si="1"/>
        <v>18028439</v>
      </c>
      <c r="J11" s="129"/>
    </row>
    <row r="12" spans="2:10" ht="10.5" customHeight="1" x14ac:dyDescent="0.25">
      <c r="B12" s="137"/>
      <c r="C12" s="128" t="s">
        <v>49</v>
      </c>
      <c r="D12" s="59">
        <v>45821453</v>
      </c>
      <c r="E12" s="59">
        <v>45392692</v>
      </c>
      <c r="F12" s="59">
        <v>91214145</v>
      </c>
      <c r="G12" s="59">
        <v>76045159</v>
      </c>
      <c r="H12" s="59">
        <v>75268742</v>
      </c>
      <c r="I12" s="59">
        <f t="shared" si="1"/>
        <v>15168986</v>
      </c>
      <c r="J12" s="129"/>
    </row>
    <row r="13" spans="2:10" ht="10.5" customHeight="1" x14ac:dyDescent="0.25">
      <c r="B13" s="137"/>
      <c r="C13" s="128" t="s">
        <v>50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f t="shared" si="1"/>
        <v>0</v>
      </c>
      <c r="J13" s="129"/>
    </row>
    <row r="14" spans="2:10" ht="10.5" customHeight="1" x14ac:dyDescent="0.25">
      <c r="B14" s="137"/>
      <c r="C14" s="128" t="s">
        <v>51</v>
      </c>
      <c r="D14" s="59">
        <v>48723396</v>
      </c>
      <c r="E14" s="59">
        <v>20983278</v>
      </c>
      <c r="F14" s="59">
        <v>69706674</v>
      </c>
      <c r="G14" s="59">
        <v>58482165</v>
      </c>
      <c r="H14" s="59">
        <v>57628280</v>
      </c>
      <c r="I14" s="59">
        <f t="shared" si="1"/>
        <v>11224509</v>
      </c>
      <c r="J14" s="129"/>
    </row>
    <row r="15" spans="2:10" ht="10.5" customHeight="1" x14ac:dyDescent="0.25">
      <c r="B15" s="137"/>
      <c r="C15" s="128" t="s">
        <v>52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f t="shared" si="1"/>
        <v>0</v>
      </c>
      <c r="J15" s="129"/>
    </row>
    <row r="16" spans="2:10" ht="10.5" customHeight="1" x14ac:dyDescent="0.25">
      <c r="B16" s="137"/>
      <c r="C16" s="128" t="s">
        <v>53</v>
      </c>
      <c r="D16" s="59">
        <v>7472231</v>
      </c>
      <c r="E16" s="59">
        <v>-5215615</v>
      </c>
      <c r="F16" s="59">
        <v>2256617</v>
      </c>
      <c r="G16" s="59">
        <v>539516</v>
      </c>
      <c r="H16" s="59">
        <v>506821</v>
      </c>
      <c r="I16" s="59">
        <f t="shared" si="1"/>
        <v>1717101</v>
      </c>
      <c r="J16" s="129"/>
    </row>
    <row r="17" spans="2:10" ht="10.5" customHeight="1" x14ac:dyDescent="0.25">
      <c r="B17" s="261" t="s">
        <v>54</v>
      </c>
      <c r="C17" s="262"/>
      <c r="D17" s="59">
        <f>SUM(D18:D26)</f>
        <v>22250939</v>
      </c>
      <c r="E17" s="59">
        <f>SUM(E18:E26)</f>
        <v>98136498</v>
      </c>
      <c r="F17" s="59">
        <f>SUM(F18:F26)</f>
        <v>120387437</v>
      </c>
      <c r="G17" s="59">
        <f>SUM(G18:G26)</f>
        <v>97752462</v>
      </c>
      <c r="H17" s="59">
        <f>SUM(H18:H26)</f>
        <v>95457713</v>
      </c>
      <c r="I17" s="59">
        <f>+F17-G17</f>
        <v>22634975</v>
      </c>
    </row>
    <row r="18" spans="2:10" ht="10.5" customHeight="1" x14ac:dyDescent="0.25">
      <c r="B18" s="137"/>
      <c r="C18" s="128" t="s">
        <v>55</v>
      </c>
      <c r="D18" s="59">
        <v>883361</v>
      </c>
      <c r="E18" s="59">
        <v>202698</v>
      </c>
      <c r="F18" s="59">
        <v>1086059</v>
      </c>
      <c r="G18" s="59">
        <v>425253</v>
      </c>
      <c r="H18" s="59">
        <v>423999</v>
      </c>
      <c r="I18" s="59">
        <f t="shared" si="1"/>
        <v>660806</v>
      </c>
      <c r="J18" s="129"/>
    </row>
    <row r="19" spans="2:10" ht="10.5" customHeight="1" x14ac:dyDescent="0.25">
      <c r="B19" s="137"/>
      <c r="C19" s="128" t="s">
        <v>56</v>
      </c>
      <c r="D19" s="59">
        <v>29834</v>
      </c>
      <c r="E19" s="59">
        <v>189328</v>
      </c>
      <c r="F19" s="59">
        <v>219162</v>
      </c>
      <c r="G19" s="59">
        <v>189328</v>
      </c>
      <c r="H19" s="59">
        <v>174369</v>
      </c>
      <c r="I19" s="59">
        <f t="shared" si="1"/>
        <v>29834</v>
      </c>
      <c r="J19" s="129"/>
    </row>
    <row r="20" spans="2:10" ht="10.5" customHeight="1" x14ac:dyDescent="0.25">
      <c r="B20" s="137"/>
      <c r="C20" s="128" t="s">
        <v>57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f t="shared" si="1"/>
        <v>0</v>
      </c>
      <c r="J20" s="129"/>
    </row>
    <row r="21" spans="2:10" ht="10.5" customHeight="1" x14ac:dyDescent="0.25">
      <c r="B21" s="137"/>
      <c r="C21" s="128" t="s">
        <v>58</v>
      </c>
      <c r="D21" s="59">
        <v>3500</v>
      </c>
      <c r="E21" s="59">
        <v>78422</v>
      </c>
      <c r="F21" s="59">
        <v>81922</v>
      </c>
      <c r="G21" s="59">
        <v>80023</v>
      </c>
      <c r="H21" s="59">
        <v>80023</v>
      </c>
      <c r="I21" s="59">
        <f t="shared" si="1"/>
        <v>1899</v>
      </c>
      <c r="J21" s="129"/>
    </row>
    <row r="22" spans="2:10" ht="10.5" customHeight="1" x14ac:dyDescent="0.25">
      <c r="B22" s="137"/>
      <c r="C22" s="128" t="s">
        <v>59</v>
      </c>
      <c r="D22" s="59">
        <v>20579644</v>
      </c>
      <c r="E22" s="59">
        <v>91688628</v>
      </c>
      <c r="F22" s="59">
        <v>112268272</v>
      </c>
      <c r="G22" s="59">
        <v>91035935</v>
      </c>
      <c r="H22" s="59">
        <v>88757399</v>
      </c>
      <c r="I22" s="59">
        <f t="shared" si="1"/>
        <v>21232337</v>
      </c>
      <c r="J22" s="129"/>
    </row>
    <row r="23" spans="2:10" ht="10.5" customHeight="1" x14ac:dyDescent="0.25">
      <c r="B23" s="137"/>
      <c r="C23" s="128" t="s">
        <v>60</v>
      </c>
      <c r="D23" s="59">
        <v>256000</v>
      </c>
      <c r="E23" s="59">
        <v>1402882</v>
      </c>
      <c r="F23" s="59">
        <v>1658882</v>
      </c>
      <c r="G23" s="59">
        <v>1432882</v>
      </c>
      <c r="H23" s="59">
        <v>1432882</v>
      </c>
      <c r="I23" s="59">
        <f t="shared" si="1"/>
        <v>226000</v>
      </c>
      <c r="J23" s="129"/>
    </row>
    <row r="24" spans="2:10" ht="10.5" customHeight="1" x14ac:dyDescent="0.25">
      <c r="B24" s="137"/>
      <c r="C24" s="128" t="s">
        <v>61</v>
      </c>
      <c r="D24" s="59">
        <v>0</v>
      </c>
      <c r="E24" s="59">
        <v>1712926</v>
      </c>
      <c r="F24" s="59">
        <v>1712926</v>
      </c>
      <c r="G24" s="59">
        <v>1709816</v>
      </c>
      <c r="H24" s="59">
        <v>1709816</v>
      </c>
      <c r="I24" s="59">
        <f t="shared" si="1"/>
        <v>3110</v>
      </c>
      <c r="J24" s="129"/>
    </row>
    <row r="25" spans="2:10" ht="10.5" customHeight="1" x14ac:dyDescent="0.25">
      <c r="B25" s="137"/>
      <c r="C25" s="128" t="s">
        <v>62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f t="shared" si="1"/>
        <v>0</v>
      </c>
      <c r="J25" s="129"/>
    </row>
    <row r="26" spans="2:10" ht="10.5" customHeight="1" x14ac:dyDescent="0.25">
      <c r="B26" s="137"/>
      <c r="C26" s="128" t="s">
        <v>63</v>
      </c>
      <c r="D26" s="59">
        <v>498600</v>
      </c>
      <c r="E26" s="59">
        <v>2861614</v>
      </c>
      <c r="F26" s="59">
        <v>3360214</v>
      </c>
      <c r="G26" s="59">
        <v>2879225</v>
      </c>
      <c r="H26" s="59">
        <v>2879225</v>
      </c>
      <c r="I26" s="59">
        <f t="shared" si="1"/>
        <v>480989</v>
      </c>
      <c r="J26" s="129"/>
    </row>
    <row r="27" spans="2:10" ht="10.5" customHeight="1" x14ac:dyDescent="0.25">
      <c r="B27" s="261" t="s">
        <v>64</v>
      </c>
      <c r="C27" s="262"/>
      <c r="D27" s="59">
        <f>SUM(D28:D36)</f>
        <v>25728852</v>
      </c>
      <c r="E27" s="59">
        <f>SUM(E28:E36)</f>
        <v>16680989</v>
      </c>
      <c r="F27" s="59">
        <f>SUM(F28:F36)</f>
        <v>42409841</v>
      </c>
      <c r="G27" s="59">
        <f>SUM(G28:G36)</f>
        <v>18784625</v>
      </c>
      <c r="H27" s="59">
        <f>SUM(H28:H36)</f>
        <v>18198039</v>
      </c>
      <c r="I27" s="59">
        <f t="shared" si="1"/>
        <v>23625216</v>
      </c>
    </row>
    <row r="28" spans="2:10" ht="10.5" customHeight="1" x14ac:dyDescent="0.25">
      <c r="B28" s="137"/>
      <c r="C28" s="128" t="s">
        <v>65</v>
      </c>
      <c r="D28" s="59">
        <v>1440645</v>
      </c>
      <c r="E28" s="59">
        <v>1324109</v>
      </c>
      <c r="F28" s="59">
        <v>2764754</v>
      </c>
      <c r="G28" s="59">
        <v>2037856</v>
      </c>
      <c r="H28" s="59">
        <v>2033932</v>
      </c>
      <c r="I28" s="59">
        <f t="shared" si="1"/>
        <v>726898</v>
      </c>
      <c r="J28" s="129"/>
    </row>
    <row r="29" spans="2:10" ht="10.5" customHeight="1" x14ac:dyDescent="0.25">
      <c r="B29" s="137"/>
      <c r="C29" s="128" t="s">
        <v>66</v>
      </c>
      <c r="D29" s="59">
        <v>1143510</v>
      </c>
      <c r="E29" s="59">
        <v>-411550</v>
      </c>
      <c r="F29" s="59">
        <v>731960</v>
      </c>
      <c r="G29" s="59">
        <v>0</v>
      </c>
      <c r="H29" s="59">
        <v>0</v>
      </c>
      <c r="I29" s="59">
        <f t="shared" si="1"/>
        <v>731960</v>
      </c>
      <c r="J29" s="129"/>
    </row>
    <row r="30" spans="2:10" ht="10.5" customHeight="1" x14ac:dyDescent="0.25">
      <c r="B30" s="137"/>
      <c r="C30" s="128" t="s">
        <v>67</v>
      </c>
      <c r="D30" s="59">
        <v>18817408</v>
      </c>
      <c r="E30" s="59">
        <v>311982</v>
      </c>
      <c r="F30" s="59">
        <v>19129390</v>
      </c>
      <c r="G30" s="59">
        <v>849749</v>
      </c>
      <c r="H30" s="59">
        <v>849750</v>
      </c>
      <c r="I30" s="59">
        <f t="shared" si="1"/>
        <v>18279641</v>
      </c>
      <c r="J30" s="129"/>
    </row>
    <row r="31" spans="2:10" ht="10.5" customHeight="1" x14ac:dyDescent="0.25">
      <c r="B31" s="137"/>
      <c r="C31" s="128" t="s">
        <v>68</v>
      </c>
      <c r="D31" s="59">
        <v>168723</v>
      </c>
      <c r="E31" s="59">
        <v>19924</v>
      </c>
      <c r="F31" s="59">
        <v>188647</v>
      </c>
      <c r="G31" s="59">
        <v>42574</v>
      </c>
      <c r="H31" s="59">
        <v>41804</v>
      </c>
      <c r="I31" s="59">
        <f t="shared" si="1"/>
        <v>146073</v>
      </c>
      <c r="J31" s="129"/>
    </row>
    <row r="32" spans="2:10" ht="10.5" customHeight="1" x14ac:dyDescent="0.25">
      <c r="B32" s="137"/>
      <c r="C32" s="128" t="s">
        <v>69</v>
      </c>
      <c r="D32" s="59">
        <v>209989</v>
      </c>
      <c r="E32" s="59">
        <v>8203479</v>
      </c>
      <c r="F32" s="59">
        <v>8413468</v>
      </c>
      <c r="G32" s="59">
        <v>8304280</v>
      </c>
      <c r="H32" s="59">
        <v>8298969</v>
      </c>
      <c r="I32" s="59">
        <f t="shared" si="1"/>
        <v>109188</v>
      </c>
      <c r="J32" s="129"/>
    </row>
    <row r="33" spans="2:10" ht="10.5" customHeight="1" x14ac:dyDescent="0.25">
      <c r="B33" s="137"/>
      <c r="C33" s="128" t="s">
        <v>70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f t="shared" si="1"/>
        <v>0</v>
      </c>
      <c r="J33" s="129"/>
    </row>
    <row r="34" spans="2:10" ht="10.5" customHeight="1" x14ac:dyDescent="0.25">
      <c r="B34" s="137"/>
      <c r="C34" s="128" t="s">
        <v>71</v>
      </c>
      <c r="D34" s="59">
        <v>717315</v>
      </c>
      <c r="E34" s="59">
        <v>-355215</v>
      </c>
      <c r="F34" s="59">
        <v>362100</v>
      </c>
      <c r="G34" s="59">
        <v>25750</v>
      </c>
      <c r="H34" s="59">
        <v>25750</v>
      </c>
      <c r="I34" s="59">
        <f t="shared" si="1"/>
        <v>336350</v>
      </c>
      <c r="J34" s="129"/>
    </row>
    <row r="35" spans="2:10" ht="10.5" customHeight="1" x14ac:dyDescent="0.25">
      <c r="B35" s="137"/>
      <c r="C35" s="128" t="s">
        <v>72</v>
      </c>
      <c r="D35" s="59">
        <v>3188497</v>
      </c>
      <c r="E35" s="59">
        <v>1069593</v>
      </c>
      <c r="F35" s="59">
        <v>4258090</v>
      </c>
      <c r="G35" s="59">
        <v>982186</v>
      </c>
      <c r="H35" s="59">
        <v>405604</v>
      </c>
      <c r="I35" s="59">
        <f t="shared" si="1"/>
        <v>3275904</v>
      </c>
      <c r="J35" s="129"/>
    </row>
    <row r="36" spans="2:10" ht="10.5" customHeight="1" x14ac:dyDescent="0.25">
      <c r="B36" s="137"/>
      <c r="C36" s="128" t="s">
        <v>73</v>
      </c>
      <c r="D36" s="59">
        <v>42765</v>
      </c>
      <c r="E36" s="59">
        <v>6518667</v>
      </c>
      <c r="F36" s="59">
        <v>6561432</v>
      </c>
      <c r="G36" s="59">
        <v>6542230</v>
      </c>
      <c r="H36" s="59">
        <v>6542230</v>
      </c>
      <c r="I36" s="59">
        <f t="shared" si="1"/>
        <v>19202</v>
      </c>
      <c r="J36" s="129"/>
    </row>
    <row r="37" spans="2:10" ht="10.5" customHeight="1" x14ac:dyDescent="0.25">
      <c r="B37" s="261" t="s">
        <v>74</v>
      </c>
      <c r="C37" s="262"/>
      <c r="D37" s="59">
        <f>SUM(D38:D46)</f>
        <v>5720000</v>
      </c>
      <c r="E37" s="59">
        <f>SUM(E38:E46)</f>
        <v>499721</v>
      </c>
      <c r="F37" s="59">
        <f>SUM(F38:F46)</f>
        <v>6219721</v>
      </c>
      <c r="G37" s="59">
        <f>SUM(G38:G46)</f>
        <v>4561727</v>
      </c>
      <c r="H37" s="59">
        <f>SUM(H38:H46)</f>
        <v>4561727</v>
      </c>
      <c r="I37" s="59">
        <f t="shared" si="1"/>
        <v>1657994</v>
      </c>
    </row>
    <row r="38" spans="2:10" ht="10.5" customHeight="1" x14ac:dyDescent="0.25">
      <c r="B38" s="137"/>
      <c r="C38" s="128" t="s">
        <v>75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f t="shared" si="1"/>
        <v>0</v>
      </c>
      <c r="J38" s="129"/>
    </row>
    <row r="39" spans="2:10" ht="10.5" customHeight="1" x14ac:dyDescent="0.25">
      <c r="B39" s="137"/>
      <c r="C39" s="128" t="s">
        <v>76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f t="shared" si="1"/>
        <v>0</v>
      </c>
      <c r="J39" s="129"/>
    </row>
    <row r="40" spans="2:10" ht="10.5" customHeight="1" x14ac:dyDescent="0.25">
      <c r="B40" s="137"/>
      <c r="C40" s="128" t="s">
        <v>77</v>
      </c>
      <c r="D40" s="59">
        <v>1220000</v>
      </c>
      <c r="E40" s="59">
        <v>499721</v>
      </c>
      <c r="F40" s="59">
        <v>1719721</v>
      </c>
      <c r="G40" s="59">
        <v>1429721</v>
      </c>
      <c r="H40" s="59">
        <v>1429721</v>
      </c>
      <c r="I40" s="59">
        <f t="shared" si="1"/>
        <v>290000</v>
      </c>
      <c r="J40" s="129"/>
    </row>
    <row r="41" spans="2:10" ht="10.5" customHeight="1" x14ac:dyDescent="0.25">
      <c r="B41" s="137"/>
      <c r="C41" s="128" t="s">
        <v>78</v>
      </c>
      <c r="D41" s="59">
        <v>4500000</v>
      </c>
      <c r="E41" s="59">
        <v>0</v>
      </c>
      <c r="F41" s="59">
        <v>4500000</v>
      </c>
      <c r="G41" s="59">
        <v>3132006</v>
      </c>
      <c r="H41" s="59">
        <v>3132006</v>
      </c>
      <c r="I41" s="59">
        <f t="shared" si="1"/>
        <v>1367994</v>
      </c>
      <c r="J41" s="129"/>
    </row>
    <row r="42" spans="2:10" ht="10.5" customHeight="1" x14ac:dyDescent="0.25">
      <c r="B42" s="137"/>
      <c r="C42" s="128" t="s">
        <v>79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f t="shared" si="1"/>
        <v>0</v>
      </c>
      <c r="J42" s="129"/>
    </row>
    <row r="43" spans="2:10" ht="10.5" customHeight="1" x14ac:dyDescent="0.25">
      <c r="B43" s="137"/>
      <c r="C43" s="128" t="s">
        <v>80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f t="shared" si="1"/>
        <v>0</v>
      </c>
      <c r="J43" s="129"/>
    </row>
    <row r="44" spans="2:10" ht="10.5" customHeight="1" x14ac:dyDescent="0.25">
      <c r="B44" s="137"/>
      <c r="C44" s="128" t="s">
        <v>81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f t="shared" si="1"/>
        <v>0</v>
      </c>
      <c r="J44" s="129"/>
    </row>
    <row r="45" spans="2:10" ht="10.5" customHeight="1" x14ac:dyDescent="0.25">
      <c r="B45" s="137"/>
      <c r="C45" s="128" t="s">
        <v>82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f t="shared" si="1"/>
        <v>0</v>
      </c>
      <c r="J45" s="129"/>
    </row>
    <row r="46" spans="2:10" ht="10.5" customHeight="1" x14ac:dyDescent="0.25">
      <c r="B46" s="137"/>
      <c r="C46" s="128" t="s">
        <v>83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f t="shared" si="1"/>
        <v>0</v>
      </c>
      <c r="J46" s="129"/>
    </row>
    <row r="47" spans="2:10" ht="10.5" customHeight="1" x14ac:dyDescent="0.25">
      <c r="B47" s="261" t="s">
        <v>84</v>
      </c>
      <c r="C47" s="262"/>
      <c r="D47" s="59">
        <f>SUM(D48:D56)</f>
        <v>4170041</v>
      </c>
      <c r="E47" s="59">
        <f>SUM(E48:E56)</f>
        <v>4847024</v>
      </c>
      <c r="F47" s="59">
        <f>SUM(F48:F56)</f>
        <v>9017065</v>
      </c>
      <c r="G47" s="59">
        <f>SUM(G48:G56)</f>
        <v>4411759</v>
      </c>
      <c r="H47" s="59">
        <f>SUM(H48:H56)</f>
        <v>2188428</v>
      </c>
      <c r="I47" s="59">
        <f t="shared" si="1"/>
        <v>4605306</v>
      </c>
    </row>
    <row r="48" spans="2:10" ht="10.5" customHeight="1" x14ac:dyDescent="0.25">
      <c r="B48" s="137"/>
      <c r="C48" s="128" t="s">
        <v>85</v>
      </c>
      <c r="D48" s="59">
        <v>245041</v>
      </c>
      <c r="E48" s="59">
        <v>563660</v>
      </c>
      <c r="F48" s="59">
        <v>808701</v>
      </c>
      <c r="G48" s="59">
        <v>625891</v>
      </c>
      <c r="H48" s="59">
        <v>625891</v>
      </c>
      <c r="I48" s="59">
        <f t="shared" si="1"/>
        <v>182810</v>
      </c>
      <c r="J48" s="129"/>
    </row>
    <row r="49" spans="2:10" ht="10.5" customHeight="1" x14ac:dyDescent="0.25">
      <c r="B49" s="137"/>
      <c r="C49" s="128" t="s">
        <v>86</v>
      </c>
      <c r="D49" s="59">
        <v>0</v>
      </c>
      <c r="E49" s="59">
        <v>27000</v>
      </c>
      <c r="F49" s="59">
        <v>27000</v>
      </c>
      <c r="G49" s="59">
        <v>26518</v>
      </c>
      <c r="H49" s="59">
        <v>26518</v>
      </c>
      <c r="I49" s="59">
        <f t="shared" si="1"/>
        <v>482</v>
      </c>
      <c r="J49" s="129"/>
    </row>
    <row r="50" spans="2:10" ht="10.5" customHeight="1" x14ac:dyDescent="0.25">
      <c r="B50" s="137"/>
      <c r="C50" s="128" t="s">
        <v>87</v>
      </c>
      <c r="D50" s="59">
        <v>3925000</v>
      </c>
      <c r="E50" s="59">
        <v>3759350</v>
      </c>
      <c r="F50" s="59">
        <v>7684350</v>
      </c>
      <c r="G50" s="59">
        <v>3759350</v>
      </c>
      <c r="H50" s="59">
        <v>1536019</v>
      </c>
      <c r="I50" s="59">
        <f t="shared" si="1"/>
        <v>3925000</v>
      </c>
      <c r="J50" s="129"/>
    </row>
    <row r="51" spans="2:10" ht="10.5" customHeight="1" x14ac:dyDescent="0.25">
      <c r="B51" s="137"/>
      <c r="C51" s="128" t="s">
        <v>88</v>
      </c>
      <c r="D51" s="59">
        <v>0</v>
      </c>
      <c r="E51" s="59">
        <v>240670</v>
      </c>
      <c r="F51" s="59">
        <v>240670</v>
      </c>
      <c r="G51" s="59">
        <v>0</v>
      </c>
      <c r="H51" s="59">
        <v>0</v>
      </c>
      <c r="I51" s="59">
        <f t="shared" si="1"/>
        <v>240670</v>
      </c>
      <c r="J51" s="129"/>
    </row>
    <row r="52" spans="2:10" ht="10.5" customHeight="1" x14ac:dyDescent="0.25">
      <c r="B52" s="137"/>
      <c r="C52" s="128" t="s">
        <v>89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f t="shared" si="1"/>
        <v>0</v>
      </c>
      <c r="J52" s="129"/>
    </row>
    <row r="53" spans="2:10" ht="10.5" customHeight="1" x14ac:dyDescent="0.25">
      <c r="B53" s="137"/>
      <c r="C53" s="128" t="s">
        <v>90</v>
      </c>
      <c r="D53" s="59">
        <v>0</v>
      </c>
      <c r="E53" s="59">
        <v>256344</v>
      </c>
      <c r="F53" s="59">
        <v>256344</v>
      </c>
      <c r="G53" s="59">
        <v>0</v>
      </c>
      <c r="H53" s="59">
        <v>0</v>
      </c>
      <c r="I53" s="59">
        <f t="shared" si="1"/>
        <v>256344</v>
      </c>
      <c r="J53" s="129"/>
    </row>
    <row r="54" spans="2:10" ht="10.5" customHeight="1" x14ac:dyDescent="0.25">
      <c r="B54" s="137"/>
      <c r="C54" s="128" t="s">
        <v>91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f t="shared" si="1"/>
        <v>0</v>
      </c>
      <c r="J54" s="129"/>
    </row>
    <row r="55" spans="2:10" ht="10.5" customHeight="1" x14ac:dyDescent="0.25">
      <c r="B55" s="137"/>
      <c r="C55" s="128" t="s">
        <v>92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f t="shared" si="1"/>
        <v>0</v>
      </c>
      <c r="J55" s="129"/>
    </row>
    <row r="56" spans="2:10" ht="10.5" customHeight="1" x14ac:dyDescent="0.25">
      <c r="B56" s="137"/>
      <c r="C56" s="128" t="s">
        <v>93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f t="shared" si="1"/>
        <v>0</v>
      </c>
      <c r="J56" s="129"/>
    </row>
    <row r="57" spans="2:10" ht="10.5" customHeight="1" x14ac:dyDescent="0.25">
      <c r="B57" s="261" t="s">
        <v>94</v>
      </c>
      <c r="C57" s="262"/>
      <c r="D57" s="59">
        <f t="shared" ref="D57:E57" si="2">SUM(D58:D60)</f>
        <v>11000000</v>
      </c>
      <c r="E57" s="59">
        <f t="shared" si="2"/>
        <v>0</v>
      </c>
      <c r="F57" s="59">
        <f>SUM(F58:F60)</f>
        <v>11000000</v>
      </c>
      <c r="G57" s="59">
        <f>SUM(G58:G60)</f>
        <v>0</v>
      </c>
      <c r="H57" s="59">
        <f>SUM(H58:H60)</f>
        <v>0</v>
      </c>
      <c r="I57" s="59">
        <f>+F57-G57</f>
        <v>11000000</v>
      </c>
    </row>
    <row r="58" spans="2:10" ht="10.5" customHeight="1" x14ac:dyDescent="0.25">
      <c r="B58" s="137"/>
      <c r="C58" s="128" t="s">
        <v>95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f>+F58-G58</f>
        <v>0</v>
      </c>
    </row>
    <row r="59" spans="2:10" ht="10.5" customHeight="1" x14ac:dyDescent="0.25">
      <c r="B59" s="137"/>
      <c r="C59" s="128" t="s">
        <v>96</v>
      </c>
      <c r="D59" s="59">
        <v>11000000</v>
      </c>
      <c r="E59" s="59">
        <v>0</v>
      </c>
      <c r="F59" s="59">
        <v>11000000</v>
      </c>
      <c r="G59" s="59">
        <v>0</v>
      </c>
      <c r="H59" s="59">
        <v>0</v>
      </c>
      <c r="I59" s="59">
        <f t="shared" si="1"/>
        <v>11000000</v>
      </c>
    </row>
    <row r="60" spans="2:10" ht="10.5" customHeight="1" x14ac:dyDescent="0.25">
      <c r="B60" s="137"/>
      <c r="C60" s="128" t="s">
        <v>97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f t="shared" si="1"/>
        <v>0</v>
      </c>
    </row>
    <row r="61" spans="2:10" ht="10.5" customHeight="1" x14ac:dyDescent="0.25">
      <c r="B61" s="261" t="s">
        <v>98</v>
      </c>
      <c r="C61" s="262"/>
      <c r="D61" s="59">
        <f>SUM(D62:D69)</f>
        <v>0</v>
      </c>
      <c r="E61" s="59">
        <f t="shared" ref="E61:H61" si="3">SUM(E62:E69)</f>
        <v>0</v>
      </c>
      <c r="F61" s="59">
        <f t="shared" si="3"/>
        <v>0</v>
      </c>
      <c r="G61" s="59">
        <f t="shared" si="3"/>
        <v>0</v>
      </c>
      <c r="H61" s="59">
        <f t="shared" si="3"/>
        <v>0</v>
      </c>
      <c r="I61" s="59">
        <f t="shared" si="1"/>
        <v>0</v>
      </c>
    </row>
    <row r="62" spans="2:10" ht="10.5" customHeight="1" x14ac:dyDescent="0.25">
      <c r="B62" s="137"/>
      <c r="C62" s="128" t="s">
        <v>99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f t="shared" si="1"/>
        <v>0</v>
      </c>
    </row>
    <row r="63" spans="2:10" ht="10.5" customHeight="1" x14ac:dyDescent="0.25">
      <c r="B63" s="137"/>
      <c r="C63" s="128" t="s">
        <v>100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f t="shared" si="1"/>
        <v>0</v>
      </c>
    </row>
    <row r="64" spans="2:10" ht="10.5" customHeight="1" x14ac:dyDescent="0.25">
      <c r="B64" s="137"/>
      <c r="C64" s="128" t="s">
        <v>101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f t="shared" si="1"/>
        <v>0</v>
      </c>
    </row>
    <row r="65" spans="2:9" ht="10.5" customHeight="1" x14ac:dyDescent="0.25">
      <c r="B65" s="137"/>
      <c r="C65" s="128" t="s">
        <v>102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f t="shared" si="1"/>
        <v>0</v>
      </c>
    </row>
    <row r="66" spans="2:9" ht="10.5" customHeight="1" x14ac:dyDescent="0.25">
      <c r="B66" s="137"/>
      <c r="C66" s="128" t="s">
        <v>103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f t="shared" si="1"/>
        <v>0</v>
      </c>
    </row>
    <row r="67" spans="2:9" ht="10.5" customHeight="1" x14ac:dyDescent="0.25">
      <c r="B67" s="137"/>
      <c r="C67" s="128" t="s">
        <v>104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f t="shared" si="1"/>
        <v>0</v>
      </c>
    </row>
    <row r="68" spans="2:9" ht="10.5" customHeight="1" x14ac:dyDescent="0.25">
      <c r="B68" s="137"/>
      <c r="C68" s="128" t="s">
        <v>105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f t="shared" si="1"/>
        <v>0</v>
      </c>
    </row>
    <row r="69" spans="2:9" ht="10.5" customHeight="1" x14ac:dyDescent="0.25">
      <c r="B69" s="137"/>
      <c r="C69" s="128" t="s">
        <v>106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f t="shared" si="1"/>
        <v>0</v>
      </c>
    </row>
    <row r="70" spans="2:9" ht="10.5" customHeight="1" x14ac:dyDescent="0.25">
      <c r="B70" s="261" t="s">
        <v>107</v>
      </c>
      <c r="C70" s="262"/>
      <c r="D70" s="59">
        <f>SUM(D71:D73)</f>
        <v>0</v>
      </c>
      <c r="E70" s="59">
        <f>SUM(E71:E73)</f>
        <v>0</v>
      </c>
      <c r="F70" s="59">
        <f>SUM(F71:F73)</f>
        <v>0</v>
      </c>
      <c r="G70" s="59">
        <f>SUM(G71:G73)</f>
        <v>0</v>
      </c>
      <c r="H70" s="59">
        <f>SUM(H71:H73)</f>
        <v>0</v>
      </c>
      <c r="I70" s="59">
        <f t="shared" si="1"/>
        <v>0</v>
      </c>
    </row>
    <row r="71" spans="2:9" ht="10.5" customHeight="1" x14ac:dyDescent="0.25">
      <c r="B71" s="137"/>
      <c r="C71" s="128" t="s">
        <v>108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f t="shared" si="1"/>
        <v>0</v>
      </c>
    </row>
    <row r="72" spans="2:9" ht="10.5" customHeight="1" x14ac:dyDescent="0.25">
      <c r="B72" s="137"/>
      <c r="C72" s="128" t="s">
        <v>109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f t="shared" si="1"/>
        <v>0</v>
      </c>
    </row>
    <row r="73" spans="2:9" ht="10.5" customHeight="1" x14ac:dyDescent="0.25">
      <c r="B73" s="137"/>
      <c r="C73" s="128" t="s">
        <v>110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f t="shared" si="1"/>
        <v>0</v>
      </c>
    </row>
    <row r="74" spans="2:9" ht="10.5" customHeight="1" x14ac:dyDescent="0.25">
      <c r="B74" s="261" t="s">
        <v>111</v>
      </c>
      <c r="C74" s="262"/>
      <c r="D74" s="59">
        <f>SUM(D75:D81)</f>
        <v>0</v>
      </c>
      <c r="E74" s="59">
        <f t="shared" ref="E74:H74" si="4">SUM(E75:E81)</f>
        <v>0</v>
      </c>
      <c r="F74" s="59">
        <f t="shared" si="4"/>
        <v>0</v>
      </c>
      <c r="G74" s="59">
        <f t="shared" si="4"/>
        <v>0</v>
      </c>
      <c r="H74" s="59">
        <f t="shared" si="4"/>
        <v>0</v>
      </c>
      <c r="I74" s="59">
        <f t="shared" ref="I74:I138" si="5">+F74-G74</f>
        <v>0</v>
      </c>
    </row>
    <row r="75" spans="2:9" ht="10.5" customHeight="1" x14ac:dyDescent="0.25">
      <c r="B75" s="137"/>
      <c r="C75" s="128" t="s">
        <v>112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f t="shared" si="5"/>
        <v>0</v>
      </c>
    </row>
    <row r="76" spans="2:9" ht="10.5" customHeight="1" x14ac:dyDescent="0.25">
      <c r="B76" s="137"/>
      <c r="C76" s="128" t="s">
        <v>113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f t="shared" si="5"/>
        <v>0</v>
      </c>
    </row>
    <row r="77" spans="2:9" ht="10.5" customHeight="1" x14ac:dyDescent="0.25">
      <c r="B77" s="137"/>
      <c r="C77" s="128" t="s">
        <v>114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f t="shared" si="5"/>
        <v>0</v>
      </c>
    </row>
    <row r="78" spans="2:9" ht="10.5" customHeight="1" x14ac:dyDescent="0.25">
      <c r="B78" s="137"/>
      <c r="C78" s="128" t="s">
        <v>115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f t="shared" si="5"/>
        <v>0</v>
      </c>
    </row>
    <row r="79" spans="2:9" ht="10.5" customHeight="1" x14ac:dyDescent="0.25">
      <c r="B79" s="137"/>
      <c r="C79" s="128" t="s">
        <v>116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f t="shared" si="5"/>
        <v>0</v>
      </c>
    </row>
    <row r="80" spans="2:9" ht="10.5" customHeight="1" x14ac:dyDescent="0.25">
      <c r="B80" s="137"/>
      <c r="C80" s="128" t="s">
        <v>117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f t="shared" si="5"/>
        <v>0</v>
      </c>
    </row>
    <row r="81" spans="2:10" ht="10.5" customHeight="1" x14ac:dyDescent="0.25">
      <c r="B81" s="143"/>
      <c r="C81" s="144" t="s">
        <v>118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f t="shared" si="5"/>
        <v>0</v>
      </c>
    </row>
    <row r="82" spans="2:10" ht="10.5" customHeight="1" x14ac:dyDescent="0.25">
      <c r="B82" s="155"/>
      <c r="C82" s="155"/>
      <c r="D82" s="156"/>
      <c r="E82" s="156"/>
      <c r="F82" s="156"/>
      <c r="G82" s="156"/>
      <c r="H82" s="156"/>
      <c r="I82" s="156"/>
    </row>
    <row r="83" spans="2:10" ht="10.5" customHeight="1" x14ac:dyDescent="0.25">
      <c r="B83" s="265" t="s">
        <v>119</v>
      </c>
      <c r="C83" s="266"/>
      <c r="D83" s="127">
        <f>+D84+D92+D102+D112+D122+D132+D136+D145+D149</f>
        <v>1729813620</v>
      </c>
      <c r="E83" s="127">
        <f>+E84+E92+E102+E112+E122+E132+E136+E145+E149</f>
        <v>376678084</v>
      </c>
      <c r="F83" s="127">
        <f>+F84+F92+F102+F112+F122+F132+F136+F145+F149</f>
        <v>2106491704</v>
      </c>
      <c r="G83" s="127">
        <f>+G84+G92+G102+G112+G122+G132+G136+G145+G149</f>
        <v>1417545573</v>
      </c>
      <c r="H83" s="127">
        <f>+H84+H92+H102+H112+H122+H132+H136+H145+H149</f>
        <v>1414411493</v>
      </c>
      <c r="I83" s="127">
        <f t="shared" si="5"/>
        <v>688946131</v>
      </c>
    </row>
    <row r="84" spans="2:10" ht="10.5" customHeight="1" x14ac:dyDescent="0.25">
      <c r="B84" s="261" t="s">
        <v>46</v>
      </c>
      <c r="C84" s="262"/>
      <c r="D84" s="59">
        <f>SUM(D85:D91)</f>
        <v>1452172320</v>
      </c>
      <c r="E84" s="59">
        <f>SUM(E85:E91)</f>
        <v>255370867</v>
      </c>
      <c r="F84" s="59">
        <f>SUM(F85:F91)</f>
        <v>1707543187</v>
      </c>
      <c r="G84" s="59">
        <f>SUM(G85:G91)</f>
        <v>1217028537</v>
      </c>
      <c r="H84" s="59">
        <f>SUM(H85:H91)</f>
        <v>1216968377</v>
      </c>
      <c r="I84" s="59">
        <f>+F84-G84</f>
        <v>490514650</v>
      </c>
      <c r="J84" s="130"/>
    </row>
    <row r="85" spans="2:10" ht="10.5" customHeight="1" x14ac:dyDescent="0.25">
      <c r="B85" s="137"/>
      <c r="C85" s="128" t="s">
        <v>47</v>
      </c>
      <c r="D85" s="59">
        <v>906987771</v>
      </c>
      <c r="E85" s="59">
        <v>-151536456</v>
      </c>
      <c r="F85" s="59">
        <v>755451315</v>
      </c>
      <c r="G85" s="59">
        <v>462545485</v>
      </c>
      <c r="H85" s="59">
        <v>462545485</v>
      </c>
      <c r="I85" s="59">
        <f t="shared" ref="I85:I91" si="6">+F85-G85</f>
        <v>292905830</v>
      </c>
      <c r="J85" s="129"/>
    </row>
    <row r="86" spans="2:10" ht="10.5" customHeight="1" x14ac:dyDescent="0.25">
      <c r="B86" s="137"/>
      <c r="C86" s="128" t="s">
        <v>48</v>
      </c>
      <c r="D86" s="59">
        <v>1630656</v>
      </c>
      <c r="E86" s="59">
        <v>53401560</v>
      </c>
      <c r="F86" s="59">
        <v>55032216</v>
      </c>
      <c r="G86" s="59">
        <v>30810385</v>
      </c>
      <c r="H86" s="59">
        <v>30810385</v>
      </c>
      <c r="I86" s="59">
        <f t="shared" si="6"/>
        <v>24221831</v>
      </c>
      <c r="J86" s="129"/>
    </row>
    <row r="87" spans="2:10" ht="10.5" customHeight="1" x14ac:dyDescent="0.25">
      <c r="B87" s="137"/>
      <c r="C87" s="128" t="s">
        <v>49</v>
      </c>
      <c r="D87" s="59">
        <v>200625967</v>
      </c>
      <c r="E87" s="59">
        <v>141832331</v>
      </c>
      <c r="F87" s="59">
        <v>342458299</v>
      </c>
      <c r="G87" s="59">
        <v>276361260</v>
      </c>
      <c r="H87" s="59">
        <v>276361260</v>
      </c>
      <c r="I87" s="59">
        <f t="shared" si="6"/>
        <v>66097039</v>
      </c>
      <c r="J87" s="129"/>
    </row>
    <row r="88" spans="2:10" ht="10.5" customHeight="1" x14ac:dyDescent="0.25">
      <c r="B88" s="137"/>
      <c r="C88" s="128" t="s">
        <v>50</v>
      </c>
      <c r="D88" s="59">
        <v>75969450</v>
      </c>
      <c r="E88" s="59">
        <v>69212325</v>
      </c>
      <c r="F88" s="59">
        <v>145181774</v>
      </c>
      <c r="G88" s="59">
        <v>116861134</v>
      </c>
      <c r="H88" s="59">
        <v>116861134</v>
      </c>
      <c r="I88" s="59">
        <f t="shared" si="6"/>
        <v>28320640</v>
      </c>
      <c r="J88" s="129"/>
    </row>
    <row r="89" spans="2:10" ht="10.5" customHeight="1" x14ac:dyDescent="0.25">
      <c r="B89" s="137"/>
      <c r="C89" s="128" t="s">
        <v>51</v>
      </c>
      <c r="D89" s="59">
        <v>237736671</v>
      </c>
      <c r="E89" s="59">
        <v>155880969</v>
      </c>
      <c r="F89" s="59">
        <v>393617640</v>
      </c>
      <c r="G89" s="59">
        <v>323091243</v>
      </c>
      <c r="H89" s="59">
        <v>323031083</v>
      </c>
      <c r="I89" s="59">
        <f t="shared" si="6"/>
        <v>70526397</v>
      </c>
      <c r="J89" s="129"/>
    </row>
    <row r="90" spans="2:10" ht="10.5" customHeight="1" x14ac:dyDescent="0.25">
      <c r="B90" s="137"/>
      <c r="C90" s="128" t="s">
        <v>52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f t="shared" si="6"/>
        <v>0</v>
      </c>
      <c r="J90" s="129"/>
    </row>
    <row r="91" spans="2:10" ht="10.5" customHeight="1" x14ac:dyDescent="0.25">
      <c r="B91" s="137"/>
      <c r="C91" s="128" t="s">
        <v>53</v>
      </c>
      <c r="D91" s="59">
        <v>29221805</v>
      </c>
      <c r="E91" s="59">
        <v>-13419862</v>
      </c>
      <c r="F91" s="59">
        <v>15801943</v>
      </c>
      <c r="G91" s="59">
        <v>7359030</v>
      </c>
      <c r="H91" s="59">
        <v>7359030</v>
      </c>
      <c r="I91" s="59">
        <f t="shared" si="6"/>
        <v>8442913</v>
      </c>
      <c r="J91" s="129"/>
    </row>
    <row r="92" spans="2:10" ht="10.5" customHeight="1" x14ac:dyDescent="0.25">
      <c r="B92" s="261" t="s">
        <v>54</v>
      </c>
      <c r="C92" s="262"/>
      <c r="D92" s="59">
        <f>SUM(D93:D101)</f>
        <v>168408556</v>
      </c>
      <c r="E92" s="59">
        <f>SUM(E93:E101)</f>
        <v>46748732</v>
      </c>
      <c r="F92" s="59">
        <f>SUM(F93:F101)</f>
        <v>215157288</v>
      </c>
      <c r="G92" s="59">
        <f>SUM(G93:G101)</f>
        <v>126003632</v>
      </c>
      <c r="H92" s="59">
        <f>SUM(H93:H101)</f>
        <v>124252914</v>
      </c>
      <c r="I92" s="59">
        <f t="shared" si="5"/>
        <v>89153656</v>
      </c>
    </row>
    <row r="93" spans="2:10" ht="10.5" customHeight="1" x14ac:dyDescent="0.25">
      <c r="B93" s="137"/>
      <c r="C93" s="128" t="s">
        <v>55</v>
      </c>
      <c r="D93" s="59">
        <v>24047757</v>
      </c>
      <c r="E93" s="59">
        <v>-11796193</v>
      </c>
      <c r="F93" s="59">
        <v>12251564</v>
      </c>
      <c r="G93" s="59">
        <v>7827682</v>
      </c>
      <c r="H93" s="59">
        <v>7707269</v>
      </c>
      <c r="I93" s="59">
        <f t="shared" si="5"/>
        <v>4423882</v>
      </c>
      <c r="J93" s="129"/>
    </row>
    <row r="94" spans="2:10" ht="10.5" customHeight="1" x14ac:dyDescent="0.25">
      <c r="B94" s="137"/>
      <c r="C94" s="128" t="s">
        <v>56</v>
      </c>
      <c r="D94" s="59">
        <v>2547403</v>
      </c>
      <c r="E94" s="59">
        <v>14714989</v>
      </c>
      <c r="F94" s="59">
        <v>17262392</v>
      </c>
      <c r="G94" s="59">
        <v>15788246</v>
      </c>
      <c r="H94" s="59">
        <v>15753690</v>
      </c>
      <c r="I94" s="59">
        <f t="shared" si="5"/>
        <v>1474146</v>
      </c>
      <c r="J94" s="129"/>
    </row>
    <row r="95" spans="2:10" ht="10.5" customHeight="1" x14ac:dyDescent="0.25">
      <c r="B95" s="137"/>
      <c r="C95" s="128" t="s">
        <v>57</v>
      </c>
      <c r="D95" s="59">
        <v>19500</v>
      </c>
      <c r="E95" s="59">
        <v>-19500</v>
      </c>
      <c r="F95" s="59">
        <v>0</v>
      </c>
      <c r="G95" s="59">
        <v>0</v>
      </c>
      <c r="H95" s="59">
        <v>0</v>
      </c>
      <c r="I95" s="59">
        <f t="shared" si="5"/>
        <v>0</v>
      </c>
      <c r="J95" s="129"/>
    </row>
    <row r="96" spans="2:10" ht="10.5" customHeight="1" x14ac:dyDescent="0.25">
      <c r="B96" s="137"/>
      <c r="C96" s="128" t="s">
        <v>58</v>
      </c>
      <c r="D96" s="59">
        <v>2413963</v>
      </c>
      <c r="E96" s="59">
        <v>805399</v>
      </c>
      <c r="F96" s="59">
        <v>3219362</v>
      </c>
      <c r="G96" s="59">
        <v>2864597</v>
      </c>
      <c r="H96" s="59">
        <v>2811820</v>
      </c>
      <c r="I96" s="59">
        <f t="shared" si="5"/>
        <v>354765</v>
      </c>
      <c r="J96" s="129"/>
    </row>
    <row r="97" spans="2:10" ht="10.5" customHeight="1" x14ac:dyDescent="0.25">
      <c r="B97" s="137"/>
      <c r="C97" s="128" t="s">
        <v>59</v>
      </c>
      <c r="D97" s="59">
        <v>119779556</v>
      </c>
      <c r="E97" s="59">
        <v>31489617</v>
      </c>
      <c r="F97" s="59">
        <v>151269173</v>
      </c>
      <c r="G97" s="59">
        <v>76201641</v>
      </c>
      <c r="H97" s="59">
        <v>75001175</v>
      </c>
      <c r="I97" s="59">
        <f t="shared" si="5"/>
        <v>75067532</v>
      </c>
      <c r="J97" s="129"/>
    </row>
    <row r="98" spans="2:10" ht="10.5" customHeight="1" x14ac:dyDescent="0.25">
      <c r="B98" s="137"/>
      <c r="C98" s="128" t="s">
        <v>60</v>
      </c>
      <c r="D98" s="59">
        <v>10533690</v>
      </c>
      <c r="E98" s="59">
        <v>5431099</v>
      </c>
      <c r="F98" s="59">
        <v>15964789</v>
      </c>
      <c r="G98" s="59">
        <v>13056749</v>
      </c>
      <c r="H98" s="59">
        <v>12763470</v>
      </c>
      <c r="I98" s="59">
        <f t="shared" si="5"/>
        <v>2908040</v>
      </c>
      <c r="J98" s="129"/>
    </row>
    <row r="99" spans="2:10" ht="10.5" customHeight="1" x14ac:dyDescent="0.25">
      <c r="B99" s="137"/>
      <c r="C99" s="128" t="s">
        <v>61</v>
      </c>
      <c r="D99" s="59">
        <v>5096174</v>
      </c>
      <c r="E99" s="59">
        <v>8188517</v>
      </c>
      <c r="F99" s="59">
        <v>13284691</v>
      </c>
      <c r="G99" s="59">
        <v>9296327</v>
      </c>
      <c r="H99" s="59">
        <v>9295474</v>
      </c>
      <c r="I99" s="59">
        <f t="shared" si="5"/>
        <v>3988364</v>
      </c>
      <c r="J99" s="129"/>
    </row>
    <row r="100" spans="2:10" ht="10.5" customHeight="1" x14ac:dyDescent="0.25">
      <c r="B100" s="137"/>
      <c r="C100" s="128" t="s">
        <v>62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f t="shared" si="5"/>
        <v>0</v>
      </c>
      <c r="J100" s="129"/>
    </row>
    <row r="101" spans="2:10" ht="10.5" customHeight="1" x14ac:dyDescent="0.25">
      <c r="B101" s="137"/>
      <c r="C101" s="128" t="s">
        <v>63</v>
      </c>
      <c r="D101" s="59">
        <v>3970513</v>
      </c>
      <c r="E101" s="59">
        <v>-2065196</v>
      </c>
      <c r="F101" s="59">
        <v>1905317</v>
      </c>
      <c r="G101" s="59">
        <v>968390</v>
      </c>
      <c r="H101" s="59">
        <v>920016</v>
      </c>
      <c r="I101" s="59">
        <f t="shared" si="5"/>
        <v>936927</v>
      </c>
      <c r="J101" s="129"/>
    </row>
    <row r="102" spans="2:10" ht="10.5" customHeight="1" x14ac:dyDescent="0.25">
      <c r="B102" s="261" t="s">
        <v>64</v>
      </c>
      <c r="C102" s="262"/>
      <c r="D102" s="59">
        <f>SUM(D103:D111)</f>
        <v>71189846</v>
      </c>
      <c r="E102" s="59">
        <f>SUM(E103:E111)</f>
        <v>46121435</v>
      </c>
      <c r="F102" s="59">
        <f>SUM(F103:F111)</f>
        <v>117311281</v>
      </c>
      <c r="G102" s="59">
        <f>SUM(G103:G111)</f>
        <v>57070139</v>
      </c>
      <c r="H102" s="59">
        <f>SUM(H103:H111)</f>
        <v>55974936</v>
      </c>
      <c r="I102" s="59">
        <f t="shared" si="5"/>
        <v>60241142</v>
      </c>
    </row>
    <row r="103" spans="2:10" ht="10.5" customHeight="1" x14ac:dyDescent="0.25">
      <c r="B103" s="137"/>
      <c r="C103" s="128" t="s">
        <v>65</v>
      </c>
      <c r="D103" s="59">
        <v>26155878</v>
      </c>
      <c r="E103" s="59">
        <v>230277</v>
      </c>
      <c r="F103" s="59">
        <v>26386155</v>
      </c>
      <c r="G103" s="59">
        <v>19208258</v>
      </c>
      <c r="H103" s="59">
        <v>18910873</v>
      </c>
      <c r="I103" s="59">
        <f t="shared" si="5"/>
        <v>7177897</v>
      </c>
      <c r="J103" s="129"/>
    </row>
    <row r="104" spans="2:10" ht="10.5" customHeight="1" x14ac:dyDescent="0.25">
      <c r="B104" s="137"/>
      <c r="C104" s="128" t="s">
        <v>66</v>
      </c>
      <c r="D104" s="59">
        <v>10382273</v>
      </c>
      <c r="E104" s="59">
        <v>673274</v>
      </c>
      <c r="F104" s="59">
        <v>11055547</v>
      </c>
      <c r="G104" s="59">
        <v>6304733</v>
      </c>
      <c r="H104" s="59">
        <v>6262172</v>
      </c>
      <c r="I104" s="59">
        <f t="shared" si="5"/>
        <v>4750814</v>
      </c>
      <c r="J104" s="129"/>
    </row>
    <row r="105" spans="2:10" ht="10.5" customHeight="1" x14ac:dyDescent="0.25">
      <c r="B105" s="137"/>
      <c r="C105" s="128" t="s">
        <v>67</v>
      </c>
      <c r="D105" s="59">
        <v>11280021</v>
      </c>
      <c r="E105" s="59">
        <v>23002308</v>
      </c>
      <c r="F105" s="59">
        <v>34282329</v>
      </c>
      <c r="G105" s="59">
        <v>15408993</v>
      </c>
      <c r="H105" s="59">
        <v>15144073</v>
      </c>
      <c r="I105" s="59">
        <f t="shared" si="5"/>
        <v>18873336</v>
      </c>
      <c r="J105" s="129"/>
    </row>
    <row r="106" spans="2:10" ht="10.5" customHeight="1" x14ac:dyDescent="0.25">
      <c r="B106" s="137"/>
      <c r="C106" s="128" t="s">
        <v>68</v>
      </c>
      <c r="D106" s="59">
        <v>3405706</v>
      </c>
      <c r="E106" s="59">
        <v>-2595704</v>
      </c>
      <c r="F106" s="59">
        <v>810002</v>
      </c>
      <c r="G106" s="59">
        <v>176277</v>
      </c>
      <c r="H106" s="59">
        <v>176277</v>
      </c>
      <c r="I106" s="59">
        <f t="shared" si="5"/>
        <v>633725</v>
      </c>
      <c r="J106" s="129"/>
    </row>
    <row r="107" spans="2:10" ht="10.5" customHeight="1" x14ac:dyDescent="0.25">
      <c r="B107" s="137"/>
      <c r="C107" s="128" t="s">
        <v>69</v>
      </c>
      <c r="D107" s="59">
        <v>12362279</v>
      </c>
      <c r="E107" s="59">
        <v>28156311</v>
      </c>
      <c r="F107" s="59">
        <v>40518590</v>
      </c>
      <c r="G107" s="59">
        <v>14614585</v>
      </c>
      <c r="H107" s="59">
        <v>14200508</v>
      </c>
      <c r="I107" s="59">
        <f t="shared" si="5"/>
        <v>25904005</v>
      </c>
      <c r="J107" s="129"/>
    </row>
    <row r="108" spans="2:10" ht="10.5" customHeight="1" x14ac:dyDescent="0.25">
      <c r="B108" s="137"/>
      <c r="C108" s="128" t="s">
        <v>70</v>
      </c>
      <c r="D108" s="59">
        <v>780040</v>
      </c>
      <c r="E108" s="59">
        <v>-123885</v>
      </c>
      <c r="F108" s="59">
        <v>656155</v>
      </c>
      <c r="G108" s="59">
        <v>0</v>
      </c>
      <c r="H108" s="59">
        <v>0</v>
      </c>
      <c r="I108" s="59">
        <f t="shared" si="5"/>
        <v>656155</v>
      </c>
      <c r="J108" s="129"/>
    </row>
    <row r="109" spans="2:10" ht="10.5" customHeight="1" x14ac:dyDescent="0.25">
      <c r="B109" s="137"/>
      <c r="C109" s="128" t="s">
        <v>71</v>
      </c>
      <c r="D109" s="59">
        <v>3881271</v>
      </c>
      <c r="E109" s="59">
        <v>-2059556</v>
      </c>
      <c r="F109" s="59">
        <v>1821715</v>
      </c>
      <c r="G109" s="59">
        <v>757035</v>
      </c>
      <c r="H109" s="59">
        <v>742007</v>
      </c>
      <c r="I109" s="59">
        <f t="shared" si="5"/>
        <v>1064680</v>
      </c>
      <c r="J109" s="129"/>
    </row>
    <row r="110" spans="2:10" ht="10.5" customHeight="1" x14ac:dyDescent="0.25">
      <c r="B110" s="137"/>
      <c r="C110" s="128" t="s">
        <v>72</v>
      </c>
      <c r="D110" s="59">
        <v>1770165</v>
      </c>
      <c r="E110" s="59">
        <v>-265134</v>
      </c>
      <c r="F110" s="59">
        <v>1505031</v>
      </c>
      <c r="G110" s="59">
        <v>329103</v>
      </c>
      <c r="H110" s="59">
        <v>269137</v>
      </c>
      <c r="I110" s="59">
        <f t="shared" si="5"/>
        <v>1175928</v>
      </c>
      <c r="J110" s="129"/>
    </row>
    <row r="111" spans="2:10" ht="10.5" customHeight="1" x14ac:dyDescent="0.25">
      <c r="B111" s="137"/>
      <c r="C111" s="128" t="s">
        <v>73</v>
      </c>
      <c r="D111" s="59">
        <v>1172213</v>
      </c>
      <c r="E111" s="59">
        <v>-896456</v>
      </c>
      <c r="F111" s="59">
        <v>275757</v>
      </c>
      <c r="G111" s="59">
        <v>271155</v>
      </c>
      <c r="H111" s="59">
        <v>269889</v>
      </c>
      <c r="I111" s="59">
        <f t="shared" si="5"/>
        <v>4602</v>
      </c>
      <c r="J111" s="129"/>
    </row>
    <row r="112" spans="2:10" ht="10.5" customHeight="1" x14ac:dyDescent="0.25">
      <c r="B112" s="261" t="s">
        <v>74</v>
      </c>
      <c r="C112" s="262"/>
      <c r="D112" s="59">
        <f>SUM(D113:D121)</f>
        <v>38115</v>
      </c>
      <c r="E112" s="59">
        <f>SUM(E113:E121)</f>
        <v>1460885</v>
      </c>
      <c r="F112" s="59">
        <f>SUM(F113:F121)</f>
        <v>1499000</v>
      </c>
      <c r="G112" s="59">
        <f>SUM(G113:G121)</f>
        <v>763800</v>
      </c>
      <c r="H112" s="59">
        <f>SUM(H113:H121)</f>
        <v>763800</v>
      </c>
      <c r="I112" s="59">
        <f t="shared" si="5"/>
        <v>735200</v>
      </c>
    </row>
    <row r="113" spans="2:10" ht="10.5" customHeight="1" x14ac:dyDescent="0.25">
      <c r="B113" s="137"/>
      <c r="C113" s="128" t="s">
        <v>75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f t="shared" si="5"/>
        <v>0</v>
      </c>
      <c r="J113" s="129"/>
    </row>
    <row r="114" spans="2:10" ht="10.5" customHeight="1" x14ac:dyDescent="0.25">
      <c r="B114" s="137"/>
      <c r="C114" s="128" t="s">
        <v>76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f t="shared" si="5"/>
        <v>0</v>
      </c>
      <c r="J114" s="129"/>
    </row>
    <row r="115" spans="2:10" ht="10.5" customHeight="1" x14ac:dyDescent="0.25">
      <c r="B115" s="137"/>
      <c r="C115" s="128" t="s">
        <v>77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f t="shared" si="5"/>
        <v>0</v>
      </c>
      <c r="J115" s="129"/>
    </row>
    <row r="116" spans="2:10" ht="10.5" customHeight="1" x14ac:dyDescent="0.25">
      <c r="B116" s="137"/>
      <c r="C116" s="128" t="s">
        <v>78</v>
      </c>
      <c r="D116" s="59">
        <v>38115</v>
      </c>
      <c r="E116" s="59">
        <v>1460885</v>
      </c>
      <c r="F116" s="59">
        <v>1499000</v>
      </c>
      <c r="G116" s="59">
        <v>763800</v>
      </c>
      <c r="H116" s="59">
        <v>763800</v>
      </c>
      <c r="I116" s="59">
        <f t="shared" si="5"/>
        <v>735200</v>
      </c>
      <c r="J116" s="129"/>
    </row>
    <row r="117" spans="2:10" ht="10.5" customHeight="1" x14ac:dyDescent="0.25">
      <c r="B117" s="137"/>
      <c r="C117" s="128" t="s">
        <v>79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f t="shared" si="5"/>
        <v>0</v>
      </c>
      <c r="J117" s="129"/>
    </row>
    <row r="118" spans="2:10" ht="10.5" customHeight="1" x14ac:dyDescent="0.25">
      <c r="B118" s="137"/>
      <c r="C118" s="128" t="s">
        <v>80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f t="shared" si="5"/>
        <v>0</v>
      </c>
      <c r="J118" s="129"/>
    </row>
    <row r="119" spans="2:10" ht="10.5" customHeight="1" x14ac:dyDescent="0.25">
      <c r="B119" s="137"/>
      <c r="C119" s="128" t="s">
        <v>81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f t="shared" si="5"/>
        <v>0</v>
      </c>
      <c r="J119" s="129"/>
    </row>
    <row r="120" spans="2:10" ht="10.5" customHeight="1" x14ac:dyDescent="0.25">
      <c r="B120" s="137"/>
      <c r="C120" s="128" t="s">
        <v>82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f t="shared" si="5"/>
        <v>0</v>
      </c>
      <c r="J120" s="129"/>
    </row>
    <row r="121" spans="2:10" ht="10.5" customHeight="1" x14ac:dyDescent="0.25">
      <c r="B121" s="137"/>
      <c r="C121" s="128" t="s">
        <v>83</v>
      </c>
      <c r="D121" s="59">
        <v>0</v>
      </c>
      <c r="E121" s="59">
        <v>0</v>
      </c>
      <c r="F121" s="59">
        <v>0</v>
      </c>
      <c r="G121" s="59">
        <v>0</v>
      </c>
      <c r="H121" s="59">
        <v>0</v>
      </c>
      <c r="I121" s="59">
        <f t="shared" si="5"/>
        <v>0</v>
      </c>
      <c r="J121" s="129"/>
    </row>
    <row r="122" spans="2:10" ht="10.5" customHeight="1" x14ac:dyDescent="0.25">
      <c r="B122" s="261" t="s">
        <v>84</v>
      </c>
      <c r="C122" s="262"/>
      <c r="D122" s="59">
        <f>SUM(D123:D131)</f>
        <v>38004783</v>
      </c>
      <c r="E122" s="59">
        <f>SUM(E123:E131)</f>
        <v>26976165</v>
      </c>
      <c r="F122" s="59">
        <f>SUM(F123:F131)</f>
        <v>64980948</v>
      </c>
      <c r="G122" s="59">
        <f>SUM(G123:G131)</f>
        <v>16679465</v>
      </c>
      <c r="H122" s="59">
        <f>SUM(H123:H131)</f>
        <v>16451466</v>
      </c>
      <c r="I122" s="59">
        <f t="shared" si="5"/>
        <v>48301483</v>
      </c>
    </row>
    <row r="123" spans="2:10" ht="10.5" customHeight="1" x14ac:dyDescent="0.25">
      <c r="B123" s="137"/>
      <c r="C123" s="128" t="s">
        <v>85</v>
      </c>
      <c r="D123" s="59">
        <v>17803909</v>
      </c>
      <c r="E123" s="59">
        <v>12704629</v>
      </c>
      <c r="F123" s="59">
        <v>30508538</v>
      </c>
      <c r="G123" s="59">
        <v>12440618</v>
      </c>
      <c r="H123" s="59">
        <v>12392619</v>
      </c>
      <c r="I123" s="59">
        <f t="shared" si="5"/>
        <v>18067920</v>
      </c>
      <c r="J123" s="129"/>
    </row>
    <row r="124" spans="2:10" ht="10.5" customHeight="1" x14ac:dyDescent="0.25">
      <c r="B124" s="137"/>
      <c r="C124" s="128" t="s">
        <v>86</v>
      </c>
      <c r="D124" s="59">
        <v>15000</v>
      </c>
      <c r="E124" s="59">
        <v>396229</v>
      </c>
      <c r="F124" s="59">
        <v>411229</v>
      </c>
      <c r="G124" s="59">
        <v>180000</v>
      </c>
      <c r="H124" s="59">
        <v>0</v>
      </c>
      <c r="I124" s="59">
        <f t="shared" si="5"/>
        <v>231229</v>
      </c>
      <c r="J124" s="129"/>
    </row>
    <row r="125" spans="2:10" ht="10.5" customHeight="1" x14ac:dyDescent="0.25">
      <c r="B125" s="137"/>
      <c r="C125" s="128" t="s">
        <v>87</v>
      </c>
      <c r="D125" s="59">
        <v>18486256</v>
      </c>
      <c r="E125" s="59">
        <v>9115544</v>
      </c>
      <c r="F125" s="59">
        <v>27601800</v>
      </c>
      <c r="G125" s="59">
        <v>136764</v>
      </c>
      <c r="H125" s="59">
        <v>136764</v>
      </c>
      <c r="I125" s="59">
        <f>+F125-G125</f>
        <v>27465036</v>
      </c>
      <c r="J125" s="129"/>
    </row>
    <row r="126" spans="2:10" ht="10.5" customHeight="1" x14ac:dyDescent="0.25">
      <c r="B126" s="137"/>
      <c r="C126" s="128" t="s">
        <v>88</v>
      </c>
      <c r="D126" s="59">
        <v>1699618</v>
      </c>
      <c r="E126" s="59">
        <v>3290296</v>
      </c>
      <c r="F126" s="59">
        <v>4989914</v>
      </c>
      <c r="G126" s="59">
        <v>3093300</v>
      </c>
      <c r="H126" s="59">
        <v>3093300</v>
      </c>
      <c r="I126" s="59">
        <f t="shared" si="5"/>
        <v>1896614</v>
      </c>
      <c r="J126" s="129"/>
    </row>
    <row r="127" spans="2:10" ht="10.5" customHeight="1" x14ac:dyDescent="0.25">
      <c r="B127" s="137"/>
      <c r="C127" s="128" t="s">
        <v>89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f t="shared" si="5"/>
        <v>0</v>
      </c>
      <c r="J127" s="129"/>
    </row>
    <row r="128" spans="2:10" ht="10.5" customHeight="1" x14ac:dyDescent="0.25">
      <c r="B128" s="137"/>
      <c r="C128" s="128" t="s">
        <v>90</v>
      </c>
      <c r="D128" s="59">
        <v>0</v>
      </c>
      <c r="E128" s="59">
        <v>1265141</v>
      </c>
      <c r="F128" s="59">
        <v>1265141</v>
      </c>
      <c r="G128" s="59">
        <v>624887</v>
      </c>
      <c r="H128" s="59">
        <v>624887</v>
      </c>
      <c r="I128" s="59">
        <f t="shared" si="5"/>
        <v>640254</v>
      </c>
      <c r="J128" s="129"/>
    </row>
    <row r="129" spans="2:10" ht="10.5" customHeight="1" x14ac:dyDescent="0.25">
      <c r="B129" s="137"/>
      <c r="C129" s="128" t="s">
        <v>91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f t="shared" si="5"/>
        <v>0</v>
      </c>
      <c r="J129" s="129"/>
    </row>
    <row r="130" spans="2:10" ht="10.5" customHeight="1" x14ac:dyDescent="0.25">
      <c r="B130" s="137"/>
      <c r="C130" s="128" t="s">
        <v>92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f t="shared" si="5"/>
        <v>0</v>
      </c>
      <c r="J130" s="129"/>
    </row>
    <row r="131" spans="2:10" ht="10.5" customHeight="1" x14ac:dyDescent="0.25">
      <c r="B131" s="137"/>
      <c r="C131" s="128" t="s">
        <v>93</v>
      </c>
      <c r="D131" s="59">
        <v>0</v>
      </c>
      <c r="E131" s="59">
        <v>204326</v>
      </c>
      <c r="F131" s="59">
        <v>204326</v>
      </c>
      <c r="G131" s="59">
        <v>203896</v>
      </c>
      <c r="H131" s="59">
        <v>203896</v>
      </c>
      <c r="I131" s="59">
        <f t="shared" si="5"/>
        <v>430</v>
      </c>
      <c r="J131" s="129"/>
    </row>
    <row r="132" spans="2:10" ht="10.5" customHeight="1" x14ac:dyDescent="0.25">
      <c r="B132" s="261" t="s">
        <v>94</v>
      </c>
      <c r="C132" s="262"/>
      <c r="D132" s="59">
        <f>SUM(D133:D135)</f>
        <v>0</v>
      </c>
      <c r="E132" s="59">
        <f>SUM(E133:E135)</f>
        <v>0</v>
      </c>
      <c r="F132" s="59">
        <f>SUM(F133:F135)</f>
        <v>0</v>
      </c>
      <c r="G132" s="59">
        <f>SUM(G133:G135)</f>
        <v>0</v>
      </c>
      <c r="H132" s="59">
        <f>SUM(H133:H135)</f>
        <v>0</v>
      </c>
      <c r="I132" s="59">
        <f t="shared" si="5"/>
        <v>0</v>
      </c>
    </row>
    <row r="133" spans="2:10" ht="10.5" customHeight="1" x14ac:dyDescent="0.25">
      <c r="B133" s="137"/>
      <c r="C133" s="128" t="s">
        <v>95</v>
      </c>
      <c r="D133" s="59">
        <v>0</v>
      </c>
      <c r="E133" s="59">
        <v>0</v>
      </c>
      <c r="F133" s="59">
        <v>0</v>
      </c>
      <c r="G133" s="59">
        <v>0</v>
      </c>
      <c r="H133" s="59">
        <v>0</v>
      </c>
      <c r="I133" s="59">
        <f t="shared" si="5"/>
        <v>0</v>
      </c>
      <c r="J133" s="129"/>
    </row>
    <row r="134" spans="2:10" ht="10.5" customHeight="1" x14ac:dyDescent="0.25">
      <c r="B134" s="137"/>
      <c r="C134" s="128" t="s">
        <v>96</v>
      </c>
      <c r="D134" s="59">
        <v>0</v>
      </c>
      <c r="E134" s="59">
        <v>0</v>
      </c>
      <c r="F134" s="59">
        <v>0</v>
      </c>
      <c r="G134" s="59">
        <v>0</v>
      </c>
      <c r="H134" s="59">
        <v>0</v>
      </c>
      <c r="I134" s="59">
        <f t="shared" si="5"/>
        <v>0</v>
      </c>
      <c r="J134" s="129"/>
    </row>
    <row r="135" spans="2:10" ht="10.5" customHeight="1" x14ac:dyDescent="0.25">
      <c r="B135" s="137"/>
      <c r="C135" s="128" t="s">
        <v>97</v>
      </c>
      <c r="D135" s="59">
        <v>0</v>
      </c>
      <c r="E135" s="59">
        <v>0</v>
      </c>
      <c r="F135" s="59">
        <v>0</v>
      </c>
      <c r="G135" s="59">
        <v>0</v>
      </c>
      <c r="H135" s="59">
        <v>0</v>
      </c>
      <c r="I135" s="59">
        <f t="shared" si="5"/>
        <v>0</v>
      </c>
      <c r="J135" s="129"/>
    </row>
    <row r="136" spans="2:10" ht="10.5" customHeight="1" x14ac:dyDescent="0.25">
      <c r="B136" s="261" t="s">
        <v>98</v>
      </c>
      <c r="C136" s="262"/>
      <c r="D136" s="59">
        <f>SUM(D137:D144)</f>
        <v>0</v>
      </c>
      <c r="E136" s="59">
        <f>SUM(E137:E144)</f>
        <v>0</v>
      </c>
      <c r="F136" s="59">
        <f>SUM(F137:F144)</f>
        <v>0</v>
      </c>
      <c r="G136" s="59">
        <f>SUM(G137:G144)</f>
        <v>0</v>
      </c>
      <c r="H136" s="59">
        <f>SUM(H137:H144)</f>
        <v>0</v>
      </c>
      <c r="I136" s="59">
        <f t="shared" si="5"/>
        <v>0</v>
      </c>
    </row>
    <row r="137" spans="2:10" ht="10.5" customHeight="1" x14ac:dyDescent="0.25">
      <c r="B137" s="137"/>
      <c r="C137" s="128" t="s">
        <v>99</v>
      </c>
      <c r="D137" s="59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f t="shared" si="5"/>
        <v>0</v>
      </c>
    </row>
    <row r="138" spans="2:10" ht="10.5" customHeight="1" x14ac:dyDescent="0.25">
      <c r="B138" s="137"/>
      <c r="C138" s="128" t="s">
        <v>100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f t="shared" si="5"/>
        <v>0</v>
      </c>
    </row>
    <row r="139" spans="2:10" ht="10.5" customHeight="1" x14ac:dyDescent="0.25">
      <c r="B139" s="137"/>
      <c r="C139" s="128" t="s">
        <v>101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f t="shared" ref="I139:I156" si="7">+F139-G139</f>
        <v>0</v>
      </c>
    </row>
    <row r="140" spans="2:10" ht="10.5" customHeight="1" x14ac:dyDescent="0.25">
      <c r="B140" s="137"/>
      <c r="C140" s="128" t="s">
        <v>102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f t="shared" si="7"/>
        <v>0</v>
      </c>
    </row>
    <row r="141" spans="2:10" ht="10.5" customHeight="1" x14ac:dyDescent="0.25">
      <c r="B141" s="137"/>
      <c r="C141" s="128" t="s">
        <v>103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f t="shared" si="7"/>
        <v>0</v>
      </c>
    </row>
    <row r="142" spans="2:10" ht="10.5" customHeight="1" x14ac:dyDescent="0.25">
      <c r="B142" s="137"/>
      <c r="C142" s="128" t="s">
        <v>104</v>
      </c>
      <c r="D142" s="59">
        <v>0</v>
      </c>
      <c r="E142" s="59">
        <v>0</v>
      </c>
      <c r="F142" s="59">
        <v>0</v>
      </c>
      <c r="G142" s="59">
        <v>0</v>
      </c>
      <c r="H142" s="59">
        <v>0</v>
      </c>
      <c r="I142" s="59">
        <f t="shared" si="7"/>
        <v>0</v>
      </c>
    </row>
    <row r="143" spans="2:10" ht="10.5" customHeight="1" x14ac:dyDescent="0.25">
      <c r="B143" s="137"/>
      <c r="C143" s="128" t="s">
        <v>105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f t="shared" si="7"/>
        <v>0</v>
      </c>
    </row>
    <row r="144" spans="2:10" ht="10.5" customHeight="1" x14ac:dyDescent="0.25">
      <c r="B144" s="137"/>
      <c r="C144" s="128" t="s">
        <v>106</v>
      </c>
      <c r="D144" s="59">
        <v>0</v>
      </c>
      <c r="E144" s="59">
        <v>0</v>
      </c>
      <c r="F144" s="59">
        <v>0</v>
      </c>
      <c r="G144" s="59">
        <v>0</v>
      </c>
      <c r="H144" s="59">
        <v>0</v>
      </c>
      <c r="I144" s="59">
        <f t="shared" si="7"/>
        <v>0</v>
      </c>
    </row>
    <row r="145" spans="2:9" ht="10.5" customHeight="1" x14ac:dyDescent="0.25">
      <c r="B145" s="261" t="s">
        <v>107</v>
      </c>
      <c r="C145" s="262"/>
      <c r="D145" s="59">
        <f>SUM(D146:D148)</f>
        <v>0</v>
      </c>
      <c r="E145" s="59">
        <f>SUM(E146:E148)</f>
        <v>0</v>
      </c>
      <c r="F145" s="59">
        <f>SUM(F146:F148)</f>
        <v>0</v>
      </c>
      <c r="G145" s="59">
        <f>SUM(G146:G148)</f>
        <v>0</v>
      </c>
      <c r="H145" s="59">
        <f>SUM(H146:H148)</f>
        <v>0</v>
      </c>
      <c r="I145" s="59">
        <f t="shared" si="7"/>
        <v>0</v>
      </c>
    </row>
    <row r="146" spans="2:9" ht="10.5" customHeight="1" x14ac:dyDescent="0.25">
      <c r="B146" s="137"/>
      <c r="C146" s="128" t="s">
        <v>108</v>
      </c>
      <c r="D146" s="59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f t="shared" si="7"/>
        <v>0</v>
      </c>
    </row>
    <row r="147" spans="2:9" ht="10.5" customHeight="1" x14ac:dyDescent="0.25">
      <c r="B147" s="137"/>
      <c r="C147" s="128" t="s">
        <v>109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f t="shared" si="7"/>
        <v>0</v>
      </c>
    </row>
    <row r="148" spans="2:9" ht="10.5" customHeight="1" x14ac:dyDescent="0.25">
      <c r="B148" s="137"/>
      <c r="C148" s="128" t="s">
        <v>110</v>
      </c>
      <c r="D148" s="59">
        <v>0</v>
      </c>
      <c r="E148" s="59">
        <v>0</v>
      </c>
      <c r="F148" s="59">
        <v>0</v>
      </c>
      <c r="G148" s="59">
        <v>0</v>
      </c>
      <c r="H148" s="59">
        <v>0</v>
      </c>
      <c r="I148" s="59">
        <f t="shared" si="7"/>
        <v>0</v>
      </c>
    </row>
    <row r="149" spans="2:9" ht="10.5" customHeight="1" x14ac:dyDescent="0.25">
      <c r="B149" s="261" t="s">
        <v>111</v>
      </c>
      <c r="C149" s="262"/>
      <c r="D149" s="59">
        <f>SUM(D150:D156)</f>
        <v>0</v>
      </c>
      <c r="E149" s="59">
        <f>SUM(E150:E156)</f>
        <v>0</v>
      </c>
      <c r="F149" s="59">
        <f>SUM(F150:F156)</f>
        <v>0</v>
      </c>
      <c r="G149" s="59">
        <f>SUM(G150:G156)</f>
        <v>0</v>
      </c>
      <c r="H149" s="59">
        <f>SUM(H150:H156)</f>
        <v>0</v>
      </c>
      <c r="I149" s="59">
        <f t="shared" si="7"/>
        <v>0</v>
      </c>
    </row>
    <row r="150" spans="2:9" ht="10.5" customHeight="1" x14ac:dyDescent="0.25">
      <c r="B150" s="137"/>
      <c r="C150" s="128" t="s">
        <v>112</v>
      </c>
      <c r="D150" s="59">
        <v>0</v>
      </c>
      <c r="E150" s="59">
        <v>0</v>
      </c>
      <c r="F150" s="59">
        <v>0</v>
      </c>
      <c r="G150" s="59">
        <v>0</v>
      </c>
      <c r="H150" s="59">
        <v>0</v>
      </c>
      <c r="I150" s="59">
        <f t="shared" si="7"/>
        <v>0</v>
      </c>
    </row>
    <row r="151" spans="2:9" ht="10.5" customHeight="1" x14ac:dyDescent="0.25">
      <c r="B151" s="137"/>
      <c r="C151" s="128" t="s">
        <v>113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f t="shared" si="7"/>
        <v>0</v>
      </c>
    </row>
    <row r="152" spans="2:9" ht="10.5" customHeight="1" x14ac:dyDescent="0.25">
      <c r="B152" s="137"/>
      <c r="C152" s="128" t="s">
        <v>114</v>
      </c>
      <c r="D152" s="59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f t="shared" si="7"/>
        <v>0</v>
      </c>
    </row>
    <row r="153" spans="2:9" ht="10.5" customHeight="1" x14ac:dyDescent="0.25">
      <c r="B153" s="137"/>
      <c r="C153" s="128" t="s">
        <v>115</v>
      </c>
      <c r="D153" s="59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f t="shared" si="7"/>
        <v>0</v>
      </c>
    </row>
    <row r="154" spans="2:9" ht="10.5" customHeight="1" x14ac:dyDescent="0.25">
      <c r="B154" s="137"/>
      <c r="C154" s="128" t="s">
        <v>116</v>
      </c>
      <c r="D154" s="59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f t="shared" si="7"/>
        <v>0</v>
      </c>
    </row>
    <row r="155" spans="2:9" ht="10.5" customHeight="1" x14ac:dyDescent="0.25">
      <c r="B155" s="137"/>
      <c r="C155" s="128" t="s">
        <v>117</v>
      </c>
      <c r="D155" s="59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f t="shared" si="7"/>
        <v>0</v>
      </c>
    </row>
    <row r="156" spans="2:9" ht="10.5" customHeight="1" x14ac:dyDescent="0.25">
      <c r="B156" s="137"/>
      <c r="C156" s="128" t="s">
        <v>118</v>
      </c>
      <c r="D156" s="59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f t="shared" si="7"/>
        <v>0</v>
      </c>
    </row>
    <row r="157" spans="2:9" ht="10.5" customHeight="1" x14ac:dyDescent="0.25">
      <c r="B157" s="137"/>
      <c r="C157" s="128"/>
      <c r="D157" s="59"/>
      <c r="E157" s="59"/>
      <c r="F157" s="59"/>
      <c r="G157" s="59"/>
      <c r="H157" s="59"/>
      <c r="I157" s="131"/>
    </row>
    <row r="158" spans="2:9" ht="10.5" customHeight="1" x14ac:dyDescent="0.25">
      <c r="B158" s="265" t="s">
        <v>120</v>
      </c>
      <c r="C158" s="266"/>
      <c r="D158" s="127">
        <f>+D8+D83</f>
        <v>1969250620</v>
      </c>
      <c r="E158" s="127">
        <f t="shared" ref="E158:I158" si="8">+E8+E83</f>
        <v>604450975</v>
      </c>
      <c r="F158" s="127">
        <f t="shared" si="8"/>
        <v>2573701595</v>
      </c>
      <c r="G158" s="127">
        <f t="shared" si="8"/>
        <v>1773106456</v>
      </c>
      <c r="H158" s="127">
        <f t="shared" si="8"/>
        <v>1761988360</v>
      </c>
      <c r="I158" s="127">
        <f t="shared" si="8"/>
        <v>800595139</v>
      </c>
    </row>
    <row r="159" spans="2:9" ht="10.5" customHeight="1" thickBot="1" x14ac:dyDescent="0.3">
      <c r="B159" s="132"/>
      <c r="C159" s="133"/>
      <c r="D159" s="134"/>
      <c r="E159" s="134"/>
      <c r="F159" s="134"/>
      <c r="G159" s="134"/>
      <c r="H159" s="134"/>
      <c r="I159" s="134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view="pageBreakPreview" topLeftCell="A16" zoomScale="130" zoomScaleNormal="150" zoomScaleSheetLayoutView="130" workbookViewId="0"/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70" t="s">
        <v>176</v>
      </c>
      <c r="C2" s="271"/>
      <c r="D2" s="271"/>
      <c r="E2" s="271"/>
      <c r="F2" s="271"/>
      <c r="G2" s="271"/>
      <c r="H2" s="272"/>
    </row>
    <row r="3" spans="2:14" x14ac:dyDescent="0.25">
      <c r="B3" s="160" t="s">
        <v>40</v>
      </c>
      <c r="C3" s="161"/>
      <c r="D3" s="161"/>
      <c r="E3" s="161"/>
      <c r="F3" s="161"/>
      <c r="G3" s="161"/>
      <c r="H3" s="162"/>
    </row>
    <row r="4" spans="2:14" x14ac:dyDescent="0.25">
      <c r="B4" s="160" t="s">
        <v>121</v>
      </c>
      <c r="C4" s="161"/>
      <c r="D4" s="161"/>
      <c r="E4" s="161"/>
      <c r="F4" s="161"/>
      <c r="G4" s="161"/>
      <c r="H4" s="162"/>
    </row>
    <row r="5" spans="2:14" x14ac:dyDescent="0.25">
      <c r="B5" s="160" t="str">
        <f>+'FORMATO 6A'!B4:I4</f>
        <v>Del 1 de enero al 30 de septiembre de 2019 (b)</v>
      </c>
      <c r="C5" s="161"/>
      <c r="D5" s="161"/>
      <c r="E5" s="161"/>
      <c r="F5" s="161"/>
      <c r="G5" s="161"/>
      <c r="H5" s="162"/>
    </row>
    <row r="6" spans="2:14" ht="15.75" thickBot="1" x14ac:dyDescent="0.3">
      <c r="B6" s="163" t="s">
        <v>0</v>
      </c>
      <c r="C6" s="164"/>
      <c r="D6" s="164"/>
      <c r="E6" s="164"/>
      <c r="F6" s="164"/>
      <c r="G6" s="164"/>
      <c r="H6" s="165"/>
    </row>
    <row r="7" spans="2:14" ht="15.75" thickBot="1" x14ac:dyDescent="0.3">
      <c r="B7" s="204" t="s">
        <v>175</v>
      </c>
      <c r="C7" s="267" t="s">
        <v>42</v>
      </c>
      <c r="D7" s="268"/>
      <c r="E7" s="268"/>
      <c r="F7" s="268"/>
      <c r="G7" s="269"/>
      <c r="H7" s="204" t="s">
        <v>179</v>
      </c>
    </row>
    <row r="8" spans="2:14" ht="17.25" thickBot="1" x14ac:dyDescent="0.3">
      <c r="B8" s="205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5"/>
    </row>
    <row r="9" spans="2:14" x14ac:dyDescent="0.25">
      <c r="B9" s="3" t="s">
        <v>122</v>
      </c>
      <c r="C9" s="39">
        <f>SUM(C11:C17)</f>
        <v>239437000</v>
      </c>
      <c r="D9" s="39">
        <f t="shared" ref="D9:H9" si="0">SUM(D11:D17)</f>
        <v>227772889</v>
      </c>
      <c r="E9" s="39">
        <f t="shared" si="0"/>
        <v>467209889</v>
      </c>
      <c r="F9" s="39">
        <f t="shared" si="0"/>
        <v>355560883</v>
      </c>
      <c r="G9" s="39">
        <f t="shared" si="0"/>
        <v>347576865</v>
      </c>
      <c r="H9" s="39">
        <f t="shared" si="0"/>
        <v>111649006</v>
      </c>
    </row>
    <row r="10" spans="2:14" x14ac:dyDescent="0.25">
      <c r="B10" s="3" t="s">
        <v>187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3400000</v>
      </c>
      <c r="D11" s="37">
        <v>7261152</v>
      </c>
      <c r="E11" s="34">
        <v>10661152</v>
      </c>
      <c r="F11" s="37">
        <v>9544953</v>
      </c>
      <c r="G11" s="37">
        <v>9542378</v>
      </c>
      <c r="H11" s="34">
        <f t="shared" ref="H11:H17" si="1">+E11-F11</f>
        <v>1116199</v>
      </c>
      <c r="J11" s="49"/>
      <c r="K11" s="49"/>
      <c r="L11" s="49"/>
      <c r="M11" s="49"/>
      <c r="N11" s="49"/>
    </row>
    <row r="12" spans="2:14" ht="19.5" customHeight="1" x14ac:dyDescent="0.25">
      <c r="B12" s="5" t="s">
        <v>181</v>
      </c>
      <c r="C12" s="37">
        <v>31424688</v>
      </c>
      <c r="D12" s="37">
        <v>-533156</v>
      </c>
      <c r="E12" s="34">
        <v>30891532</v>
      </c>
      <c r="F12" s="37">
        <v>17830636</v>
      </c>
      <c r="G12" s="37">
        <v>17254984</v>
      </c>
      <c r="H12" s="34">
        <f t="shared" si="1"/>
        <v>13060896</v>
      </c>
      <c r="J12" s="49"/>
      <c r="K12" s="49"/>
      <c r="L12" s="49"/>
      <c r="M12" s="49"/>
      <c r="N12" s="49"/>
    </row>
    <row r="13" spans="2:14" ht="19.5" customHeight="1" x14ac:dyDescent="0.25">
      <c r="B13" s="5" t="s">
        <v>182</v>
      </c>
      <c r="C13" s="37">
        <v>131013577</v>
      </c>
      <c r="D13" s="37">
        <v>191387874</v>
      </c>
      <c r="E13" s="34">
        <v>322401451</v>
      </c>
      <c r="F13" s="37">
        <v>247189005</v>
      </c>
      <c r="G13" s="37">
        <v>240031853</v>
      </c>
      <c r="H13" s="34">
        <f t="shared" si="1"/>
        <v>75212446</v>
      </c>
      <c r="J13" s="49"/>
      <c r="K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60902545</v>
      </c>
      <c r="D14" s="37">
        <v>29484187</v>
      </c>
      <c r="E14" s="34">
        <v>90386732</v>
      </c>
      <c r="F14" s="37">
        <v>74580856</v>
      </c>
      <c r="G14" s="37">
        <v>74332217</v>
      </c>
      <c r="H14" s="34">
        <f t="shared" si="1"/>
        <v>15805876</v>
      </c>
      <c r="J14" s="49"/>
      <c r="K14" s="49"/>
      <c r="L14" s="49"/>
      <c r="M14" s="49"/>
      <c r="N14" s="49"/>
    </row>
    <row r="15" spans="2:14" ht="19.5" customHeight="1" x14ac:dyDescent="0.25">
      <c r="B15" s="5" t="s">
        <v>184</v>
      </c>
      <c r="C15" s="37">
        <v>0</v>
      </c>
      <c r="D15" s="37">
        <v>822669</v>
      </c>
      <c r="E15" s="34">
        <v>822669</v>
      </c>
      <c r="F15" s="37">
        <v>720776</v>
      </c>
      <c r="G15" s="37">
        <v>720776</v>
      </c>
      <c r="H15" s="34">
        <f t="shared" si="1"/>
        <v>101893</v>
      </c>
      <c r="J15" s="49"/>
      <c r="K15" s="49"/>
      <c r="L15" s="49"/>
      <c r="M15" s="49"/>
      <c r="N15" s="49"/>
    </row>
    <row r="16" spans="2:14" ht="19.5" customHeight="1" x14ac:dyDescent="0.25">
      <c r="B16" s="5" t="s">
        <v>185</v>
      </c>
      <c r="C16" s="37">
        <v>12696190</v>
      </c>
      <c r="D16" s="37">
        <v>-905758</v>
      </c>
      <c r="E16" s="34">
        <v>11790432</v>
      </c>
      <c r="F16" s="37">
        <v>5438736</v>
      </c>
      <c r="G16" s="37">
        <v>5438736</v>
      </c>
      <c r="H16" s="34">
        <f t="shared" si="1"/>
        <v>6351696</v>
      </c>
      <c r="J16" s="49"/>
      <c r="K16" s="49"/>
      <c r="L16" s="49"/>
      <c r="M16" s="49"/>
      <c r="N16" s="49"/>
    </row>
    <row r="17" spans="2:14" ht="19.5" customHeight="1" x14ac:dyDescent="0.25">
      <c r="B17" s="5" t="s">
        <v>186</v>
      </c>
      <c r="C17" s="37">
        <v>0</v>
      </c>
      <c r="D17" s="37">
        <v>255921</v>
      </c>
      <c r="E17" s="34">
        <v>255921</v>
      </c>
      <c r="F17" s="37">
        <v>255921</v>
      </c>
      <c r="G17" s="37">
        <v>255921</v>
      </c>
      <c r="H17" s="34">
        <f t="shared" si="1"/>
        <v>0</v>
      </c>
      <c r="J17" s="49"/>
      <c r="K17" s="49"/>
      <c r="L17" s="49"/>
      <c r="M17" s="49"/>
      <c r="N17" s="49"/>
    </row>
    <row r="18" spans="2:14" x14ac:dyDescent="0.25">
      <c r="B18" s="5"/>
      <c r="C18" s="52"/>
      <c r="D18" s="52"/>
      <c r="E18" s="52"/>
      <c r="F18" s="52"/>
      <c r="G18" s="52"/>
      <c r="H18" s="52"/>
    </row>
    <row r="19" spans="2:14" x14ac:dyDescent="0.25">
      <c r="B19" s="4" t="s">
        <v>123</v>
      </c>
      <c r="C19" s="39">
        <f>SUM(C21:C27)</f>
        <v>1729813620</v>
      </c>
      <c r="D19" s="39">
        <f t="shared" ref="D19:H19" si="2">SUM(D21:D27)</f>
        <v>376678086</v>
      </c>
      <c r="E19" s="39">
        <f t="shared" si="2"/>
        <v>2106491706</v>
      </c>
      <c r="F19" s="39">
        <f t="shared" si="2"/>
        <v>1417545573</v>
      </c>
      <c r="G19" s="39">
        <f t="shared" si="2"/>
        <v>1414411495</v>
      </c>
      <c r="H19" s="39">
        <f t="shared" si="2"/>
        <v>688946133</v>
      </c>
    </row>
    <row r="20" spans="2:14" x14ac:dyDescent="0.25">
      <c r="B20" s="4" t="s">
        <v>124</v>
      </c>
      <c r="C20" s="30"/>
      <c r="D20" s="30"/>
      <c r="E20" s="30"/>
      <c r="F20" s="30"/>
      <c r="G20" s="30"/>
      <c r="H20" s="30"/>
    </row>
    <row r="21" spans="2:14" ht="19.5" customHeight="1" x14ac:dyDescent="0.25">
      <c r="B21" s="5" t="s">
        <v>180</v>
      </c>
      <c r="C21" s="37">
        <v>4775536</v>
      </c>
      <c r="D21" s="37">
        <v>3928400</v>
      </c>
      <c r="E21" s="34">
        <v>8703936</v>
      </c>
      <c r="F21" s="37">
        <v>7067215</v>
      </c>
      <c r="G21" s="37">
        <v>7058224</v>
      </c>
      <c r="H21" s="34">
        <f t="shared" ref="H21:H27" si="3">+E21-F21</f>
        <v>1636721</v>
      </c>
      <c r="J21" s="49"/>
      <c r="K21" s="49"/>
      <c r="L21" s="49"/>
      <c r="M21" s="49"/>
      <c r="N21" s="49"/>
    </row>
    <row r="22" spans="2:14" ht="19.5" customHeight="1" x14ac:dyDescent="0.25">
      <c r="B22" s="5" t="s">
        <v>181</v>
      </c>
      <c r="C22" s="37">
        <v>56985461</v>
      </c>
      <c r="D22" s="37">
        <v>24594120</v>
      </c>
      <c r="E22" s="34">
        <v>81579581</v>
      </c>
      <c r="F22" s="37">
        <v>53833316</v>
      </c>
      <c r="G22" s="37">
        <v>53575667</v>
      </c>
      <c r="H22" s="34">
        <f t="shared" si="3"/>
        <v>27746265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182</v>
      </c>
      <c r="C23" s="37">
        <v>1094877568</v>
      </c>
      <c r="D23" s="37">
        <v>204264850</v>
      </c>
      <c r="E23" s="34">
        <v>1299142418</v>
      </c>
      <c r="F23" s="37">
        <v>915252744</v>
      </c>
      <c r="G23" s="37">
        <v>913189587</v>
      </c>
      <c r="H23" s="34">
        <f t="shared" si="3"/>
        <v>383889674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183</v>
      </c>
      <c r="C24" s="37">
        <v>322099867</v>
      </c>
      <c r="D24" s="37">
        <v>249140538</v>
      </c>
      <c r="E24" s="34">
        <v>571240405</v>
      </c>
      <c r="F24" s="37">
        <v>388563144</v>
      </c>
      <c r="G24" s="37">
        <v>387941704</v>
      </c>
      <c r="H24" s="34">
        <f t="shared" si="3"/>
        <v>182677261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184</v>
      </c>
      <c r="C25" s="37">
        <v>16796876</v>
      </c>
      <c r="D25" s="37">
        <v>4864066</v>
      </c>
      <c r="E25" s="34">
        <v>21660942</v>
      </c>
      <c r="F25" s="37">
        <v>16237402</v>
      </c>
      <c r="G25" s="37">
        <v>16175152</v>
      </c>
      <c r="H25" s="34">
        <f t="shared" si="3"/>
        <v>5423540</v>
      </c>
      <c r="J25" s="49"/>
      <c r="K25" s="49"/>
      <c r="L25" s="49"/>
      <c r="M25" s="49"/>
      <c r="N25" s="49"/>
    </row>
    <row r="26" spans="2:14" ht="19.5" customHeight="1" x14ac:dyDescent="0.25">
      <c r="B26" s="5" t="s">
        <v>185</v>
      </c>
      <c r="C26" s="37">
        <v>232153208</v>
      </c>
      <c r="D26" s="37">
        <v>-109046776</v>
      </c>
      <c r="E26" s="34">
        <v>123106432</v>
      </c>
      <c r="F26" s="37">
        <v>35931503</v>
      </c>
      <c r="G26" s="37">
        <v>35811584</v>
      </c>
      <c r="H26" s="34">
        <f t="shared" si="3"/>
        <v>87174929</v>
      </c>
      <c r="J26" s="49"/>
      <c r="K26" s="49"/>
      <c r="L26" s="49"/>
      <c r="M26" s="49"/>
      <c r="N26" s="49"/>
    </row>
    <row r="27" spans="2:14" ht="19.5" customHeight="1" x14ac:dyDescent="0.25">
      <c r="B27" s="5" t="s">
        <v>186</v>
      </c>
      <c r="C27" s="37">
        <v>2125104</v>
      </c>
      <c r="D27" s="37">
        <v>-1067112</v>
      </c>
      <c r="E27" s="34">
        <v>1057992</v>
      </c>
      <c r="F27" s="37">
        <v>660249</v>
      </c>
      <c r="G27" s="37">
        <v>659577</v>
      </c>
      <c r="H27" s="34">
        <f t="shared" si="3"/>
        <v>397743</v>
      </c>
      <c r="J27" s="49"/>
      <c r="K27" s="49"/>
      <c r="L27" s="49"/>
      <c r="M27" s="49"/>
      <c r="N27" s="49"/>
    </row>
    <row r="28" spans="2:14" x14ac:dyDescent="0.25">
      <c r="B28" s="18"/>
      <c r="C28" s="52"/>
      <c r="D28" s="52"/>
      <c r="E28" s="52"/>
      <c r="F28" s="52"/>
      <c r="G28" s="52"/>
      <c r="H28" s="52"/>
    </row>
    <row r="29" spans="2:14" x14ac:dyDescent="0.25">
      <c r="B29" s="3" t="s">
        <v>120</v>
      </c>
      <c r="C29" s="39">
        <f>+C9+C19</f>
        <v>1969250620</v>
      </c>
      <c r="D29" s="39">
        <f t="shared" ref="D29:H29" si="4">+D9+D19</f>
        <v>604450975</v>
      </c>
      <c r="E29" s="39">
        <f t="shared" si="4"/>
        <v>2573701595</v>
      </c>
      <c r="F29" s="39">
        <f t="shared" si="4"/>
        <v>1773106456</v>
      </c>
      <c r="G29" s="39">
        <f t="shared" si="4"/>
        <v>1761988360</v>
      </c>
      <c r="H29" s="35">
        <f t="shared" si="4"/>
        <v>800595139</v>
      </c>
    </row>
    <row r="30" spans="2:14" ht="15.75" thickBot="1" x14ac:dyDescent="0.3">
      <c r="B30" s="6"/>
      <c r="C30" s="51"/>
      <c r="D30" s="51"/>
      <c r="E30" s="51"/>
      <c r="F30" s="51"/>
      <c r="G30" s="51"/>
      <c r="H30" s="51"/>
    </row>
    <row r="32" spans="2:14" x14ac:dyDescent="0.25">
      <c r="C32" s="56">
        <f>+C29-'FORMATO 6A'!D158</f>
        <v>0</v>
      </c>
      <c r="D32" s="56">
        <f>+D29-'FORMATO 6A'!E158</f>
        <v>0</v>
      </c>
      <c r="E32" s="56">
        <f>+E29-'FORMATO 6A'!F158</f>
        <v>0</v>
      </c>
      <c r="F32" s="56">
        <f>+F29-'FORMATO 6A'!G158</f>
        <v>0</v>
      </c>
      <c r="G32" s="56">
        <f>+G29-'FORMATO 6A'!H158</f>
        <v>0</v>
      </c>
      <c r="H32" s="56">
        <f>+H29-'FORMATO 6A'!I158</f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view="pageBreakPreview" topLeftCell="A52" zoomScale="130" zoomScaleNormal="175" zoomScaleSheetLayoutView="130" workbookViewId="0">
      <selection activeCell="E70" sqref="E70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7" t="s">
        <v>176</v>
      </c>
      <c r="C2" s="158"/>
      <c r="D2" s="158"/>
      <c r="E2" s="158"/>
      <c r="F2" s="158"/>
      <c r="G2" s="158"/>
      <c r="H2" s="158"/>
      <c r="I2" s="273"/>
    </row>
    <row r="3" spans="2:9" ht="9.75" customHeight="1" x14ac:dyDescent="0.25">
      <c r="B3" s="213" t="s">
        <v>40</v>
      </c>
      <c r="C3" s="214"/>
      <c r="D3" s="214"/>
      <c r="E3" s="214"/>
      <c r="F3" s="214"/>
      <c r="G3" s="214"/>
      <c r="H3" s="214"/>
      <c r="I3" s="274"/>
    </row>
    <row r="4" spans="2:9" ht="9.75" customHeight="1" x14ac:dyDescent="0.25">
      <c r="B4" s="213" t="s">
        <v>125</v>
      </c>
      <c r="C4" s="214"/>
      <c r="D4" s="214"/>
      <c r="E4" s="214"/>
      <c r="F4" s="214"/>
      <c r="G4" s="214"/>
      <c r="H4" s="214"/>
      <c r="I4" s="274"/>
    </row>
    <row r="5" spans="2:9" ht="9.75" customHeight="1" x14ac:dyDescent="0.25">
      <c r="B5" s="213" t="str">
        <f>+'FORMATO 6A'!B4:I4</f>
        <v>Del 1 de enero al 30 de septiembre de 2019 (b)</v>
      </c>
      <c r="C5" s="214"/>
      <c r="D5" s="214"/>
      <c r="E5" s="214"/>
      <c r="F5" s="214"/>
      <c r="G5" s="214"/>
      <c r="H5" s="214"/>
      <c r="I5" s="274"/>
    </row>
    <row r="6" spans="2:9" ht="9.75" customHeight="1" thickBot="1" x14ac:dyDescent="0.3">
      <c r="B6" s="216" t="s">
        <v>0</v>
      </c>
      <c r="C6" s="217"/>
      <c r="D6" s="217"/>
      <c r="E6" s="217"/>
      <c r="F6" s="217"/>
      <c r="G6" s="217"/>
      <c r="H6" s="217"/>
      <c r="I6" s="275"/>
    </row>
    <row r="7" spans="2:9" ht="15.75" customHeight="1" thickBot="1" x14ac:dyDescent="0.3">
      <c r="B7" s="219" t="s">
        <v>175</v>
      </c>
      <c r="C7" s="221"/>
      <c r="D7" s="267" t="s">
        <v>42</v>
      </c>
      <c r="E7" s="268"/>
      <c r="F7" s="268"/>
      <c r="G7" s="268"/>
      <c r="H7" s="269"/>
      <c r="I7" s="204" t="s">
        <v>179</v>
      </c>
    </row>
    <row r="8" spans="2:9" ht="17.25" thickBot="1" x14ac:dyDescent="0.3">
      <c r="B8" s="229"/>
      <c r="C8" s="231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5"/>
    </row>
    <row r="9" spans="2:9" x14ac:dyDescent="0.25">
      <c r="B9" s="276"/>
      <c r="C9" s="277"/>
      <c r="D9" s="17"/>
      <c r="E9" s="17"/>
      <c r="F9" s="17"/>
      <c r="G9" s="17"/>
      <c r="H9" s="17"/>
      <c r="I9" s="17"/>
    </row>
    <row r="10" spans="2:9" x14ac:dyDescent="0.25">
      <c r="B10" s="278" t="s">
        <v>126</v>
      </c>
      <c r="C10" s="279"/>
      <c r="D10" s="39">
        <f>+D11+D21+D30+D41</f>
        <v>239437000</v>
      </c>
      <c r="E10" s="39">
        <f t="shared" ref="E10:H10" si="0">+E11+E21+E30+E41</f>
        <v>227772890</v>
      </c>
      <c r="F10" s="39">
        <f t="shared" si="0"/>
        <v>467209890</v>
      </c>
      <c r="G10" s="39">
        <f t="shared" si="0"/>
        <v>355560882</v>
      </c>
      <c r="H10" s="39">
        <f t="shared" si="0"/>
        <v>347576865</v>
      </c>
      <c r="I10" s="39">
        <f t="shared" ref="I10:I11" si="1">+F10-G10</f>
        <v>111649008</v>
      </c>
    </row>
    <row r="11" spans="2:9" ht="10.5" customHeight="1" x14ac:dyDescent="0.25">
      <c r="B11" s="210" t="s">
        <v>127</v>
      </c>
      <c r="C11" s="212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0" t="s">
        <v>136</v>
      </c>
      <c r="C21" s="212"/>
      <c r="D21" s="39">
        <f>SUM(D22:D28)</f>
        <v>239437000</v>
      </c>
      <c r="E21" s="39">
        <f t="shared" ref="E21:H21" si="3">SUM(E22:E28)</f>
        <v>227772890</v>
      </c>
      <c r="F21" s="39">
        <f t="shared" si="3"/>
        <v>467209890</v>
      </c>
      <c r="G21" s="39">
        <f t="shared" si="3"/>
        <v>355560882</v>
      </c>
      <c r="H21" s="39">
        <f t="shared" si="3"/>
        <v>347576865</v>
      </c>
      <c r="I21" s="39">
        <f t="shared" ref="I21" si="4">+F21-G21</f>
        <v>111649008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v>239437000</v>
      </c>
      <c r="E24" s="37">
        <v>227772890</v>
      </c>
      <c r="F24" s="34">
        <v>467209890</v>
      </c>
      <c r="G24" s="37">
        <v>355560882</v>
      </c>
      <c r="H24" s="37">
        <v>347576865</v>
      </c>
      <c r="I24" s="34">
        <v>111649008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0" t="s">
        <v>144</v>
      </c>
      <c r="C30" s="212"/>
      <c r="D30" s="39">
        <f>SUM(D31:D39)</f>
        <v>0</v>
      </c>
      <c r="E30" s="39">
        <f t="shared" ref="E30:H30" si="5">SUM(E31:E39)</f>
        <v>0</v>
      </c>
      <c r="F30" s="39">
        <f t="shared" si="5"/>
        <v>0</v>
      </c>
      <c r="G30" s="39">
        <f t="shared" si="5"/>
        <v>0</v>
      </c>
      <c r="H30" s="39">
        <f t="shared" si="5"/>
        <v>0</v>
      </c>
      <c r="I30" s="39">
        <f t="shared" ref="I30" si="6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0" t="s">
        <v>154</v>
      </c>
      <c r="C41" s="212"/>
      <c r="D41" s="39">
        <f>SUM(D42:D45)</f>
        <v>0</v>
      </c>
      <c r="E41" s="39">
        <f t="shared" ref="E41:H41" si="7">SUM(E42:E45)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ref="I41" si="8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0" t="s">
        <v>159</v>
      </c>
      <c r="C47" s="212"/>
      <c r="D47" s="39">
        <f>+D48+D58+D67+D78</f>
        <v>1729813620</v>
      </c>
      <c r="E47" s="39">
        <f t="shared" ref="E47:H47" si="9">+E48+E58+E67+E78</f>
        <v>376678085</v>
      </c>
      <c r="F47" s="39">
        <f t="shared" si="9"/>
        <v>2106491705</v>
      </c>
      <c r="G47" s="39">
        <f t="shared" si="9"/>
        <v>1417545574</v>
      </c>
      <c r="H47" s="39">
        <f t="shared" si="9"/>
        <v>1414411495</v>
      </c>
      <c r="I47" s="39">
        <f t="shared" ref="I47:I48" si="10">+F47-G47</f>
        <v>688946131</v>
      </c>
    </row>
    <row r="48" spans="2:9" x14ac:dyDescent="0.25">
      <c r="B48" s="210" t="s">
        <v>127</v>
      </c>
      <c r="C48" s="212"/>
      <c r="D48" s="39">
        <f>SUM(D49:D56)</f>
        <v>0</v>
      </c>
      <c r="E48" s="39">
        <f t="shared" ref="E48:H48" si="11">SUM(E49:E56)</f>
        <v>0</v>
      </c>
      <c r="F48" s="39">
        <f t="shared" si="11"/>
        <v>0</v>
      </c>
      <c r="G48" s="39">
        <f t="shared" si="11"/>
        <v>0</v>
      </c>
      <c r="H48" s="39">
        <f t="shared" si="11"/>
        <v>0</v>
      </c>
      <c r="I48" s="39">
        <f t="shared" si="10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0" t="s">
        <v>136</v>
      </c>
      <c r="C58" s="212"/>
      <c r="D58" s="39">
        <f>SUM(D59:D65)</f>
        <v>1729813620</v>
      </c>
      <c r="E58" s="39">
        <f t="shared" ref="E58:H58" si="12">SUM(E59:E65)</f>
        <v>376678085</v>
      </c>
      <c r="F58" s="39">
        <f t="shared" si="12"/>
        <v>2106491705</v>
      </c>
      <c r="G58" s="39">
        <f t="shared" si="12"/>
        <v>1417545574</v>
      </c>
      <c r="H58" s="39">
        <f t="shared" si="12"/>
        <v>1414411495</v>
      </c>
      <c r="I58" s="39">
        <f t="shared" ref="I58" si="13">+F58-G58</f>
        <v>688946131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v>1729813620</v>
      </c>
      <c r="E61" s="37">
        <v>376678085</v>
      </c>
      <c r="F61" s="34">
        <v>2106491705</v>
      </c>
      <c r="G61" s="37">
        <v>1417545574</v>
      </c>
      <c r="H61" s="37">
        <v>1414411495</v>
      </c>
      <c r="I61" s="34">
        <v>688946131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50"/>
      <c r="C65" s="151" t="s">
        <v>143</v>
      </c>
      <c r="D65" s="152">
        <v>0</v>
      </c>
      <c r="E65" s="152">
        <v>0</v>
      </c>
      <c r="F65" s="152">
        <v>0</v>
      </c>
      <c r="G65" s="152">
        <v>0</v>
      </c>
      <c r="H65" s="152">
        <v>0</v>
      </c>
      <c r="I65" s="152"/>
    </row>
    <row r="66" spans="2:9" x14ac:dyDescent="0.25">
      <c r="B66" s="153"/>
      <c r="C66" s="153"/>
      <c r="D66" s="154"/>
      <c r="E66" s="154"/>
      <c r="F66" s="154"/>
      <c r="G66" s="154"/>
      <c r="H66" s="154"/>
      <c r="I66" s="154"/>
    </row>
    <row r="67" spans="2:9" x14ac:dyDescent="0.25">
      <c r="B67" s="210" t="s">
        <v>144</v>
      </c>
      <c r="C67" s="212"/>
      <c r="D67" s="39">
        <f>SUM(D68:D76)</f>
        <v>0</v>
      </c>
      <c r="E67" s="39">
        <f t="shared" ref="E67:H67" si="14">SUM(E68:E76)</f>
        <v>0</v>
      </c>
      <c r="F67" s="39">
        <f t="shared" si="14"/>
        <v>0</v>
      </c>
      <c r="G67" s="39">
        <f t="shared" si="14"/>
        <v>0</v>
      </c>
      <c r="H67" s="39">
        <f t="shared" si="14"/>
        <v>0</v>
      </c>
      <c r="I67" s="39">
        <f t="shared" ref="I67" si="15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0" t="s">
        <v>154</v>
      </c>
      <c r="C78" s="212"/>
      <c r="D78" s="39">
        <f>SUM(D79:D82)</f>
        <v>0</v>
      </c>
      <c r="E78" s="39">
        <f t="shared" ref="E78:H78" si="16">SUM(E79:E82)</f>
        <v>0</v>
      </c>
      <c r="F78" s="39">
        <f t="shared" si="16"/>
        <v>0</v>
      </c>
      <c r="G78" s="39">
        <f t="shared" si="16"/>
        <v>0</v>
      </c>
      <c r="H78" s="39">
        <f t="shared" si="16"/>
        <v>0</v>
      </c>
      <c r="I78" s="39">
        <f t="shared" ref="I78" si="17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0" t="s">
        <v>120</v>
      </c>
      <c r="C84" s="212"/>
      <c r="D84" s="39">
        <f>+D10+D47</f>
        <v>1969250620</v>
      </c>
      <c r="E84" s="39">
        <f t="shared" ref="E84:H84" si="18">+E10+E47</f>
        <v>604450975</v>
      </c>
      <c r="F84" s="39">
        <f t="shared" si="18"/>
        <v>2573701595</v>
      </c>
      <c r="G84" s="39">
        <f t="shared" si="18"/>
        <v>1773106456</v>
      </c>
      <c r="H84" s="39">
        <f t="shared" si="18"/>
        <v>1761988360</v>
      </c>
      <c r="I84" s="39">
        <f>+F84-G84</f>
        <v>800595139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6B'!C29-'FORMATO 6C'!D84</f>
        <v>0</v>
      </c>
      <c r="E87" s="55">
        <f>+'FORMATO 6B'!D29-'FORMATO 6C'!E84</f>
        <v>0</v>
      </c>
      <c r="F87" s="55">
        <f>+'FORMATO 6B'!E29-'FORMATO 6C'!F84</f>
        <v>0</v>
      </c>
      <c r="G87" s="55">
        <f>+'FORMATO 6B'!F29-'FORMATO 6C'!G84</f>
        <v>0</v>
      </c>
      <c r="H87" s="55">
        <f>+'FORMATO 6B'!G29-'FORMATO 6C'!H84</f>
        <v>0</v>
      </c>
      <c r="I87" s="55">
        <f>+'FORMATO 6B'!H29-'FORMATO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view="pageBreakPreview" zoomScale="120" zoomScaleNormal="145" zoomScaleSheetLayoutView="120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7" t="s">
        <v>176</v>
      </c>
      <c r="C2" s="158"/>
      <c r="D2" s="158"/>
      <c r="E2" s="158"/>
      <c r="F2" s="158"/>
      <c r="G2" s="158"/>
      <c r="H2" s="273"/>
    </row>
    <row r="3" spans="2:8" ht="9.75" customHeight="1" x14ac:dyDescent="0.25">
      <c r="B3" s="213" t="s">
        <v>40</v>
      </c>
      <c r="C3" s="214"/>
      <c r="D3" s="214"/>
      <c r="E3" s="214"/>
      <c r="F3" s="214"/>
      <c r="G3" s="214"/>
      <c r="H3" s="274"/>
    </row>
    <row r="4" spans="2:8" ht="9.75" customHeight="1" x14ac:dyDescent="0.25">
      <c r="B4" s="213" t="s">
        <v>160</v>
      </c>
      <c r="C4" s="214"/>
      <c r="D4" s="214"/>
      <c r="E4" s="214"/>
      <c r="F4" s="214"/>
      <c r="G4" s="214"/>
      <c r="H4" s="274"/>
    </row>
    <row r="5" spans="2:8" ht="9.75" customHeight="1" x14ac:dyDescent="0.25">
      <c r="B5" s="213" t="str">
        <f>+'FORMATO 6A'!B4:I4</f>
        <v>Del 1 de enero al 30 de septiembre de 2019 (b)</v>
      </c>
      <c r="C5" s="214"/>
      <c r="D5" s="214"/>
      <c r="E5" s="214"/>
      <c r="F5" s="214"/>
      <c r="G5" s="214"/>
      <c r="H5" s="274"/>
    </row>
    <row r="6" spans="2:8" ht="9.75" customHeight="1" thickBot="1" x14ac:dyDescent="0.3">
      <c r="B6" s="216" t="s">
        <v>0</v>
      </c>
      <c r="C6" s="217"/>
      <c r="D6" s="217"/>
      <c r="E6" s="217"/>
      <c r="F6" s="217"/>
      <c r="G6" s="217"/>
      <c r="H6" s="275"/>
    </row>
    <row r="7" spans="2:8" ht="15.75" thickBot="1" x14ac:dyDescent="0.3">
      <c r="B7" s="206" t="s">
        <v>175</v>
      </c>
      <c r="C7" s="267" t="s">
        <v>42</v>
      </c>
      <c r="D7" s="268"/>
      <c r="E7" s="268"/>
      <c r="F7" s="268"/>
      <c r="G7" s="269"/>
      <c r="H7" s="204" t="s">
        <v>179</v>
      </c>
    </row>
    <row r="8" spans="2:8" ht="17.25" thickBot="1" x14ac:dyDescent="0.3">
      <c r="B8" s="207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5"/>
    </row>
    <row r="9" spans="2:8" ht="16.5" x14ac:dyDescent="0.25">
      <c r="B9" s="138" t="s">
        <v>162</v>
      </c>
      <c r="C9" s="135">
        <f>+C10+C11+C12+C15+C16+C19</f>
        <v>170567169</v>
      </c>
      <c r="D9" s="39">
        <f t="shared" ref="D9:G9" si="0">+D10+D11+D12+D15+D16+D19</f>
        <v>107608659</v>
      </c>
      <c r="E9" s="39">
        <f>+E10+E11+E12+E15+E16+E19</f>
        <v>278175827</v>
      </c>
      <c r="F9" s="39">
        <f t="shared" si="0"/>
        <v>230050310</v>
      </c>
      <c r="G9" s="39">
        <f t="shared" si="0"/>
        <v>227170960</v>
      </c>
      <c r="H9" s="39">
        <f>+E9-F9</f>
        <v>48125517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6">
        <f>SUM(C13:C14)</f>
        <v>170567169</v>
      </c>
      <c r="D12" s="37">
        <f t="shared" ref="D12:G12" si="1">SUM(D13:D14)</f>
        <v>107608659</v>
      </c>
      <c r="E12" s="37">
        <f t="shared" si="1"/>
        <v>278175827</v>
      </c>
      <c r="F12" s="37">
        <f t="shared" si="1"/>
        <v>230050310</v>
      </c>
      <c r="G12" s="37">
        <f t="shared" si="1"/>
        <v>227170960</v>
      </c>
      <c r="H12" s="37">
        <f>+E12-F12</f>
        <v>48125517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v>170567169</v>
      </c>
      <c r="D14" s="37">
        <v>107608659</v>
      </c>
      <c r="E14" s="34">
        <v>278175827</v>
      </c>
      <c r="F14" s="37">
        <v>230050310</v>
      </c>
      <c r="G14" s="37">
        <v>227170960</v>
      </c>
      <c r="H14" s="37">
        <v>48125518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8" t="s">
        <v>173</v>
      </c>
      <c r="C21" s="41">
        <f>+C22+C23+C27+C28+C31+C24</f>
        <v>1452172319</v>
      </c>
      <c r="D21" s="41">
        <f t="shared" ref="D21:G21" si="2">+D22+D23+D27+D28+D31+D24</f>
        <v>255370867</v>
      </c>
      <c r="E21" s="41">
        <f t="shared" si="2"/>
        <v>1707543187</v>
      </c>
      <c r="F21" s="41">
        <f t="shared" si="2"/>
        <v>1217028537</v>
      </c>
      <c r="G21" s="41">
        <f t="shared" si="2"/>
        <v>1216968377</v>
      </c>
      <c r="H21" s="37">
        <f t="shared" ref="H21" si="3">+E21-F21</f>
        <v>490514650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6">
        <f>SUM(C25:C26)</f>
        <v>1452172319</v>
      </c>
      <c r="D24" s="37">
        <f t="shared" ref="D24:F24" si="4">SUM(D25:D26)</f>
        <v>255370867</v>
      </c>
      <c r="E24" s="37">
        <f t="shared" si="4"/>
        <v>1707543187</v>
      </c>
      <c r="F24" s="37">
        <f t="shared" si="4"/>
        <v>1217028537</v>
      </c>
      <c r="G24" s="37">
        <f>SUM(G25:G26)</f>
        <v>1216968377</v>
      </c>
      <c r="H24" s="37">
        <f>+E24-F24</f>
        <v>490514650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v>1452172319</v>
      </c>
      <c r="D26" s="37">
        <v>255370867</v>
      </c>
      <c r="E26" s="34">
        <v>1707543187</v>
      </c>
      <c r="F26" s="37">
        <v>1217028537</v>
      </c>
      <c r="G26" s="37">
        <v>1216968377</v>
      </c>
      <c r="H26" s="34">
        <v>490514649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8" t="s">
        <v>174</v>
      </c>
      <c r="C32" s="42">
        <f>+C9+C21</f>
        <v>1622739488</v>
      </c>
      <c r="D32" s="42">
        <f t="shared" ref="D32:H32" si="5">+D9+D21</f>
        <v>362979526</v>
      </c>
      <c r="E32" s="42">
        <f t="shared" si="5"/>
        <v>1985719014</v>
      </c>
      <c r="F32" s="42">
        <f t="shared" si="5"/>
        <v>1447078847</v>
      </c>
      <c r="G32" s="42">
        <f t="shared" si="5"/>
        <v>1444139337</v>
      </c>
      <c r="H32" s="42">
        <f t="shared" si="5"/>
        <v>538640167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1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1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2019-10-05T02:23:52Z</cp:lastPrinted>
  <dcterms:created xsi:type="dcterms:W3CDTF">2016-12-03T17:06:18Z</dcterms:created>
  <dcterms:modified xsi:type="dcterms:W3CDTF">2019-10-14T22:37:47Z</dcterms:modified>
</cp:coreProperties>
</file>