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CONALEP\"/>
    </mc:Choice>
  </mc:AlternateContent>
  <bookViews>
    <workbookView xWindow="0" yWindow="0" windowWidth="28800" windowHeight="12045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6B'!$A$2:$G$39</definedName>
    <definedName name="_xlnm.Print_Area" localSheetId="7">'FORMATO 6C'!$A$2:$H$91</definedName>
    <definedName name="_xlnm.Print_Area" localSheetId="8">'FORMATO 6D'!$A$2:$G$39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3" l="1"/>
  <c r="G21" i="13"/>
  <c r="G10" i="13"/>
  <c r="G9" i="13"/>
  <c r="D31" i="13"/>
  <c r="E47" i="13"/>
  <c r="G13" i="9"/>
  <c r="D42" i="9"/>
  <c r="G42" i="9" s="1"/>
  <c r="K100" i="6"/>
  <c r="H27" i="6"/>
  <c r="H17" i="6"/>
  <c r="D17" i="6"/>
  <c r="E17" i="6"/>
  <c r="F17" i="6"/>
  <c r="G16" i="4"/>
  <c r="F92" i="5" l="1"/>
  <c r="D60" i="4"/>
  <c r="H49" i="5" l="1"/>
  <c r="G49" i="5"/>
  <c r="E30" i="6" l="1"/>
  <c r="E167" i="6"/>
  <c r="H167" i="6" s="1"/>
  <c r="L19" i="5"/>
  <c r="C60" i="4"/>
  <c r="C47" i="6" l="1"/>
  <c r="D47" i="6"/>
  <c r="F47" i="6"/>
  <c r="G47" i="6"/>
  <c r="D19" i="4" l="1"/>
  <c r="E19" i="4" l="1"/>
  <c r="C19" i="4"/>
  <c r="C15" i="4"/>
  <c r="D15" i="4"/>
  <c r="E15" i="4"/>
  <c r="E58" i="4"/>
  <c r="D58" i="4"/>
  <c r="E53" i="4"/>
  <c r="D53" i="4"/>
  <c r="G60" i="4" l="1"/>
  <c r="D96" i="12"/>
  <c r="C96" i="12"/>
  <c r="B8" i="9"/>
  <c r="C8" i="9"/>
  <c r="E8" i="9"/>
  <c r="F8" i="9"/>
  <c r="G96" i="12"/>
  <c r="F96" i="12"/>
  <c r="G84" i="6"/>
  <c r="F46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B46" i="13" s="1"/>
  <c r="H52" i="6"/>
  <c r="H51" i="6"/>
  <c r="E56" i="6"/>
  <c r="H56" i="6" s="1"/>
  <c r="E55" i="6"/>
  <c r="H55" i="6" s="1"/>
  <c r="E54" i="6"/>
  <c r="H54" i="6" s="1"/>
  <c r="E53" i="6"/>
  <c r="H53" i="6" s="1"/>
  <c r="E52" i="6"/>
  <c r="E51" i="6"/>
  <c r="E50" i="6"/>
  <c r="H50" i="6" s="1"/>
  <c r="E49" i="6"/>
  <c r="H49" i="6" s="1"/>
  <c r="E48" i="6"/>
  <c r="E36" i="6"/>
  <c r="H36" i="6" s="1"/>
  <c r="E35" i="6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H35" i="6"/>
  <c r="D27" i="6"/>
  <c r="C17" i="6"/>
  <c r="G17" i="6"/>
  <c r="H20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H18" i="6" s="1"/>
  <c r="E16" i="6"/>
  <c r="H16" i="6" s="1"/>
  <c r="E15" i="6"/>
  <c r="H15" i="6" s="1"/>
  <c r="E14" i="6"/>
  <c r="H14" i="6" s="1"/>
  <c r="E13" i="6"/>
  <c r="H13" i="6" s="1"/>
  <c r="E12" i="6"/>
  <c r="H12" i="6" s="1"/>
  <c r="E11" i="6"/>
  <c r="D9" i="6"/>
  <c r="C45" i="13" s="1"/>
  <c r="I67" i="5"/>
  <c r="E49" i="5"/>
  <c r="D49" i="5"/>
  <c r="B59" i="1"/>
  <c r="F25" i="12" l="1"/>
  <c r="G25" i="12" s="1"/>
  <c r="E46" i="13"/>
  <c r="E47" i="6"/>
  <c r="H48" i="6"/>
  <c r="H47" i="6" s="1"/>
  <c r="E27" i="6"/>
  <c r="H84" i="6"/>
  <c r="E84" i="6"/>
  <c r="D46" i="13" s="1"/>
  <c r="D22" i="13" l="1"/>
  <c r="D21" i="13"/>
  <c r="D11" i="9" l="1"/>
  <c r="C53" i="4" l="1"/>
  <c r="F67" i="1" l="1"/>
  <c r="F62" i="1"/>
  <c r="F57" i="6" l="1"/>
  <c r="C17" i="1" l="1"/>
  <c r="B17" i="1"/>
  <c r="G46" i="13" l="1"/>
  <c r="C47" i="13" l="1"/>
  <c r="E96" i="12" l="1"/>
  <c r="H96" i="12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0" i="13"/>
  <c r="D9" i="13"/>
  <c r="D29" i="13" l="1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E75" i="12"/>
  <c r="H75" i="12" s="1"/>
  <c r="E74" i="12"/>
  <c r="E73" i="12"/>
  <c r="H73" i="12" s="1"/>
  <c r="E72" i="12"/>
  <c r="H72" i="12" s="1"/>
  <c r="E71" i="12"/>
  <c r="H71" i="12" s="1"/>
  <c r="E70" i="12"/>
  <c r="H70" i="12" s="1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L103" i="6" s="1"/>
  <c r="M103" i="6" s="1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L102" i="6" s="1"/>
  <c r="M102" i="6" s="1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E47" i="4" s="1"/>
  <c r="D40" i="4"/>
  <c r="D47" i="4" s="1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I58" i="5" s="1"/>
  <c r="F61" i="5"/>
  <c r="F60" i="5"/>
  <c r="F59" i="5"/>
  <c r="F58" i="5" s="1"/>
  <c r="H58" i="5"/>
  <c r="H69" i="5" s="1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H44" i="5" s="1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D44" i="5" l="1"/>
  <c r="I49" i="5"/>
  <c r="E69" i="5"/>
  <c r="D23" i="4"/>
  <c r="D24" i="4" s="1"/>
  <c r="D25" i="4" s="1"/>
  <c r="C47" i="4"/>
  <c r="L101" i="6"/>
  <c r="M101" i="6" s="1"/>
  <c r="F20" i="13"/>
  <c r="F49" i="5"/>
  <c r="G10" i="4"/>
  <c r="E23" i="4"/>
  <c r="E24" i="4" s="1"/>
  <c r="E25" i="4" s="1"/>
  <c r="G44" i="5"/>
  <c r="F40" i="5"/>
  <c r="F63" i="5"/>
  <c r="C83" i="6"/>
  <c r="J19" i="9"/>
  <c r="E8" i="13"/>
  <c r="F8" i="13"/>
  <c r="B20" i="13"/>
  <c r="E45" i="13"/>
  <c r="G8" i="6"/>
  <c r="N8" i="9" s="1"/>
  <c r="F45" i="13"/>
  <c r="E10" i="12"/>
  <c r="G19" i="9"/>
  <c r="G12" i="9"/>
  <c r="D8" i="9"/>
  <c r="F8" i="6"/>
  <c r="M8" i="9" s="1"/>
  <c r="D69" i="5"/>
  <c r="D74" i="5" s="1"/>
  <c r="D94" i="5" s="1"/>
  <c r="E77" i="12"/>
  <c r="I63" i="5"/>
  <c r="C62" i="12"/>
  <c r="C57" i="12" s="1"/>
  <c r="C46" i="12" s="1"/>
  <c r="D23" i="13"/>
  <c r="B8" i="13"/>
  <c r="E20" i="13"/>
  <c r="C8" i="13"/>
  <c r="D11" i="13"/>
  <c r="C20" i="13"/>
  <c r="D27" i="13"/>
  <c r="F31" i="5"/>
  <c r="I31" i="5"/>
  <c r="I44" i="5" s="1"/>
  <c r="E92" i="6"/>
  <c r="H11" i="6"/>
  <c r="G13" i="13"/>
  <c r="G11" i="13" s="1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J20" i="3" s="1"/>
  <c r="I8" i="3"/>
  <c r="I20" i="3" s="1"/>
  <c r="H8" i="3"/>
  <c r="G8" i="3"/>
  <c r="E8" i="3"/>
  <c r="E20" i="3" s="1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F31" i="13" l="1"/>
  <c r="I46" i="5"/>
  <c r="F69" i="5"/>
  <c r="I69" i="5"/>
  <c r="I74" i="5" s="1"/>
  <c r="C9" i="2"/>
  <c r="H20" i="3"/>
  <c r="K14" i="3"/>
  <c r="B31" i="13"/>
  <c r="C8" i="6"/>
  <c r="J8" i="9" s="1"/>
  <c r="B45" i="13"/>
  <c r="B47" i="13" s="1"/>
  <c r="G8" i="13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158" i="6"/>
  <c r="F168" i="6" s="1"/>
  <c r="D8" i="6"/>
  <c r="K8" i="9" s="1"/>
  <c r="C31" i="13"/>
  <c r="C49" i="13" s="1"/>
  <c r="K8" i="3"/>
  <c r="K20" i="3" s="1"/>
  <c r="G20" i="3"/>
  <c r="D8" i="13"/>
  <c r="G74" i="5"/>
  <c r="G94" i="5" s="1"/>
  <c r="E31" i="13"/>
  <c r="E49" i="13" s="1"/>
  <c r="G20" i="13"/>
  <c r="C58" i="4"/>
  <c r="C62" i="4" s="1"/>
  <c r="C63" i="4" s="1"/>
  <c r="E74" i="4"/>
  <c r="H83" i="6"/>
  <c r="O19" i="9" s="1"/>
  <c r="E83" i="6"/>
  <c r="L19" i="9" s="1"/>
  <c r="H74" i="5"/>
  <c r="H94" i="5" s="1"/>
  <c r="D63" i="4"/>
  <c r="F20" i="12"/>
  <c r="D30" i="9"/>
  <c r="D44" i="9" s="1"/>
  <c r="C74" i="4"/>
  <c r="C78" i="4" s="1"/>
  <c r="C79" i="4" s="1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C25" i="12" l="1"/>
  <c r="C20" i="12" s="1"/>
  <c r="C9" i="12" s="1"/>
  <c r="C83" i="12" s="1"/>
  <c r="C97" i="12" s="1"/>
  <c r="F49" i="13"/>
  <c r="B49" i="13"/>
  <c r="D49" i="13"/>
  <c r="G31" i="13"/>
  <c r="E62" i="12"/>
  <c r="H62" i="12" s="1"/>
  <c r="H57" i="12" s="1"/>
  <c r="H46" i="12" s="1"/>
  <c r="G45" i="13"/>
  <c r="G47" i="13" s="1"/>
  <c r="F57" i="12"/>
  <c r="F46" i="12" s="1"/>
  <c r="F9" i="12"/>
  <c r="E8" i="6"/>
  <c r="L8" i="9" s="1"/>
  <c r="G30" i="9"/>
  <c r="G44" i="9" s="1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H158" i="6"/>
  <c r="H168" i="6" s="1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K75" i="5" s="1"/>
  <c r="E94" i="5" l="1"/>
</calcChain>
</file>

<file path=xl/sharedStrings.xml><?xml version="1.0" encoding="utf-8"?>
<sst xmlns="http://schemas.openxmlformats.org/spreadsheetml/2006/main" count="703" uniqueCount="467">
  <si>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</si>
  <si>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</si>
  <si>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</si>
  <si>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</si>
  <si>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</si>
  <si>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</si>
  <si>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</si>
  <si>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</si>
  <si>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</si>
  <si>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</si>
  <si>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</si>
  <si>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</si>
  <si>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</si>
  <si>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</si>
  <si>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</si>
  <si>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</si>
  <si>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</si>
  <si>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</si>
  <si>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</si>
  <si>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</si>
  <si>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</si>
  <si>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</si>
  <si>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</si>
  <si>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</si>
  <si>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</si>
  <si>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</si>
  <si>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</si>
  <si>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</si>
  <si>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</si>
  <si>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</si>
  <si>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</si>
  <si>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</si>
  <si>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</si>
  <si>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</si>
  <si>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</si>
  <si>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</si>
  <si>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</si>
  <si>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</si>
  <si>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</si>
  <si>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</si>
  <si>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</si>
  <si>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</si>
  <si>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</si>
  <si>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</si>
  <si>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</si>
  <si>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</si>
  <si>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</si>
  <si>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</si>
  <si>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</si>
  <si>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</si>
  <si>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</si>
  <si>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</si>
  <si>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</si>
  <si>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</si>
  <si>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</si>
  <si>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</si>
  <si>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</si>
  <si>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</si>
  <si>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</si>
  <si>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</si>
  <si>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</si>
  <si>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</si>
  <si>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</si>
  <si>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</si>
  <si>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</si>
  <si>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</si>
  <si>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</si>
  <si>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</si>
  <si>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</si>
  <si>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</si>
  <si>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</si>
  <si>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</si>
  <si>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</si>
  <si>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</si>
  <si>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</si>
  <si>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</si>
  <si>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</si>
  <si>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</si>
  <si>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</si>
  <si>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</si>
  <si>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</si>
  <si>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</si>
  <si>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</si>
  <si>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</si>
  <si>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</si>
  <si>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</si>
  <si>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</si>
  <si>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</si>
  <si>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</si>
  <si>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</si>
  <si>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</si>
  <si>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</si>
  <si>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</si>
  <si>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</si>
  <si>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</si>
  <si>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</si>
  <si>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</si>
  <si>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</si>
  <si>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</si>
  <si>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</si>
  <si>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</si>
  <si>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</si>
  <si>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</si>
  <si>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</si>
  <si>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</si>
  <si>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</si>
  <si>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</si>
  <si>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</si>
  <si>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</si>
  <si>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</si>
  <si>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</si>
  <si>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</si>
  <si>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</si>
  <si>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</si>
  <si>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</si>
  <si>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</si>
  <si>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</si>
  <si>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</si>
  <si>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</si>
  <si>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</si>
  <si>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</si>
  <si>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</si>
  <si>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</si>
  <si>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</si>
  <si>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</si>
  <si>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</si>
  <si>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</si>
  <si>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</si>
  <si>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</si>
  <si>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</si>
  <si>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</si>
  <si>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</si>
  <si>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</si>
  <si>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</si>
  <si>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</si>
  <si>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</si>
  <si>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</si>
  <si>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</si>
  <si>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</si>
  <si>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</si>
  <si>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</si>
  <si>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</si>
  <si>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</si>
  <si>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</si>
  <si>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</si>
  <si>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</si>
  <si>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</si>
  <si>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</si>
  <si>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</si>
  <si>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</si>
  <si>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</si>
  <si>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</si>
  <si>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</si>
  <si>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</si>
  <si>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</si>
  <si>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</si>
  <si>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</si>
  <si>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</si>
  <si>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</si>
  <si>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</si>
  <si>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</si>
  <si>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</si>
  <si>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</si>
  <si>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</si>
  <si>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</si>
  <si>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</si>
  <si>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</si>
  <si>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</si>
  <si>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</si>
  <si>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</si>
  <si>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</si>
  <si>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</si>
  <si>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</si>
  <si>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</si>
  <si>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</si>
  <si>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</si>
  <si>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</si>
  <si>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</si>
  <si>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</si>
  <si>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</si>
  <si>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</si>
  <si>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</si>
  <si>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</si>
  <si>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</si>
  <si>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</si>
  <si>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</si>
  <si>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</si>
  <si>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</si>
  <si>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</si>
  <si>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</si>
  <si>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</si>
  <si>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</si>
  <si>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</si>
  <si>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</si>
  <si>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</si>
  <si>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</si>
  <si>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</si>
  <si>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</si>
  <si>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</si>
  <si>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</si>
  <si>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</si>
  <si>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</si>
  <si>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</si>
  <si>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</si>
  <si>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</si>
  <si>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</si>
  <si>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</si>
  <si>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</si>
  <si>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</si>
  <si>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</si>
  <si>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</si>
  <si>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</si>
  <si>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</si>
  <si>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</si>
  <si>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</si>
  <si>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</si>
  <si>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</si>
  <si>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</si>
  <si>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</si>
  <si>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</si>
  <si>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</si>
  <si>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</si>
  <si>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</si>
  <si>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</si>
  <si>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</si>
  <si>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</si>
  <si>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</si>
  <si>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</si>
  <si>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</si>
  <si>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</si>
  <si>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</si>
  <si>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</si>
  <si>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</si>
  <si>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</si>
  <si>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</si>
  <si>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</si>
  <si>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</si>
  <si>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</si>
  <si>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</si>
  <si>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</si>
  <si>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</si>
  <si>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</si>
  <si>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</si>
  <si>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</si>
  <si>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</si>
  <si>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</si>
  <si>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</si>
  <si>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</si>
  <si>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</si>
  <si>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</si>
  <si>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</si>
  <si>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</si>
  <si>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</si>
  <si>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</si>
  <si>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</si>
  <si>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</si>
  <si>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</si>
  <si>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</si>
  <si>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</si>
  <si>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</si>
  <si>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</si>
  <si>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</si>
  <si>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</si>
  <si>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</si>
  <si>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</si>
  <si>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</si>
  <si>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</si>
  <si>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</si>
  <si>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</si>
  <si>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</si>
  <si>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</si>
  <si>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</si>
  <si>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</si>
  <si>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</si>
  <si>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</si>
  <si>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</si>
  <si>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</si>
  <si>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</si>
  <si>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</si>
  <si>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</si>
  <si>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</si>
  <si>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</si>
  <si>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</si>
  <si>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</si>
  <si>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</si>
  <si>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</si>
  <si>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</si>
  <si>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</si>
  <si>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</si>
  <si>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</si>
  <si>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</si>
  <si>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</si>
  <si>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</si>
  <si>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</si>
  <si>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</si>
  <si>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</si>
  <si>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</si>
  <si>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</si>
  <si>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</si>
  <si>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</si>
  <si>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</si>
  <si>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</si>
  <si>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</si>
  <si>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</si>
  <si>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</si>
  <si>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</si>
  <si>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</si>
  <si>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</si>
  <si>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</si>
  <si>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</si>
  <si>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</si>
  <si>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</si>
  <si>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</si>
  <si>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</si>
  <si>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</si>
  <si>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</si>
  <si>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</si>
  <si>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</si>
  <si>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</si>
  <si>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</si>
  <si>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</si>
  <si>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</si>
  <si>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</si>
  <si>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</si>
  <si>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</si>
  <si>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</si>
  <si>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</si>
  <si>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</si>
  <si>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</si>
  <si>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</si>
  <si>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</si>
  <si>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</si>
  <si>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</si>
  <si>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</si>
  <si>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</si>
  <si>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</si>
  <si>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</si>
  <si>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</si>
  <si>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</si>
  <si>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</si>
  <si>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</si>
  <si>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</si>
  <si>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</si>
  <si>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</si>
  <si>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</si>
  <si>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</si>
  <si>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</si>
  <si>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</si>
  <si>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</si>
  <si>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</si>
  <si>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</si>
  <si>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</si>
  <si>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</si>
  <si>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</si>
  <si>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</si>
  <si>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</si>
  <si>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</si>
  <si>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</si>
  <si>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</si>
  <si>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</si>
  <si>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</si>
  <si>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</si>
  <si>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</si>
  <si>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</si>
  <si>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</si>
  <si>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</si>
  <si>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</si>
  <si>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</si>
  <si>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</si>
  <si>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</si>
  <si>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</si>
  <si>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</si>
  <si>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</si>
  <si>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</si>
  <si>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</si>
  <si>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</si>
  <si>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</si>
  <si>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</si>
  <si>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</si>
  <si>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</si>
  <si>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</si>
  <si>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</si>
  <si>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</si>
  <si>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</si>
  <si>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</si>
  <si>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</si>
  <si>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</si>
  <si>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</si>
  <si>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</si>
  <si>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</si>
  <si>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</si>
  <si>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</si>
  <si>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</si>
  <si>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</si>
  <si>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</si>
  <si>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</si>
  <si>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</si>
  <si>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</si>
  <si>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</si>
  <si>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</si>
  <si>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</si>
  <si>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</si>
  <si>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</si>
  <si>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</si>
  <si>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</si>
  <si>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</si>
  <si>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</si>
  <si>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</si>
  <si>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</si>
  <si>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</si>
  <si>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</si>
  <si>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</si>
  <si>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</si>
  <si>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</si>
  <si>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</si>
  <si>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</si>
  <si>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</si>
  <si>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</si>
  <si>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</si>
  <si>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</si>
  <si>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</si>
  <si>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</si>
  <si>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</si>
  <si>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</si>
  <si>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</si>
  <si>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</si>
  <si>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</si>
  <si>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</si>
  <si>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</si>
  <si>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</si>
  <si>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</si>
  <si>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</si>
  <si>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</si>
  <si>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</si>
  <si>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</si>
  <si>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</si>
  <si>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</si>
  <si>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</si>
  <si>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</si>
  <si>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</si>
  <si>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</si>
  <si>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</si>
  <si>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</si>
  <si>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</si>
  <si>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</si>
  <si>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</si>
  <si>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</si>
  <si>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</si>
  <si>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</si>
  <si>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</si>
  <si>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cap 1000</t>
  </si>
  <si>
    <t>cap 2000</t>
  </si>
  <si>
    <t>cap 3000</t>
  </si>
  <si>
    <t>Lic. Roberto Núñez Baleón</t>
  </si>
  <si>
    <t>Director General</t>
  </si>
  <si>
    <t>Lic. Roberto Nuñez Baleón</t>
  </si>
  <si>
    <t>Sumas del estado presupuestario de ingresos al 30 de sept de 2019</t>
  </si>
  <si>
    <t>31 de diciembre de 2019</t>
  </si>
  <si>
    <t>Del 1 de enero al 31 de diciembre de 2019</t>
  </si>
  <si>
    <t>Al 31 de diciembre de 2019 y al 31 de marzo de 2020</t>
  </si>
  <si>
    <t>31 de marzo de 2020</t>
  </si>
  <si>
    <t>Saldo al 31 de diciembre de 2019 (d)</t>
  </si>
  <si>
    <t>Al 31 de marzo de 2020</t>
  </si>
  <si>
    <t>Del 1 de enero al 31 de marzo de 2020</t>
  </si>
  <si>
    <t>Sumas comportamiento presupuestario de egresos al 31 de mzo 2020</t>
  </si>
  <si>
    <t>Sumas comportamiento presupuestario de egresos al 31 de mzo de 2020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</si>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</sst>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zoomScale="115" zoomScaleNormal="100" zoomScaleSheetLayoutView="11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7" t="s">
        <v>119</v>
      </c>
      <c r="B2" s="178"/>
      <c r="C2" s="178"/>
      <c r="D2" s="178"/>
      <c r="E2" s="178"/>
      <c r="F2" s="178"/>
      <c r="G2" s="179"/>
    </row>
    <row r="3" spans="1:7" x14ac:dyDescent="0.2">
      <c r="A3" s="180" t="s">
        <v>0</v>
      </c>
      <c r="B3" s="181"/>
      <c r="C3" s="181"/>
      <c r="D3" s="181"/>
      <c r="E3" s="181"/>
      <c r="F3" s="181"/>
      <c r="G3" s="182"/>
    </row>
    <row r="4" spans="1:7" x14ac:dyDescent="0.2">
      <c r="A4" s="180" t="s">
        <v>459</v>
      </c>
      <c r="B4" s="181"/>
      <c r="C4" s="181"/>
      <c r="D4" s="181"/>
      <c r="E4" s="181"/>
      <c r="F4" s="181"/>
      <c r="G4" s="182"/>
    </row>
    <row r="5" spans="1:7" ht="13.5" thickBot="1" x14ac:dyDescent="0.25">
      <c r="A5" s="183" t="s">
        <v>1</v>
      </c>
      <c r="B5" s="184"/>
      <c r="C5" s="184"/>
      <c r="D5" s="184"/>
      <c r="E5" s="184"/>
      <c r="F5" s="184"/>
      <c r="G5" s="185"/>
    </row>
    <row r="6" spans="1:7" ht="26.25" thickBot="1" x14ac:dyDescent="0.25">
      <c r="A6" s="5" t="s">
        <v>120</v>
      </c>
      <c r="B6" s="6" t="s">
        <v>460</v>
      </c>
      <c r="C6" s="6" t="s">
        <v>457</v>
      </c>
      <c r="D6" s="7"/>
      <c r="E6" s="8" t="s">
        <v>120</v>
      </c>
      <c r="F6" s="6" t="s">
        <v>460</v>
      </c>
      <c r="G6" s="6" t="s">
        <v>457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8368269</v>
      </c>
      <c r="C9" s="86">
        <f>+C10+C11+C12+C13+C14+C15+C16</f>
        <v>2342630</v>
      </c>
      <c r="D9" s="11"/>
      <c r="E9" s="12" t="s">
        <v>7</v>
      </c>
      <c r="F9" s="86">
        <f>+F10+F11+F12+F13+F14+F15+F16+F17+F18</f>
        <v>856392</v>
      </c>
      <c r="G9" s="86">
        <f>+G10+G11+G12+G13+G14+G15+G16+G17+G18</f>
        <v>1024069</v>
      </c>
    </row>
    <row r="10" spans="1:7" x14ac:dyDescent="0.2">
      <c r="A10" s="13" t="s">
        <v>8</v>
      </c>
      <c r="B10" s="87">
        <v>16000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8352269</v>
      </c>
      <c r="C11" s="87">
        <v>2342630</v>
      </c>
      <c r="D11" s="11"/>
      <c r="E11" s="12" t="s">
        <v>11</v>
      </c>
      <c r="F11" s="87">
        <v>121847</v>
      </c>
      <c r="G11" s="87">
        <v>5489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734545</v>
      </c>
      <c r="G16" s="87">
        <v>1018580</v>
      </c>
    </row>
    <row r="17" spans="1:7" ht="25.5" x14ac:dyDescent="0.2">
      <c r="A17" s="14" t="s">
        <v>22</v>
      </c>
      <c r="B17" s="86">
        <f>+B18+B19+B20+B21+B22+B23+B24</f>
        <v>0</v>
      </c>
      <c r="C17" s="86">
        <f>+C18+C19+C20+C21+C22+C23+C24</f>
        <v>0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8368269</v>
      </c>
      <c r="C47" s="86">
        <f>+C9+C17+C25+C31+C37+C38+C41</f>
        <v>2342630</v>
      </c>
      <c r="D47" s="148"/>
      <c r="E47" s="139" t="s">
        <v>81</v>
      </c>
      <c r="F47" s="86">
        <f>+F9+F19+F23+F26+F27+F31+F38+F42</f>
        <v>856392</v>
      </c>
      <c r="G47" s="86">
        <f>+G9+G19+G23+G26+G27+G31+G38+G42</f>
        <v>1024069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32890932</v>
      </c>
      <c r="C52" s="87">
        <v>32890932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856392</v>
      </c>
      <c r="G58" s="86">
        <f>+G47+G56</f>
        <v>1024069</v>
      </c>
    </row>
    <row r="59" spans="1:7" ht="25.5" x14ac:dyDescent="0.2">
      <c r="A59" s="9" t="s">
        <v>101</v>
      </c>
      <c r="B59" s="86">
        <f>+B49+B50+B51+B52+B53+B54+B55+B56+B57</f>
        <v>39930149</v>
      </c>
      <c r="C59" s="86">
        <f>+C49+C50+C51+C52+C53+C54+C55+C56+C57</f>
        <v>39930149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48298418</v>
      </c>
      <c r="C61" s="86">
        <f>+C47+C59</f>
        <v>42272779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14239784</v>
      </c>
      <c r="G67" s="86">
        <f>+G68+G69+G70+G71+G72</f>
        <v>8046468</v>
      </c>
    </row>
    <row r="68" spans="1:7" x14ac:dyDescent="0.2">
      <c r="A68" s="13"/>
      <c r="B68" s="20"/>
      <c r="C68" s="20"/>
      <c r="D68" s="11"/>
      <c r="E68" s="12" t="s">
        <v>109</v>
      </c>
      <c r="F68" s="87">
        <v>6808511</v>
      </c>
      <c r="G68" s="87">
        <v>1099950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7431273</v>
      </c>
      <c r="G69" s="87">
        <v>6946518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47442026</v>
      </c>
      <c r="G78" s="86">
        <f>+G62+G67+G74</f>
        <v>41248710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48298418</v>
      </c>
      <c r="G80" s="86">
        <f>+G58+G78</f>
        <v>42272779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6" t="s">
        <v>453</v>
      </c>
      <c r="B90" s="176"/>
      <c r="C90" s="176"/>
      <c r="E90" s="176" t="s">
        <v>447</v>
      </c>
      <c r="F90" s="176"/>
      <c r="G90" s="176"/>
    </row>
    <row r="91" spans="1:10" x14ac:dyDescent="0.2">
      <c r="A91" s="176" t="s">
        <v>454</v>
      </c>
      <c r="B91" s="176"/>
      <c r="C91" s="176"/>
      <c r="E91" s="176" t="s">
        <v>448</v>
      </c>
      <c r="F91" s="176"/>
      <c r="G91" s="176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G18" sqref="G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11" t="s">
        <v>119</v>
      </c>
      <c r="B2" s="212"/>
      <c r="C2" s="212"/>
      <c r="D2" s="212"/>
      <c r="E2" s="212"/>
      <c r="F2" s="212"/>
      <c r="G2" s="212"/>
      <c r="H2" s="212"/>
      <c r="I2" s="213"/>
    </row>
    <row r="3" spans="1:9" ht="13.5" thickBot="1" x14ac:dyDescent="0.25">
      <c r="A3" s="214" t="s">
        <v>121</v>
      </c>
      <c r="B3" s="215"/>
      <c r="C3" s="215"/>
      <c r="D3" s="215"/>
      <c r="E3" s="215"/>
      <c r="F3" s="215"/>
      <c r="G3" s="215"/>
      <c r="H3" s="215"/>
      <c r="I3" s="216"/>
    </row>
    <row r="4" spans="1:9" ht="13.5" thickBot="1" x14ac:dyDescent="0.25">
      <c r="A4" s="214" t="s">
        <v>459</v>
      </c>
      <c r="B4" s="215"/>
      <c r="C4" s="215"/>
      <c r="D4" s="215"/>
      <c r="E4" s="215"/>
      <c r="F4" s="215"/>
      <c r="G4" s="215"/>
      <c r="H4" s="215"/>
      <c r="I4" s="216"/>
    </row>
    <row r="5" spans="1:9" ht="13.5" thickBot="1" x14ac:dyDescent="0.25">
      <c r="A5" s="214" t="s">
        <v>1</v>
      </c>
      <c r="B5" s="215"/>
      <c r="C5" s="215"/>
      <c r="D5" s="215"/>
      <c r="E5" s="215"/>
      <c r="F5" s="215"/>
      <c r="G5" s="215"/>
      <c r="H5" s="215"/>
      <c r="I5" s="216"/>
    </row>
    <row r="6" spans="1:9" ht="47.25" customHeight="1" x14ac:dyDescent="0.2">
      <c r="A6" s="217" t="s">
        <v>122</v>
      </c>
      <c r="B6" s="218"/>
      <c r="C6" s="186" t="s">
        <v>461</v>
      </c>
      <c r="D6" s="186" t="s">
        <v>123</v>
      </c>
      <c r="E6" s="186" t="s">
        <v>124</v>
      </c>
      <c r="F6" s="186" t="s">
        <v>125</v>
      </c>
      <c r="G6" s="3" t="s">
        <v>126</v>
      </c>
      <c r="H6" s="186" t="s">
        <v>128</v>
      </c>
      <c r="I6" s="186" t="s">
        <v>129</v>
      </c>
    </row>
    <row r="7" spans="1:9" ht="37.5" customHeight="1" thickBot="1" x14ac:dyDescent="0.25">
      <c r="A7" s="183"/>
      <c r="B7" s="185"/>
      <c r="C7" s="188"/>
      <c r="D7" s="188"/>
      <c r="E7" s="188"/>
      <c r="F7" s="188"/>
      <c r="G7" s="4" t="s">
        <v>127</v>
      </c>
      <c r="H7" s="188"/>
      <c r="I7" s="188"/>
    </row>
    <row r="8" spans="1:9" x14ac:dyDescent="0.2">
      <c r="A8" s="209"/>
      <c r="B8" s="210"/>
      <c r="C8" s="22"/>
      <c r="D8" s="22"/>
      <c r="E8" s="22"/>
      <c r="F8" s="22"/>
      <c r="G8" s="22"/>
      <c r="H8" s="22"/>
      <c r="I8" s="22"/>
    </row>
    <row r="9" spans="1:9" x14ac:dyDescent="0.2">
      <c r="A9" s="201" t="s">
        <v>130</v>
      </c>
      <c r="B9" s="202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1" t="s">
        <v>430</v>
      </c>
      <c r="B10" s="202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1" t="s">
        <v>431</v>
      </c>
      <c r="B14" s="202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1" t="s">
        <v>137</v>
      </c>
      <c r="B18" s="202"/>
      <c r="C18" s="86">
        <f>+'FORMATO 1'!G9</f>
        <v>1024069</v>
      </c>
      <c r="D18" s="89">
        <v>0</v>
      </c>
      <c r="E18" s="89">
        <v>0</v>
      </c>
      <c r="F18" s="89">
        <v>0</v>
      </c>
      <c r="G18" s="166">
        <f>+'FORMATO 1'!F9</f>
        <v>856392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1" t="s">
        <v>138</v>
      </c>
      <c r="B20" s="202"/>
      <c r="C20" s="86">
        <f>+C9+C18</f>
        <v>1024069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856392</v>
      </c>
      <c r="H20" s="86">
        <f t="shared" si="4"/>
        <v>0</v>
      </c>
      <c r="I20" s="86">
        <f t="shared" si="4"/>
        <v>0</v>
      </c>
    </row>
    <row r="21" spans="1:11" x14ac:dyDescent="0.2">
      <c r="A21" s="201"/>
      <c r="B21" s="202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1" t="s">
        <v>154</v>
      </c>
      <c r="B22" s="202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3" t="s">
        <v>432</v>
      </c>
      <c r="B23" s="204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3" t="s">
        <v>433</v>
      </c>
      <c r="B24" s="204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3" t="s">
        <v>434</v>
      </c>
      <c r="B25" s="204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7"/>
      <c r="B26" s="208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1" t="s">
        <v>155</v>
      </c>
      <c r="B27" s="202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3" t="s">
        <v>139</v>
      </c>
      <c r="B28" s="204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3" t="s">
        <v>140</v>
      </c>
      <c r="B29" s="204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3" t="s">
        <v>141</v>
      </c>
      <c r="B30" s="204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5"/>
      <c r="B31" s="206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0" t="s">
        <v>152</v>
      </c>
      <c r="C33" s="200"/>
      <c r="D33" s="200"/>
      <c r="E33" s="200"/>
      <c r="F33" s="200"/>
      <c r="G33" s="200"/>
      <c r="H33" s="200"/>
      <c r="I33" s="200"/>
    </row>
    <row r="34" spans="1:9" ht="25.5" customHeight="1" x14ac:dyDescent="0.2">
      <c r="A34" s="31">
        <v>2</v>
      </c>
      <c r="B34" s="200" t="s">
        <v>153</v>
      </c>
      <c r="C34" s="200"/>
      <c r="D34" s="200"/>
      <c r="E34" s="200"/>
      <c r="F34" s="200"/>
      <c r="G34" s="200"/>
      <c r="H34" s="200"/>
      <c r="I34" s="200"/>
    </row>
    <row r="37" spans="1:9" ht="13.5" thickBot="1" x14ac:dyDescent="0.25"/>
    <row r="38" spans="1:9" ht="20.100000000000001" customHeight="1" x14ac:dyDescent="0.2">
      <c r="A38" s="177" t="s">
        <v>142</v>
      </c>
      <c r="B38" s="179"/>
      <c r="C38" s="28" t="s">
        <v>143</v>
      </c>
      <c r="D38" s="129" t="s">
        <v>145</v>
      </c>
      <c r="E38" s="129" t="s">
        <v>148</v>
      </c>
      <c r="F38" s="186" t="s">
        <v>150</v>
      </c>
      <c r="G38" s="186" t="s">
        <v>438</v>
      </c>
    </row>
    <row r="39" spans="1:9" ht="20.100000000000001" customHeight="1" x14ac:dyDescent="0.2">
      <c r="A39" s="196"/>
      <c r="B39" s="197"/>
      <c r="C39" s="3" t="s">
        <v>144</v>
      </c>
      <c r="D39" s="127" t="s">
        <v>146</v>
      </c>
      <c r="E39" s="127" t="s">
        <v>149</v>
      </c>
      <c r="F39" s="187"/>
      <c r="G39" s="187"/>
    </row>
    <row r="40" spans="1:9" ht="20.100000000000001" customHeight="1" thickBot="1" x14ac:dyDescent="0.25">
      <c r="A40" s="198"/>
      <c r="B40" s="199"/>
      <c r="C40" s="29"/>
      <c r="D40" s="128" t="s">
        <v>147</v>
      </c>
      <c r="E40" s="29"/>
      <c r="F40" s="188"/>
      <c r="G40" s="188"/>
    </row>
    <row r="41" spans="1:9" ht="25.5" customHeight="1" x14ac:dyDescent="0.2">
      <c r="A41" s="190" t="s">
        <v>151</v>
      </c>
      <c r="B41" s="191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92" t="s">
        <v>435</v>
      </c>
      <c r="B42" s="193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92" t="s">
        <v>436</v>
      </c>
      <c r="B43" s="193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4" t="s">
        <v>437</v>
      </c>
      <c r="B44" s="195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9" t="s">
        <v>453</v>
      </c>
      <c r="C50" s="189"/>
      <c r="D50" s="189"/>
      <c r="E50" s="189" t="s">
        <v>447</v>
      </c>
      <c r="F50" s="189"/>
      <c r="G50" s="189"/>
      <c r="H50" s="189"/>
    </row>
    <row r="51" spans="2:8" x14ac:dyDescent="0.2">
      <c r="B51" s="189" t="s">
        <v>454</v>
      </c>
      <c r="C51" s="189"/>
      <c r="D51" s="189"/>
      <c r="E51" s="189" t="s">
        <v>448</v>
      </c>
      <c r="F51" s="189"/>
      <c r="G51" s="189"/>
      <c r="H51" s="189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11" t="s">
        <v>119</v>
      </c>
      <c r="B2" s="212"/>
      <c r="C2" s="212"/>
      <c r="D2" s="212"/>
      <c r="E2" s="212"/>
      <c r="F2" s="212"/>
      <c r="G2" s="212"/>
      <c r="H2" s="212"/>
      <c r="I2" s="212"/>
      <c r="J2" s="212"/>
      <c r="K2" s="213"/>
    </row>
    <row r="3" spans="1:12" ht="15.75" thickBot="1" x14ac:dyDescent="0.3">
      <c r="A3" s="214" t="s">
        <v>156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2" ht="15.75" thickBot="1" x14ac:dyDescent="0.3">
      <c r="A4" s="214" t="s">
        <v>459</v>
      </c>
      <c r="B4" s="215"/>
      <c r="C4" s="215"/>
      <c r="D4" s="215"/>
      <c r="E4" s="215"/>
      <c r="F4" s="215"/>
      <c r="G4" s="215"/>
      <c r="H4" s="215"/>
      <c r="I4" s="215"/>
      <c r="J4" s="215"/>
      <c r="K4" s="216"/>
    </row>
    <row r="5" spans="1:12" ht="15.75" thickBot="1" x14ac:dyDescent="0.3">
      <c r="A5" s="214" t="s">
        <v>1</v>
      </c>
      <c r="B5" s="215"/>
      <c r="C5" s="215"/>
      <c r="D5" s="215"/>
      <c r="E5" s="215"/>
      <c r="F5" s="215"/>
      <c r="G5" s="215"/>
      <c r="H5" s="215"/>
      <c r="I5" s="215"/>
      <c r="J5" s="215"/>
      <c r="K5" s="216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9" t="s">
        <v>453</v>
      </c>
      <c r="B27" s="219"/>
      <c r="C27" s="219"/>
      <c r="D27" s="219"/>
      <c r="E27" s="219"/>
      <c r="G27" s="219" t="s">
        <v>447</v>
      </c>
      <c r="H27" s="219"/>
      <c r="I27" s="219"/>
      <c r="J27" s="219"/>
      <c r="K27" s="219"/>
    </row>
    <row r="28" spans="1:12" x14ac:dyDescent="0.25">
      <c r="A28" s="219" t="s">
        <v>454</v>
      </c>
      <c r="B28" s="219"/>
      <c r="C28" s="219"/>
      <c r="D28" s="219"/>
      <c r="E28" s="219"/>
      <c r="G28" s="219" t="s">
        <v>448</v>
      </c>
      <c r="H28" s="219"/>
      <c r="I28" s="219"/>
      <c r="J28" s="219"/>
      <c r="K28" s="219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D58" sqref="D58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7" t="s">
        <v>119</v>
      </c>
      <c r="B2" s="178"/>
      <c r="C2" s="178"/>
      <c r="D2" s="178"/>
      <c r="E2" s="179"/>
    </row>
    <row r="3" spans="1:7" x14ac:dyDescent="0.25">
      <c r="A3" s="196" t="s">
        <v>179</v>
      </c>
      <c r="B3" s="222"/>
      <c r="C3" s="222"/>
      <c r="D3" s="222"/>
      <c r="E3" s="197"/>
    </row>
    <row r="4" spans="1:7" x14ac:dyDescent="0.25">
      <c r="A4" s="196" t="s">
        <v>462</v>
      </c>
      <c r="B4" s="222"/>
      <c r="C4" s="222"/>
      <c r="D4" s="222"/>
      <c r="E4" s="197"/>
    </row>
    <row r="5" spans="1:7" ht="15.75" thickBot="1" x14ac:dyDescent="0.3">
      <c r="A5" s="198" t="s">
        <v>1</v>
      </c>
      <c r="B5" s="223"/>
      <c r="C5" s="223"/>
      <c r="D5" s="223"/>
      <c r="E5" s="199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32" t="s">
        <v>180</v>
      </c>
      <c r="B7" s="233"/>
      <c r="C7" s="28" t="s">
        <v>181</v>
      </c>
      <c r="D7" s="186" t="s">
        <v>183</v>
      </c>
      <c r="E7" s="28" t="s">
        <v>184</v>
      </c>
    </row>
    <row r="8" spans="1:7" ht="15.75" thickBot="1" x14ac:dyDescent="0.3">
      <c r="A8" s="234"/>
      <c r="B8" s="235"/>
      <c r="C8" s="4" t="s">
        <v>182</v>
      </c>
      <c r="D8" s="188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60939689</v>
      </c>
      <c r="D10" s="90">
        <f>+D11+D12+D13</f>
        <v>18354037</v>
      </c>
      <c r="E10" s="90">
        <f>+E11+E12+E13</f>
        <v>18354037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15822945</v>
      </c>
      <c r="D11" s="91">
        <v>6843052</v>
      </c>
      <c r="E11" s="91">
        <v>6843052</v>
      </c>
    </row>
    <row r="12" spans="1:7" x14ac:dyDescent="0.25">
      <c r="A12" s="43"/>
      <c r="B12" s="46" t="s">
        <v>188</v>
      </c>
      <c r="C12" s="91">
        <v>45116744</v>
      </c>
      <c r="D12" s="91">
        <v>11510985</v>
      </c>
      <c r="E12" s="91">
        <v>11510985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60939689</v>
      </c>
      <c r="D15" s="90">
        <f>+D16+D17</f>
        <v>11545526</v>
      </c>
      <c r="E15" s="90">
        <f>+E16+E17</f>
        <v>11545526</v>
      </c>
    </row>
    <row r="16" spans="1:7" x14ac:dyDescent="0.25">
      <c r="A16" s="43"/>
      <c r="B16" s="46" t="s">
        <v>190</v>
      </c>
      <c r="C16" s="91">
        <v>15822945</v>
      </c>
      <c r="D16" s="91">
        <v>2005587</v>
      </c>
      <c r="E16" s="91">
        <v>2005587</v>
      </c>
      <c r="G16" s="154">
        <f>+D10-D15</f>
        <v>6808511</v>
      </c>
    </row>
    <row r="17" spans="1:10" x14ac:dyDescent="0.25">
      <c r="A17" s="43"/>
      <c r="B17" s="46" t="s">
        <v>191</v>
      </c>
      <c r="C17" s="91">
        <v>45116744</v>
      </c>
      <c r="D17" s="91">
        <v>9539939</v>
      </c>
      <c r="E17" s="91">
        <v>9539939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6808511</v>
      </c>
      <c r="E23" s="91">
        <f>+E10-E15+E19</f>
        <v>6808511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6808511</v>
      </c>
      <c r="E24" s="91">
        <f>+E23-E13</f>
        <v>6808511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6808511</v>
      </c>
      <c r="E25" s="91">
        <f>+E24-E19</f>
        <v>6808511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8" t="s">
        <v>198</v>
      </c>
      <c r="B28" s="239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6808511</v>
      </c>
      <c r="E34" s="90">
        <f t="shared" si="1"/>
        <v>6808511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32" t="s">
        <v>198</v>
      </c>
      <c r="B37" s="233"/>
      <c r="C37" s="236" t="s">
        <v>205</v>
      </c>
      <c r="D37" s="236" t="s">
        <v>183</v>
      </c>
      <c r="E37" s="2" t="s">
        <v>184</v>
      </c>
    </row>
    <row r="38" spans="1:5" ht="15.75" thickBot="1" x14ac:dyDescent="0.3">
      <c r="A38" s="234"/>
      <c r="B38" s="235"/>
      <c r="C38" s="237"/>
      <c r="D38" s="237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6"/>
      <c r="B47" s="228" t="s">
        <v>212</v>
      </c>
      <c r="C47" s="230">
        <f>+C40-C43</f>
        <v>0</v>
      </c>
      <c r="D47" s="230">
        <f t="shared" ref="D47:E47" si="4">+D40-D43</f>
        <v>0</v>
      </c>
      <c r="E47" s="230">
        <f t="shared" si="4"/>
        <v>0</v>
      </c>
    </row>
    <row r="48" spans="1:5" ht="15.75" thickBot="1" x14ac:dyDescent="0.3">
      <c r="A48" s="227"/>
      <c r="B48" s="229"/>
      <c r="C48" s="231"/>
      <c r="D48" s="231"/>
      <c r="E48" s="231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32" t="s">
        <v>198</v>
      </c>
      <c r="B50" s="233"/>
      <c r="C50" s="2" t="s">
        <v>181</v>
      </c>
      <c r="D50" s="236" t="s">
        <v>183</v>
      </c>
      <c r="E50" s="2" t="s">
        <v>184</v>
      </c>
    </row>
    <row r="51" spans="1:7" ht="15.75" thickBot="1" x14ac:dyDescent="0.3">
      <c r="A51" s="234"/>
      <c r="B51" s="235"/>
      <c r="C51" s="52" t="s">
        <v>199</v>
      </c>
      <c r="D51" s="237"/>
      <c r="E51" s="52" t="s">
        <v>200</v>
      </c>
    </row>
    <row r="52" spans="1:7" x14ac:dyDescent="0.25">
      <c r="A52" s="224"/>
      <c r="B52" s="225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15822945</v>
      </c>
      <c r="D53" s="94">
        <f>+D11</f>
        <v>6843052</v>
      </c>
      <c r="E53" s="94">
        <f>+E11</f>
        <v>6843052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15822945</v>
      </c>
      <c r="D58" s="94">
        <f>+D16</f>
        <v>2005587</v>
      </c>
      <c r="E58" s="94">
        <f>+E16</f>
        <v>2005587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4837465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4837465</v>
      </c>
      <c r="E62" s="95">
        <f>+E53+E54-E58+E60</f>
        <v>4837465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4837465</v>
      </c>
      <c r="E63" s="95">
        <f>+E62-E54</f>
        <v>4837465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32" t="s">
        <v>198</v>
      </c>
      <c r="B66" s="233"/>
      <c r="C66" s="236" t="s">
        <v>205</v>
      </c>
      <c r="D66" s="236" t="s">
        <v>183</v>
      </c>
      <c r="E66" s="2" t="s">
        <v>184</v>
      </c>
    </row>
    <row r="67" spans="1:5" ht="15.75" thickBot="1" x14ac:dyDescent="0.3">
      <c r="A67" s="234"/>
      <c r="B67" s="235"/>
      <c r="C67" s="237"/>
      <c r="D67" s="237"/>
      <c r="E67" s="52" t="s">
        <v>200</v>
      </c>
    </row>
    <row r="68" spans="1:5" x14ac:dyDescent="0.25">
      <c r="A68" s="224"/>
      <c r="B68" s="225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45116744</v>
      </c>
      <c r="D69" s="94">
        <f t="shared" ref="D69:E69" si="6">+D12</f>
        <v>11510985</v>
      </c>
      <c r="E69" s="94">
        <f t="shared" si="6"/>
        <v>11510985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45116744</v>
      </c>
      <c r="D74" s="94">
        <f t="shared" ref="D74:E74" si="8">+D17</f>
        <v>9539939</v>
      </c>
      <c r="E74" s="94">
        <f t="shared" si="8"/>
        <v>9539939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1971046</v>
      </c>
      <c r="E78" s="95">
        <f t="shared" si="9"/>
        <v>1971046</v>
      </c>
    </row>
    <row r="79" spans="1:5" x14ac:dyDescent="0.25">
      <c r="A79" s="226"/>
      <c r="B79" s="228" t="s">
        <v>220</v>
      </c>
      <c r="C79" s="220">
        <f>+C78-C70</f>
        <v>0</v>
      </c>
      <c r="D79" s="220">
        <f>+D78-D70</f>
        <v>1971046</v>
      </c>
      <c r="E79" s="220">
        <f>+E78-E70</f>
        <v>1971046</v>
      </c>
    </row>
    <row r="80" spans="1:5" ht="15.75" thickBot="1" x14ac:dyDescent="0.3">
      <c r="A80" s="227"/>
      <c r="B80" s="229"/>
      <c r="C80" s="221"/>
      <c r="D80" s="221"/>
      <c r="E80" s="221"/>
    </row>
    <row r="82" spans="1:5" x14ac:dyDescent="0.25">
      <c r="D82" s="154"/>
    </row>
    <row r="86" spans="1:5" x14ac:dyDescent="0.25">
      <c r="A86" s="219" t="s">
        <v>453</v>
      </c>
      <c r="B86" s="219"/>
      <c r="C86" s="219" t="s">
        <v>447</v>
      </c>
      <c r="D86" s="219"/>
      <c r="E86" s="219"/>
    </row>
    <row r="87" spans="1:5" x14ac:dyDescent="0.25">
      <c r="A87" s="219" t="s">
        <v>454</v>
      </c>
      <c r="B87" s="219"/>
      <c r="C87" s="219" t="s">
        <v>448</v>
      </c>
      <c r="D87" s="219"/>
      <c r="E87" s="219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workbookViewId="0">
      <selection activeCell="K83" sqref="K83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7" t="s">
        <v>119</v>
      </c>
      <c r="B2" s="178"/>
      <c r="C2" s="178"/>
      <c r="D2" s="178"/>
      <c r="E2" s="178"/>
      <c r="F2" s="178"/>
      <c r="G2" s="178"/>
      <c r="H2" s="178"/>
      <c r="I2" s="179"/>
    </row>
    <row r="3" spans="1:10" x14ac:dyDescent="0.2">
      <c r="A3" s="196" t="s">
        <v>222</v>
      </c>
      <c r="B3" s="222"/>
      <c r="C3" s="222"/>
      <c r="D3" s="222"/>
      <c r="E3" s="222"/>
      <c r="F3" s="222"/>
      <c r="G3" s="222"/>
      <c r="H3" s="222"/>
      <c r="I3" s="197"/>
    </row>
    <row r="4" spans="1:10" x14ac:dyDescent="0.2">
      <c r="A4" s="196" t="s">
        <v>463</v>
      </c>
      <c r="B4" s="222"/>
      <c r="C4" s="222"/>
      <c r="D4" s="222"/>
      <c r="E4" s="222"/>
      <c r="F4" s="222"/>
      <c r="G4" s="222"/>
      <c r="H4" s="222"/>
      <c r="I4" s="197"/>
    </row>
    <row r="5" spans="1:10" ht="13.5" thickBot="1" x14ac:dyDescent="0.25">
      <c r="A5" s="198" t="s">
        <v>1</v>
      </c>
      <c r="B5" s="223"/>
      <c r="C5" s="223"/>
      <c r="D5" s="223"/>
      <c r="E5" s="223"/>
      <c r="F5" s="223"/>
      <c r="G5" s="223"/>
      <c r="H5" s="223"/>
      <c r="I5" s="199"/>
    </row>
    <row r="6" spans="1:10" ht="13.5" thickBot="1" x14ac:dyDescent="0.25">
      <c r="A6" s="177"/>
      <c r="B6" s="178"/>
      <c r="C6" s="179"/>
      <c r="D6" s="241" t="s">
        <v>223</v>
      </c>
      <c r="E6" s="242"/>
      <c r="F6" s="242"/>
      <c r="G6" s="242"/>
      <c r="H6" s="243"/>
      <c r="I6" s="244" t="s">
        <v>224</v>
      </c>
    </row>
    <row r="7" spans="1:10" x14ac:dyDescent="0.2">
      <c r="A7" s="196" t="s">
        <v>198</v>
      </c>
      <c r="B7" s="222"/>
      <c r="C7" s="197"/>
      <c r="D7" s="244" t="s">
        <v>226</v>
      </c>
      <c r="E7" s="249" t="s">
        <v>227</v>
      </c>
      <c r="F7" s="244" t="s">
        <v>228</v>
      </c>
      <c r="G7" s="244" t="s">
        <v>183</v>
      </c>
      <c r="H7" s="244" t="s">
        <v>229</v>
      </c>
      <c r="I7" s="245"/>
    </row>
    <row r="8" spans="1:10" ht="13.5" thickBot="1" x14ac:dyDescent="0.25">
      <c r="A8" s="198" t="s">
        <v>225</v>
      </c>
      <c r="B8" s="223"/>
      <c r="C8" s="199"/>
      <c r="D8" s="246"/>
      <c r="E8" s="250"/>
      <c r="F8" s="246"/>
      <c r="G8" s="246"/>
      <c r="H8" s="246"/>
      <c r="I8" s="246"/>
    </row>
    <row r="9" spans="1:10" x14ac:dyDescent="0.2">
      <c r="A9" s="251"/>
      <c r="B9" s="252"/>
      <c r="C9" s="253"/>
      <c r="D9" s="77"/>
      <c r="E9" s="77"/>
      <c r="F9" s="77"/>
      <c r="G9" s="77"/>
      <c r="H9" s="77"/>
      <c r="I9" s="77"/>
    </row>
    <row r="10" spans="1:10" x14ac:dyDescent="0.2">
      <c r="A10" s="254" t="s">
        <v>230</v>
      </c>
      <c r="B10" s="255"/>
      <c r="C10" s="256"/>
      <c r="D10" s="77"/>
      <c r="E10" s="77"/>
      <c r="F10" s="77"/>
      <c r="G10" s="77"/>
      <c r="H10" s="77"/>
      <c r="I10" s="77"/>
    </row>
    <row r="11" spans="1:10" x14ac:dyDescent="0.2">
      <c r="A11" s="61"/>
      <c r="B11" s="247" t="s">
        <v>231</v>
      </c>
      <c r="C11" s="248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7" t="s">
        <v>232</v>
      </c>
      <c r="C12" s="248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7" t="s">
        <v>233</v>
      </c>
      <c r="C13" s="248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7" t="s">
        <v>234</v>
      </c>
      <c r="C14" s="248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7" t="s">
        <v>235</v>
      </c>
      <c r="C15" s="248"/>
      <c r="D15" s="81">
        <v>0</v>
      </c>
      <c r="E15" s="82">
        <v>0</v>
      </c>
      <c r="F15" s="82">
        <f t="shared" si="0"/>
        <v>0</v>
      </c>
      <c r="G15" s="82">
        <v>402</v>
      </c>
      <c r="H15" s="82">
        <v>402</v>
      </c>
      <c r="I15" s="82">
        <f>+H15-D15</f>
        <v>402</v>
      </c>
      <c r="J15" s="70" t="s">
        <v>377</v>
      </c>
    </row>
    <row r="16" spans="1:10" x14ac:dyDescent="0.2">
      <c r="A16" s="61"/>
      <c r="B16" s="247" t="s">
        <v>236</v>
      </c>
      <c r="C16" s="248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7" t="s">
        <v>237</v>
      </c>
      <c r="C17" s="258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/>
      <c r="L17" s="76"/>
    </row>
    <row r="18" spans="1:13" x14ac:dyDescent="0.2">
      <c r="A18" s="259"/>
      <c r="B18" s="247" t="s">
        <v>238</v>
      </c>
      <c r="C18" s="248"/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1">
        <v>0</v>
      </c>
      <c r="L18" s="76"/>
    </row>
    <row r="19" spans="1:13" x14ac:dyDescent="0.2">
      <c r="A19" s="259"/>
      <c r="B19" s="247" t="s">
        <v>239</v>
      </c>
      <c r="C19" s="248"/>
      <c r="D19" s="260"/>
      <c r="E19" s="260"/>
      <c r="F19" s="260"/>
      <c r="G19" s="260"/>
      <c r="H19" s="260"/>
      <c r="I19" s="261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62" t="s">
        <v>251</v>
      </c>
      <c r="C31" s="263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7" t="s">
        <v>257</v>
      </c>
      <c r="C37" s="258"/>
      <c r="D37" s="83">
        <v>15822945</v>
      </c>
      <c r="E37" s="83">
        <v>0</v>
      </c>
      <c r="F37" s="83">
        <f>+D37+E37</f>
        <v>15822945</v>
      </c>
      <c r="G37" s="83">
        <v>6842650</v>
      </c>
      <c r="H37" s="83">
        <v>6842650</v>
      </c>
      <c r="I37" s="83">
        <f>+H37-D37</f>
        <v>-8980295</v>
      </c>
      <c r="J37" s="142"/>
      <c r="L37" s="144"/>
    </row>
    <row r="38" spans="1:12" x14ac:dyDescent="0.2">
      <c r="A38" s="61"/>
      <c r="B38" s="247" t="s">
        <v>258</v>
      </c>
      <c r="C38" s="248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7" t="s">
        <v>260</v>
      </c>
      <c r="C40" s="248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4" t="s">
        <v>263</v>
      </c>
      <c r="B44" s="255"/>
      <c r="C44" s="266"/>
      <c r="D44" s="85">
        <f>+D11+D12+D13+D14+D15+D16+D17+D18+D31+D37+D38+D40</f>
        <v>15822945</v>
      </c>
      <c r="E44" s="85">
        <f>+E11+E12+E13+E14+E15+E16+E17+E18+E31+E37+E38+E40</f>
        <v>0</v>
      </c>
      <c r="F44" s="85">
        <f t="shared" ref="F44" si="9">+F11+F12+F13+F14+F15+F16+F17+F18+F31+F37+F38+F40</f>
        <v>15822945</v>
      </c>
      <c r="G44" s="85">
        <f>+G11+G12+G13+G14+G15+G16+G17+G18+G31+G37+G38+G40</f>
        <v>6843052</v>
      </c>
      <c r="H44" s="85">
        <f>+H11+H12+H13+H14+H15+H16+H17+H18+H31+H37+H38+H40</f>
        <v>6843052</v>
      </c>
      <c r="I44" s="85">
        <f>+I11+I12+I13+I14+I15+I16+I17+I18+I31+I37+I38+I40</f>
        <v>-8979893</v>
      </c>
    </row>
    <row r="45" spans="1:12" x14ac:dyDescent="0.2">
      <c r="A45" s="254" t="s">
        <v>264</v>
      </c>
      <c r="B45" s="255"/>
      <c r="C45" s="266"/>
      <c r="D45" s="78"/>
      <c r="E45" s="78"/>
      <c r="F45" s="78"/>
      <c r="G45" s="78"/>
      <c r="H45" s="78"/>
      <c r="I45" s="78"/>
    </row>
    <row r="46" spans="1:12" x14ac:dyDescent="0.2">
      <c r="A46" s="254" t="s">
        <v>265</v>
      </c>
      <c r="B46" s="255"/>
      <c r="C46" s="266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4" t="s">
        <v>266</v>
      </c>
      <c r="B48" s="255"/>
      <c r="C48" s="266"/>
      <c r="D48" s="77"/>
      <c r="E48" s="77"/>
      <c r="F48" s="77"/>
      <c r="G48" s="77"/>
      <c r="H48" s="77"/>
      <c r="I48" s="77"/>
    </row>
    <row r="49" spans="1:12" x14ac:dyDescent="0.2">
      <c r="A49" s="61"/>
      <c r="B49" s="247" t="s">
        <v>267</v>
      </c>
      <c r="C49" s="248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7" t="s">
        <v>276</v>
      </c>
      <c r="C58" s="248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7" t="s">
        <v>281</v>
      </c>
      <c r="C63" s="248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62" t="s">
        <v>284</v>
      </c>
      <c r="C66" s="263"/>
      <c r="D66" s="81">
        <v>45116744</v>
      </c>
      <c r="E66" s="81">
        <v>0</v>
      </c>
      <c r="F66" s="81">
        <f t="shared" si="12"/>
        <v>45116744</v>
      </c>
      <c r="G66" s="81">
        <v>11509880</v>
      </c>
      <c r="H66" s="81">
        <v>11509880</v>
      </c>
      <c r="I66" s="81">
        <f t="shared" si="16"/>
        <v>-33606864</v>
      </c>
    </row>
    <row r="67" spans="1:12" x14ac:dyDescent="0.2">
      <c r="A67" s="61"/>
      <c r="B67" s="262" t="s">
        <v>285</v>
      </c>
      <c r="C67" s="263"/>
      <c r="D67" s="81">
        <v>0</v>
      </c>
      <c r="E67" s="81">
        <v>0</v>
      </c>
      <c r="F67" s="81">
        <f t="shared" ref="F67" si="17">+D67+E67</f>
        <v>0</v>
      </c>
      <c r="G67" s="81">
        <v>1105</v>
      </c>
      <c r="H67" s="81">
        <v>1105</v>
      </c>
      <c r="I67" s="81">
        <f t="shared" si="16"/>
        <v>1105</v>
      </c>
      <c r="L67" s="76"/>
    </row>
    <row r="68" spans="1:12" x14ac:dyDescent="0.2">
      <c r="A68" s="64"/>
      <c r="B68" s="264"/>
      <c r="C68" s="265"/>
      <c r="D68" s="82"/>
      <c r="E68" s="82"/>
      <c r="F68" s="82"/>
      <c r="G68" s="82"/>
      <c r="H68" s="82"/>
      <c r="I68" s="82"/>
    </row>
    <row r="69" spans="1:12" x14ac:dyDescent="0.2">
      <c r="A69" s="269" t="s">
        <v>286</v>
      </c>
      <c r="B69" s="270"/>
      <c r="C69" s="271"/>
      <c r="D69" s="81">
        <f t="shared" ref="D69:I69" si="18">+D49+D58+D63+D66+D67</f>
        <v>45116744</v>
      </c>
      <c r="E69" s="81">
        <f t="shared" si="18"/>
        <v>0</v>
      </c>
      <c r="F69" s="81">
        <f t="shared" si="18"/>
        <v>45116744</v>
      </c>
      <c r="G69" s="81">
        <f t="shared" si="18"/>
        <v>11510985</v>
      </c>
      <c r="H69" s="81">
        <f t="shared" si="18"/>
        <v>11510985</v>
      </c>
      <c r="I69" s="81">
        <f t="shared" si="18"/>
        <v>-33605759</v>
      </c>
      <c r="K69" s="71"/>
    </row>
    <row r="70" spans="1:12" x14ac:dyDescent="0.2">
      <c r="A70" s="64"/>
      <c r="B70" s="264"/>
      <c r="C70" s="265"/>
      <c r="D70" s="82"/>
      <c r="E70" s="82"/>
      <c r="F70" s="82"/>
      <c r="G70" s="82"/>
      <c r="H70" s="82"/>
      <c r="I70" s="82"/>
    </row>
    <row r="71" spans="1:12" x14ac:dyDescent="0.2">
      <c r="A71" s="254" t="s">
        <v>287</v>
      </c>
      <c r="B71" s="255"/>
      <c r="C71" s="266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47" t="s">
        <v>288</v>
      </c>
      <c r="C72" s="248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64"/>
      <c r="C73" s="265"/>
      <c r="D73" s="82"/>
      <c r="E73" s="82"/>
      <c r="F73" s="82"/>
      <c r="G73" s="82"/>
      <c r="H73" s="82"/>
      <c r="I73" s="82"/>
    </row>
    <row r="74" spans="1:12" x14ac:dyDescent="0.2">
      <c r="A74" s="254" t="s">
        <v>289</v>
      </c>
      <c r="B74" s="255"/>
      <c r="C74" s="266"/>
      <c r="D74" s="81">
        <f>+D44+D69+D71</f>
        <v>60939689</v>
      </c>
      <c r="E74" s="81">
        <f>+E44+E69+E71</f>
        <v>0</v>
      </c>
      <c r="F74" s="81">
        <f>+F44+F69+F71</f>
        <v>60939689</v>
      </c>
      <c r="G74" s="81">
        <f t="shared" ref="G74:H74" si="20">+G44+G69+G71</f>
        <v>18354037</v>
      </c>
      <c r="H74" s="81">
        <f t="shared" si="20"/>
        <v>18354037</v>
      </c>
      <c r="I74" s="81">
        <f>+I44+I69+I71</f>
        <v>-42585652</v>
      </c>
    </row>
    <row r="75" spans="1:12" x14ac:dyDescent="0.2">
      <c r="A75" s="64"/>
      <c r="B75" s="264"/>
      <c r="C75" s="265"/>
      <c r="D75" s="82"/>
      <c r="E75" s="82"/>
      <c r="F75" s="82"/>
      <c r="G75" s="82"/>
      <c r="H75" s="82"/>
      <c r="I75" s="82"/>
      <c r="K75" s="76">
        <f>+D74+E74</f>
        <v>60939689</v>
      </c>
    </row>
    <row r="76" spans="1:12" x14ac:dyDescent="0.2">
      <c r="A76" s="61"/>
      <c r="B76" s="272" t="s">
        <v>290</v>
      </c>
      <c r="C76" s="266"/>
      <c r="D76" s="82"/>
      <c r="E76" s="82"/>
      <c r="F76" s="82"/>
      <c r="G76" s="82"/>
      <c r="H76" s="82"/>
      <c r="I76" s="82"/>
    </row>
    <row r="77" spans="1:12" x14ac:dyDescent="0.2">
      <c r="A77" s="61"/>
      <c r="B77" s="262" t="s">
        <v>291</v>
      </c>
      <c r="C77" s="263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62" t="s">
        <v>292</v>
      </c>
      <c r="C78" s="263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73" t="s">
        <v>293</v>
      </c>
      <c r="C79" s="271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67"/>
      <c r="C80" s="268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6" t="s">
        <v>453</v>
      </c>
      <c r="B87" s="176"/>
      <c r="C87" s="176"/>
      <c r="D87" s="176"/>
      <c r="E87" s="240" t="s">
        <v>447</v>
      </c>
      <c r="F87" s="240"/>
      <c r="G87" s="240"/>
      <c r="H87" s="240"/>
      <c r="I87" s="240"/>
    </row>
    <row r="88" spans="1:10" x14ac:dyDescent="0.2">
      <c r="A88" s="176" t="s">
        <v>454</v>
      </c>
      <c r="B88" s="176"/>
      <c r="C88" s="176"/>
      <c r="D88" s="176"/>
      <c r="E88" s="240" t="s">
        <v>448</v>
      </c>
      <c r="F88" s="240"/>
      <c r="G88" s="240"/>
      <c r="H88" s="240"/>
      <c r="I88" s="240"/>
    </row>
    <row r="92" spans="1:10" x14ac:dyDescent="0.2">
      <c r="C92" s="1" t="s">
        <v>456</v>
      </c>
      <c r="D92" s="156">
        <v>58505034</v>
      </c>
      <c r="E92" s="76">
        <v>1754190</v>
      </c>
      <c r="F92" s="156">
        <f>+D92+E92</f>
        <v>60259224</v>
      </c>
      <c r="G92" s="156">
        <v>60274397</v>
      </c>
      <c r="H92" s="156">
        <v>60274397</v>
      </c>
      <c r="J92" s="76"/>
    </row>
    <row r="94" spans="1:10" x14ac:dyDescent="0.2">
      <c r="C94" s="1" t="s">
        <v>449</v>
      </c>
      <c r="D94" s="76">
        <f>+D92-D74</f>
        <v>-2434655</v>
      </c>
      <c r="E94" s="76">
        <f>+E92-E74</f>
        <v>1754190</v>
      </c>
      <c r="F94" s="76">
        <f>+F92-F74</f>
        <v>-680465</v>
      </c>
      <c r="G94" s="76">
        <f>+G92-G74</f>
        <v>41920360</v>
      </c>
      <c r="H94" s="76">
        <f>+H92-H74</f>
        <v>41920360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 E37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58" zoomScaleNormal="100" zoomScaleSheetLayoutView="100" workbookViewId="0">
      <selection activeCell="C167" sqref="C167:H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7" t="s">
        <v>119</v>
      </c>
      <c r="B1" s="178"/>
      <c r="C1" s="178"/>
      <c r="D1" s="178"/>
      <c r="E1" s="178"/>
      <c r="F1" s="178"/>
      <c r="G1" s="178"/>
      <c r="H1" s="278"/>
    </row>
    <row r="2" spans="1:15" x14ac:dyDescent="0.25">
      <c r="A2" s="196" t="s">
        <v>295</v>
      </c>
      <c r="B2" s="222"/>
      <c r="C2" s="222"/>
      <c r="D2" s="222"/>
      <c r="E2" s="222"/>
      <c r="F2" s="222"/>
      <c r="G2" s="222"/>
      <c r="H2" s="279"/>
    </row>
    <row r="3" spans="1:15" x14ac:dyDescent="0.25">
      <c r="A3" s="196" t="s">
        <v>296</v>
      </c>
      <c r="B3" s="222"/>
      <c r="C3" s="222"/>
      <c r="D3" s="222"/>
      <c r="E3" s="222"/>
      <c r="F3" s="222"/>
      <c r="G3" s="222"/>
      <c r="H3" s="279"/>
    </row>
    <row r="4" spans="1:15" x14ac:dyDescent="0.25">
      <c r="A4" s="196" t="s">
        <v>462</v>
      </c>
      <c r="B4" s="222"/>
      <c r="C4" s="222"/>
      <c r="D4" s="222"/>
      <c r="E4" s="222"/>
      <c r="F4" s="222"/>
      <c r="G4" s="222"/>
      <c r="H4" s="279"/>
    </row>
    <row r="5" spans="1:15" ht="15.75" thickBot="1" x14ac:dyDescent="0.3">
      <c r="A5" s="198" t="s">
        <v>1</v>
      </c>
      <c r="B5" s="223"/>
      <c r="C5" s="223"/>
      <c r="D5" s="223"/>
      <c r="E5" s="223"/>
      <c r="F5" s="223"/>
      <c r="G5" s="223"/>
      <c r="H5" s="280"/>
    </row>
    <row r="6" spans="1:15" ht="15.75" thickBot="1" x14ac:dyDescent="0.3">
      <c r="A6" s="177" t="s">
        <v>180</v>
      </c>
      <c r="B6" s="179"/>
      <c r="C6" s="241" t="s">
        <v>297</v>
      </c>
      <c r="D6" s="242"/>
      <c r="E6" s="242"/>
      <c r="F6" s="242"/>
      <c r="G6" s="243"/>
      <c r="H6" s="244" t="s">
        <v>298</v>
      </c>
    </row>
    <row r="7" spans="1:15" ht="26.25" thickBot="1" x14ac:dyDescent="0.3">
      <c r="A7" s="198"/>
      <c r="B7" s="199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46"/>
    </row>
    <row r="8" spans="1:15" s="137" customFormat="1" x14ac:dyDescent="0.25">
      <c r="A8" s="281" t="s">
        <v>301</v>
      </c>
      <c r="B8" s="282"/>
      <c r="C8" s="152">
        <f>+C9+C17+C27+C37+C47+C57+C61+C70+C74</f>
        <v>15822945</v>
      </c>
      <c r="D8" s="152">
        <f>+D9+D17+D27+D37+D47+D57+D61+D70+D74</f>
        <v>0</v>
      </c>
      <c r="E8" s="152">
        <f>+E9+E17+E27+E37+E47+E57+E61+E70+E74</f>
        <v>15822945</v>
      </c>
      <c r="F8" s="152">
        <f>+F9+F17+F27+F37+F47+F57+F61+F70+F74</f>
        <v>2005587</v>
      </c>
      <c r="G8" s="152">
        <f>+G9+G17+G27+G37+G47+G57+G61+G70+G74</f>
        <v>2005587</v>
      </c>
      <c r="H8" s="152">
        <f t="shared" ref="H8" si="0">+H9+H17+H27+H37+H47+H57+H61+H70+H74</f>
        <v>13817358</v>
      </c>
      <c r="I8" s="168"/>
    </row>
    <row r="9" spans="1:15" x14ac:dyDescent="0.25">
      <c r="A9" s="259" t="s">
        <v>302</v>
      </c>
      <c r="B9" s="275"/>
      <c r="C9" s="97">
        <f>SUM(C10:C16)</f>
        <v>8184892</v>
      </c>
      <c r="D9" s="97">
        <f>SUM(D10:D16)</f>
        <v>0</v>
      </c>
      <c r="E9" s="97">
        <f t="shared" ref="E9:H9" si="1">SUM(E10:E16)</f>
        <v>8184892</v>
      </c>
      <c r="F9" s="97">
        <f t="shared" si="1"/>
        <v>1199021</v>
      </c>
      <c r="G9" s="97">
        <f t="shared" si="1"/>
        <v>1199021</v>
      </c>
      <c r="H9" s="97">
        <f t="shared" si="1"/>
        <v>6985871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304</v>
      </c>
      <c r="C11" s="151">
        <v>4023220</v>
      </c>
      <c r="D11" s="84">
        <v>0</v>
      </c>
      <c r="E11" s="84">
        <f t="shared" si="2"/>
        <v>4023220</v>
      </c>
      <c r="F11" s="84">
        <v>800461</v>
      </c>
      <c r="G11" s="84">
        <v>800461</v>
      </c>
      <c r="H11" s="84">
        <f t="shared" ref="H11:H75" si="3">+E11-F11</f>
        <v>3222759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952632</v>
      </c>
      <c r="D12" s="82">
        <v>0</v>
      </c>
      <c r="E12" s="84">
        <f t="shared" si="2"/>
        <v>952632</v>
      </c>
      <c r="F12" s="82">
        <v>255521</v>
      </c>
      <c r="G12" s="82">
        <v>255521</v>
      </c>
      <c r="H12" s="84">
        <f t="shared" si="3"/>
        <v>697111</v>
      </c>
      <c r="J12" s="72"/>
    </row>
    <row r="13" spans="1:15" x14ac:dyDescent="0.25">
      <c r="A13" s="61"/>
      <c r="B13" s="62" t="s">
        <v>306</v>
      </c>
      <c r="C13" s="98">
        <v>465000</v>
      </c>
      <c r="D13" s="82">
        <v>0</v>
      </c>
      <c r="E13" s="84">
        <f t="shared" si="2"/>
        <v>465000</v>
      </c>
      <c r="F13" s="82">
        <v>7489</v>
      </c>
      <c r="G13" s="82">
        <v>7489</v>
      </c>
      <c r="H13" s="84">
        <f t="shared" si="3"/>
        <v>457511</v>
      </c>
      <c r="J13" s="72"/>
    </row>
    <row r="14" spans="1:15" x14ac:dyDescent="0.25">
      <c r="A14" s="61"/>
      <c r="B14" s="62" t="s">
        <v>307</v>
      </c>
      <c r="C14" s="98">
        <v>495040</v>
      </c>
      <c r="D14" s="82">
        <v>0</v>
      </c>
      <c r="E14" s="84">
        <f t="shared" si="2"/>
        <v>495040</v>
      </c>
      <c r="F14" s="82">
        <v>35645</v>
      </c>
      <c r="G14" s="82">
        <v>35645</v>
      </c>
      <c r="H14" s="84">
        <f t="shared" si="3"/>
        <v>459395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309</v>
      </c>
      <c r="C16" s="151">
        <v>2249000</v>
      </c>
      <c r="D16" s="84">
        <v>0</v>
      </c>
      <c r="E16" s="84">
        <f t="shared" si="2"/>
        <v>2249000</v>
      </c>
      <c r="F16" s="84">
        <v>99905</v>
      </c>
      <c r="G16" s="84">
        <v>99905</v>
      </c>
      <c r="H16" s="84">
        <f t="shared" si="3"/>
        <v>2149095</v>
      </c>
      <c r="J16" s="72"/>
      <c r="K16" s="72"/>
      <c r="L16" s="72"/>
      <c r="M16" s="72"/>
      <c r="N16" s="72"/>
      <c r="O16" s="72"/>
    </row>
    <row r="17" spans="1:12" x14ac:dyDescent="0.25">
      <c r="A17" s="259" t="s">
        <v>310</v>
      </c>
      <c r="B17" s="275"/>
      <c r="C17" s="97">
        <f t="shared" ref="C17:G17" si="4">SUM(C18:C26)</f>
        <v>2565206</v>
      </c>
      <c r="D17" s="97">
        <f>SUM(D18:D26)</f>
        <v>0</v>
      </c>
      <c r="E17" s="97">
        <f>SUM(E18:E26)</f>
        <v>2565206</v>
      </c>
      <c r="F17" s="97">
        <f>SUM(F18:F26)</f>
        <v>186024</v>
      </c>
      <c r="G17" s="97">
        <f t="shared" si="4"/>
        <v>186024</v>
      </c>
      <c r="H17" s="97">
        <f>SUM(H18:H26)</f>
        <v>2379182</v>
      </c>
    </row>
    <row r="18" spans="1:12" ht="25.5" x14ac:dyDescent="0.25">
      <c r="A18" s="61"/>
      <c r="B18" s="145" t="s">
        <v>311</v>
      </c>
      <c r="C18" s="98">
        <v>966348</v>
      </c>
      <c r="D18" s="82">
        <v>0</v>
      </c>
      <c r="E18" s="82">
        <f t="shared" ref="E18:E26" si="5">+C18+D18</f>
        <v>966348</v>
      </c>
      <c r="F18" s="82">
        <v>10857</v>
      </c>
      <c r="G18" s="82">
        <v>10857</v>
      </c>
      <c r="H18" s="82">
        <f>+E18-F18</f>
        <v>955491</v>
      </c>
      <c r="J18" s="72"/>
    </row>
    <row r="19" spans="1:12" x14ac:dyDescent="0.25">
      <c r="A19" s="61"/>
      <c r="B19" s="62" t="s">
        <v>312</v>
      </c>
      <c r="C19" s="98">
        <v>367040</v>
      </c>
      <c r="D19" s="82">
        <v>0</v>
      </c>
      <c r="E19" s="82">
        <f t="shared" si="5"/>
        <v>367040</v>
      </c>
      <c r="F19" s="82">
        <v>31590</v>
      </c>
      <c r="G19" s="82">
        <v>31590</v>
      </c>
      <c r="H19" s="82">
        <f t="shared" si="3"/>
        <v>335450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435761</v>
      </c>
      <c r="D21" s="84">
        <v>0</v>
      </c>
      <c r="E21" s="84">
        <f t="shared" si="5"/>
        <v>435761</v>
      </c>
      <c r="F21" s="84">
        <v>6143</v>
      </c>
      <c r="G21" s="84">
        <v>6143</v>
      </c>
      <c r="H21" s="82">
        <f t="shared" si="3"/>
        <v>429618</v>
      </c>
      <c r="J21" s="72"/>
    </row>
    <row r="22" spans="1:12" x14ac:dyDescent="0.25">
      <c r="A22" s="141"/>
      <c r="B22" s="150" t="s">
        <v>315</v>
      </c>
      <c r="C22" s="151">
        <v>145290</v>
      </c>
      <c r="D22" s="84">
        <v>0</v>
      </c>
      <c r="E22" s="84">
        <f t="shared" si="5"/>
        <v>145290</v>
      </c>
      <c r="F22" s="84">
        <v>8889</v>
      </c>
      <c r="G22" s="84">
        <v>8889</v>
      </c>
      <c r="H22" s="82">
        <f t="shared" si="3"/>
        <v>136401</v>
      </c>
      <c r="J22" s="72"/>
    </row>
    <row r="23" spans="1:12" x14ac:dyDescent="0.25">
      <c r="A23" s="141"/>
      <c r="B23" s="150" t="s">
        <v>316</v>
      </c>
      <c r="C23" s="151">
        <v>283175</v>
      </c>
      <c r="D23" s="84">
        <v>0</v>
      </c>
      <c r="E23" s="84">
        <f t="shared" si="5"/>
        <v>283175</v>
      </c>
      <c r="F23" s="84">
        <v>128545</v>
      </c>
      <c r="G23" s="84">
        <v>128545</v>
      </c>
      <c r="H23" s="82">
        <f t="shared" si="3"/>
        <v>154630</v>
      </c>
      <c r="J23" s="72"/>
    </row>
    <row r="24" spans="1:12" x14ac:dyDescent="0.25">
      <c r="A24" s="141"/>
      <c r="B24" s="150" t="s">
        <v>317</v>
      </c>
      <c r="C24" s="151">
        <v>138283</v>
      </c>
      <c r="D24" s="84">
        <v>0</v>
      </c>
      <c r="E24" s="84">
        <f t="shared" si="5"/>
        <v>138283</v>
      </c>
      <c r="F24" s="84">
        <v>0</v>
      </c>
      <c r="G24" s="84">
        <v>0</v>
      </c>
      <c r="H24" s="82">
        <f t="shared" si="3"/>
        <v>138283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229309</v>
      </c>
      <c r="D26" s="84">
        <v>0</v>
      </c>
      <c r="E26" s="84">
        <f t="shared" si="5"/>
        <v>229309</v>
      </c>
      <c r="F26" s="84">
        <v>0</v>
      </c>
      <c r="G26" s="84">
        <v>0</v>
      </c>
      <c r="H26" s="82">
        <f t="shared" si="3"/>
        <v>229309</v>
      </c>
      <c r="J26" s="72"/>
      <c r="L26" s="72"/>
    </row>
    <row r="27" spans="1:12" x14ac:dyDescent="0.25">
      <c r="A27" s="276" t="s">
        <v>320</v>
      </c>
      <c r="B27" s="277"/>
      <c r="C27" s="152">
        <f>SUM(C28:C36)</f>
        <v>4704742</v>
      </c>
      <c r="D27" s="152">
        <f t="shared" ref="D27" si="6">SUM(D28:D36)</f>
        <v>0</v>
      </c>
      <c r="E27" s="152">
        <f>SUM(E28:E36)</f>
        <v>4704742</v>
      </c>
      <c r="F27" s="152">
        <f>SUM(F28:F36)</f>
        <v>620542</v>
      </c>
      <c r="G27" s="152">
        <f>SUM(G28:G36)</f>
        <v>620542</v>
      </c>
      <c r="H27" s="152">
        <f>SUM(H28:H36)</f>
        <v>4084200</v>
      </c>
      <c r="L27" s="72"/>
    </row>
    <row r="28" spans="1:12" x14ac:dyDescent="0.25">
      <c r="A28" s="141"/>
      <c r="B28" s="150" t="s">
        <v>321</v>
      </c>
      <c r="C28" s="151">
        <v>753201</v>
      </c>
      <c r="D28" s="84">
        <v>0</v>
      </c>
      <c r="E28" s="84">
        <f t="shared" ref="E28:E36" si="7">+C28+D28</f>
        <v>753201</v>
      </c>
      <c r="F28" s="84">
        <v>166792</v>
      </c>
      <c r="G28" s="84">
        <v>166792</v>
      </c>
      <c r="H28" s="84">
        <f t="shared" ref="H28:H36" si="8">+E28-F28</f>
        <v>586409</v>
      </c>
    </row>
    <row r="29" spans="1:12" x14ac:dyDescent="0.25">
      <c r="A29" s="141"/>
      <c r="B29" s="150" t="s">
        <v>322</v>
      </c>
      <c r="C29" s="151">
        <v>48372</v>
      </c>
      <c r="D29" s="84">
        <v>0</v>
      </c>
      <c r="E29" s="84">
        <f t="shared" si="7"/>
        <v>48372</v>
      </c>
      <c r="F29" s="84">
        <v>700</v>
      </c>
      <c r="G29" s="84">
        <v>700</v>
      </c>
      <c r="H29" s="84">
        <f t="shared" si="8"/>
        <v>47672</v>
      </c>
    </row>
    <row r="30" spans="1:12" x14ac:dyDescent="0.25">
      <c r="A30" s="141"/>
      <c r="B30" s="150" t="s">
        <v>323</v>
      </c>
      <c r="C30" s="151">
        <v>673833</v>
      </c>
      <c r="D30" s="84">
        <v>0</v>
      </c>
      <c r="E30" s="84">
        <f>+C30+D30</f>
        <v>673833</v>
      </c>
      <c r="F30" s="84">
        <v>31250</v>
      </c>
      <c r="G30" s="84">
        <v>31250</v>
      </c>
      <c r="H30" s="84">
        <f t="shared" si="8"/>
        <v>642583</v>
      </c>
    </row>
    <row r="31" spans="1:12" x14ac:dyDescent="0.25">
      <c r="A31" s="141"/>
      <c r="B31" s="150" t="s">
        <v>324</v>
      </c>
      <c r="C31" s="151">
        <v>545600</v>
      </c>
      <c r="D31" s="84">
        <v>0</v>
      </c>
      <c r="E31" s="84">
        <f t="shared" si="7"/>
        <v>545600</v>
      </c>
      <c r="F31" s="84">
        <v>5972</v>
      </c>
      <c r="G31" s="84">
        <v>5972</v>
      </c>
      <c r="H31" s="84">
        <f t="shared" si="8"/>
        <v>539628</v>
      </c>
    </row>
    <row r="32" spans="1:12" ht="25.5" x14ac:dyDescent="0.25">
      <c r="A32" s="141"/>
      <c r="B32" s="153" t="s">
        <v>325</v>
      </c>
      <c r="C32" s="151">
        <v>509274</v>
      </c>
      <c r="D32" s="84">
        <v>0</v>
      </c>
      <c r="E32" s="84">
        <f t="shared" si="7"/>
        <v>509274</v>
      </c>
      <c r="F32" s="84">
        <v>107054</v>
      </c>
      <c r="G32" s="84">
        <v>107054</v>
      </c>
      <c r="H32" s="84">
        <f t="shared" si="8"/>
        <v>402220</v>
      </c>
    </row>
    <row r="33" spans="1:8" x14ac:dyDescent="0.25">
      <c r="A33" s="61"/>
      <c r="B33" s="62" t="s">
        <v>326</v>
      </c>
      <c r="C33" s="98">
        <v>144250</v>
      </c>
      <c r="D33" s="82">
        <v>0</v>
      </c>
      <c r="E33" s="84">
        <f t="shared" si="7"/>
        <v>144250</v>
      </c>
      <c r="F33" s="82">
        <v>0</v>
      </c>
      <c r="G33" s="82">
        <v>0</v>
      </c>
      <c r="H33" s="82">
        <f t="shared" si="8"/>
        <v>144250</v>
      </c>
    </row>
    <row r="34" spans="1:8" x14ac:dyDescent="0.25">
      <c r="A34" s="61"/>
      <c r="B34" s="62" t="s">
        <v>327</v>
      </c>
      <c r="C34" s="98">
        <v>143625</v>
      </c>
      <c r="D34" s="82">
        <v>0</v>
      </c>
      <c r="E34" s="84">
        <f t="shared" si="7"/>
        <v>143625</v>
      </c>
      <c r="F34" s="82">
        <v>20226</v>
      </c>
      <c r="G34" s="82">
        <v>20226</v>
      </c>
      <c r="H34" s="82">
        <f t="shared" si="8"/>
        <v>123399</v>
      </c>
    </row>
    <row r="35" spans="1:8" x14ac:dyDescent="0.25">
      <c r="A35" s="61"/>
      <c r="B35" s="62" t="s">
        <v>328</v>
      </c>
      <c r="C35" s="98">
        <v>321367</v>
      </c>
      <c r="D35" s="82">
        <v>0</v>
      </c>
      <c r="E35" s="84">
        <f t="shared" si="7"/>
        <v>321367</v>
      </c>
      <c r="F35" s="82">
        <v>3157</v>
      </c>
      <c r="G35" s="82">
        <v>3157</v>
      </c>
      <c r="H35" s="84">
        <f t="shared" si="8"/>
        <v>318210</v>
      </c>
    </row>
    <row r="36" spans="1:8" x14ac:dyDescent="0.25">
      <c r="A36" s="61"/>
      <c r="B36" s="62" t="s">
        <v>329</v>
      </c>
      <c r="C36" s="98">
        <v>1565220</v>
      </c>
      <c r="D36" s="82">
        <v>0</v>
      </c>
      <c r="E36" s="84">
        <f t="shared" si="7"/>
        <v>1565220</v>
      </c>
      <c r="F36" s="82">
        <v>285391</v>
      </c>
      <c r="G36" s="82">
        <v>285391</v>
      </c>
      <c r="H36" s="82">
        <f t="shared" si="8"/>
        <v>1279829</v>
      </c>
    </row>
    <row r="37" spans="1:8" ht="30" customHeight="1" x14ac:dyDescent="0.25">
      <c r="A37" s="192" t="s">
        <v>330</v>
      </c>
      <c r="B37" s="193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92" t="s">
        <v>340</v>
      </c>
      <c r="B47" s="193"/>
      <c r="C47" s="97">
        <f t="shared" ref="C47:H47" si="11">SUM(C48:C56)</f>
        <v>368105</v>
      </c>
      <c r="D47" s="97">
        <f t="shared" si="11"/>
        <v>0</v>
      </c>
      <c r="E47" s="97">
        <f t="shared" si="11"/>
        <v>368105</v>
      </c>
      <c r="F47" s="97">
        <f t="shared" si="11"/>
        <v>0</v>
      </c>
      <c r="G47" s="97">
        <f t="shared" si="11"/>
        <v>0</v>
      </c>
      <c r="H47" s="97">
        <f t="shared" si="11"/>
        <v>368105</v>
      </c>
    </row>
    <row r="48" spans="1:8" x14ac:dyDescent="0.25">
      <c r="A48" s="61"/>
      <c r="B48" s="150" t="s">
        <v>341</v>
      </c>
      <c r="C48" s="151">
        <v>263005</v>
      </c>
      <c r="D48" s="84">
        <v>0</v>
      </c>
      <c r="E48" s="84">
        <f>+C48+D48</f>
        <v>263005</v>
      </c>
      <c r="F48" s="84">
        <v>0</v>
      </c>
      <c r="G48" s="84">
        <v>0</v>
      </c>
      <c r="H48" s="84">
        <f>+E48-F48</f>
        <v>263005</v>
      </c>
    </row>
    <row r="49" spans="1:8" x14ac:dyDescent="0.25">
      <c r="A49" s="61"/>
      <c r="B49" s="62" t="s">
        <v>342</v>
      </c>
      <c r="C49" s="151">
        <v>15000</v>
      </c>
      <c r="D49" s="82">
        <v>0</v>
      </c>
      <c r="E49" s="84">
        <f t="shared" ref="E49:E56" si="12">+C49+D49</f>
        <v>15000</v>
      </c>
      <c r="F49" s="82">
        <v>0</v>
      </c>
      <c r="G49" s="82">
        <v>0</v>
      </c>
      <c r="H49" s="84">
        <f t="shared" ref="H49:H56" si="13">+E49-F49</f>
        <v>15000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90100</v>
      </c>
      <c r="D53" s="82">
        <v>0</v>
      </c>
      <c r="E53" s="84">
        <f t="shared" si="12"/>
        <v>90100</v>
      </c>
      <c r="F53" s="82">
        <v>0</v>
      </c>
      <c r="G53" s="82">
        <v>0</v>
      </c>
      <c r="H53" s="84">
        <f t="shared" si="13"/>
        <v>90100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9" t="s">
        <v>350</v>
      </c>
      <c r="B57" s="275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92" t="s">
        <v>354</v>
      </c>
      <c r="B61" s="193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9" t="s">
        <v>363</v>
      </c>
      <c r="B70" s="275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9" t="s">
        <v>367</v>
      </c>
      <c r="B74" s="275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4" t="s">
        <v>375</v>
      </c>
      <c r="B83" s="256"/>
      <c r="C83" s="97">
        <f>+C84+C92+C102+C112+C122+C132+C136+C145+C149</f>
        <v>45116744</v>
      </c>
      <c r="D83" s="97">
        <f t="shared" ref="D83:H83" si="20">+D84+D92+D102+D112+D122+D132+D136+D145+D149</f>
        <v>0</v>
      </c>
      <c r="E83" s="97">
        <f t="shared" si="20"/>
        <v>45116744</v>
      </c>
      <c r="F83" s="97">
        <f t="shared" si="20"/>
        <v>9539939</v>
      </c>
      <c r="G83" s="97">
        <f t="shared" si="20"/>
        <v>9539939</v>
      </c>
      <c r="H83" s="97">
        <f t="shared" si="20"/>
        <v>35576805</v>
      </c>
      <c r="J83" s="72"/>
      <c r="K83" s="72"/>
    </row>
    <row r="84" spans="1:11" x14ac:dyDescent="0.25">
      <c r="A84" s="259" t="s">
        <v>302</v>
      </c>
      <c r="B84" s="275"/>
      <c r="C84" s="97">
        <f t="shared" ref="C84:H84" si="21">SUM(C85:C91)</f>
        <v>44048627</v>
      </c>
      <c r="D84" s="97">
        <f t="shared" si="21"/>
        <v>0</v>
      </c>
      <c r="E84" s="97">
        <f t="shared" si="21"/>
        <v>44048627</v>
      </c>
      <c r="F84" s="97">
        <f t="shared" si="21"/>
        <v>9326504</v>
      </c>
      <c r="G84" s="97">
        <f t="shared" si="21"/>
        <v>9326504</v>
      </c>
      <c r="H84" s="97">
        <f t="shared" si="21"/>
        <v>34722123</v>
      </c>
    </row>
    <row r="85" spans="1:11" x14ac:dyDescent="0.25">
      <c r="A85" s="61"/>
      <c r="B85" s="62" t="s">
        <v>303</v>
      </c>
      <c r="C85" s="98">
        <v>10400830</v>
      </c>
      <c r="D85" s="82">
        <v>0</v>
      </c>
      <c r="E85" s="82">
        <f>+C85+D85</f>
        <v>10400830</v>
      </c>
      <c r="F85" s="82">
        <v>2592742</v>
      </c>
      <c r="G85" s="82">
        <v>2592742</v>
      </c>
      <c r="H85" s="82">
        <f t="shared" ref="H85:H88" si="22">+E85-F85</f>
        <v>7808088</v>
      </c>
    </row>
    <row r="86" spans="1:11" x14ac:dyDescent="0.25">
      <c r="A86" s="61"/>
      <c r="B86" s="163" t="s">
        <v>304</v>
      </c>
      <c r="C86" s="151">
        <v>15338787</v>
      </c>
      <c r="D86" s="84">
        <v>0</v>
      </c>
      <c r="E86" s="82">
        <f t="shared" ref="E86:E91" si="23">+C86+D86</f>
        <v>15338787</v>
      </c>
      <c r="F86" s="84">
        <v>3756050</v>
      </c>
      <c r="G86" s="84">
        <v>3756050</v>
      </c>
      <c r="H86" s="82">
        <f t="shared" si="22"/>
        <v>11582737</v>
      </c>
    </row>
    <row r="87" spans="1:11" x14ac:dyDescent="0.25">
      <c r="A87" s="61"/>
      <c r="B87" s="62" t="s">
        <v>305</v>
      </c>
      <c r="C87" s="98">
        <v>6075400</v>
      </c>
      <c r="D87" s="82">
        <v>0</v>
      </c>
      <c r="E87" s="82">
        <f t="shared" si="23"/>
        <v>6075400</v>
      </c>
      <c r="F87" s="82">
        <v>911171</v>
      </c>
      <c r="G87" s="82">
        <v>911171</v>
      </c>
      <c r="H87" s="82">
        <f t="shared" si="22"/>
        <v>5164229</v>
      </c>
    </row>
    <row r="88" spans="1:11" x14ac:dyDescent="0.25">
      <c r="A88" s="61"/>
      <c r="B88" s="62" t="s">
        <v>306</v>
      </c>
      <c r="C88" s="98">
        <v>4119010</v>
      </c>
      <c r="D88" s="82">
        <v>0</v>
      </c>
      <c r="E88" s="82">
        <f t="shared" si="23"/>
        <v>4119010</v>
      </c>
      <c r="F88" s="82">
        <v>1046474</v>
      </c>
      <c r="G88" s="82">
        <v>1046474</v>
      </c>
      <c r="H88" s="82">
        <f t="shared" si="22"/>
        <v>3072536</v>
      </c>
    </row>
    <row r="89" spans="1:11" x14ac:dyDescent="0.25">
      <c r="A89" s="132"/>
      <c r="B89" s="138" t="s">
        <v>307</v>
      </c>
      <c r="C89" s="98">
        <v>6267085</v>
      </c>
      <c r="D89" s="98">
        <v>0</v>
      </c>
      <c r="E89" s="82">
        <f t="shared" si="23"/>
        <v>6267085</v>
      </c>
      <c r="F89" s="98">
        <v>883175</v>
      </c>
      <c r="G89" s="98">
        <v>883175</v>
      </c>
      <c r="H89" s="82">
        <f>+E89-F89</f>
        <v>5383910</v>
      </c>
    </row>
    <row r="90" spans="1:11" x14ac:dyDescent="0.25">
      <c r="A90" s="61"/>
      <c r="B90" s="62" t="s">
        <v>308</v>
      </c>
      <c r="C90" s="98">
        <v>254100</v>
      </c>
      <c r="D90" s="82">
        <v>0</v>
      </c>
      <c r="E90" s="82">
        <f t="shared" si="23"/>
        <v>254100</v>
      </c>
      <c r="F90" s="82">
        <v>64130</v>
      </c>
      <c r="G90" s="82">
        <v>64130</v>
      </c>
      <c r="H90" s="82">
        <f t="shared" ref="H90:H91" si="24">+E90-F90</f>
        <v>189970</v>
      </c>
    </row>
    <row r="91" spans="1:11" x14ac:dyDescent="0.25">
      <c r="A91" s="61"/>
      <c r="B91" s="163" t="s">
        <v>309</v>
      </c>
      <c r="C91" s="151">
        <v>1593415</v>
      </c>
      <c r="D91" s="84">
        <v>0</v>
      </c>
      <c r="E91" s="82">
        <f t="shared" si="23"/>
        <v>1593415</v>
      </c>
      <c r="F91" s="84">
        <v>72762</v>
      </c>
      <c r="G91" s="84">
        <v>72762</v>
      </c>
      <c r="H91" s="82">
        <f t="shared" si="24"/>
        <v>1520653</v>
      </c>
    </row>
    <row r="92" spans="1:11" x14ac:dyDescent="0.25">
      <c r="A92" s="259" t="s">
        <v>310</v>
      </c>
      <c r="B92" s="275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10525525</v>
      </c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450</v>
      </c>
      <c r="K101">
        <v>50803294</v>
      </c>
      <c r="L101" s="154">
        <f>+F9+F84</f>
        <v>10525525</v>
      </c>
      <c r="M101" s="154">
        <f>+K101-L101</f>
        <v>40277769</v>
      </c>
    </row>
    <row r="102" spans="1:13" x14ac:dyDescent="0.25">
      <c r="A102" s="276" t="s">
        <v>320</v>
      </c>
      <c r="B102" s="277"/>
      <c r="C102" s="152">
        <f>SUM(C103:C111)</f>
        <v>1068117</v>
      </c>
      <c r="D102" s="152">
        <f t="shared" ref="D102:H102" si="28">SUM(D103:D111)</f>
        <v>0</v>
      </c>
      <c r="E102" s="152">
        <f t="shared" si="28"/>
        <v>1068117</v>
      </c>
      <c r="F102" s="152">
        <f t="shared" si="28"/>
        <v>213435</v>
      </c>
      <c r="G102" s="152">
        <f t="shared" si="28"/>
        <v>213435</v>
      </c>
      <c r="H102" s="152">
        <f t="shared" si="28"/>
        <v>854682</v>
      </c>
      <c r="J102" t="s">
        <v>451</v>
      </c>
      <c r="K102">
        <v>2212466</v>
      </c>
      <c r="L102" s="154">
        <f>+F17+F92</f>
        <v>186024</v>
      </c>
      <c r="M102" s="154">
        <f>+K102-L102</f>
        <v>2026442</v>
      </c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452</v>
      </c>
      <c r="K103">
        <v>6158687</v>
      </c>
      <c r="L103" s="154">
        <f>+F27+F102</f>
        <v>833977</v>
      </c>
      <c r="M103" s="154">
        <f>+K103-L103</f>
        <v>5324710</v>
      </c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539685</v>
      </c>
      <c r="D105" s="84">
        <v>0</v>
      </c>
      <c r="E105" s="84">
        <f t="shared" si="26"/>
        <v>539685</v>
      </c>
      <c r="F105" s="84">
        <v>106718</v>
      </c>
      <c r="G105" s="84">
        <v>106718</v>
      </c>
      <c r="H105" s="84">
        <f t="shared" si="27"/>
        <v>432967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528432</v>
      </c>
      <c r="D107" s="84">
        <v>0</v>
      </c>
      <c r="E107" s="84">
        <f t="shared" si="29"/>
        <v>528432</v>
      </c>
      <c r="F107" s="84">
        <v>106717</v>
      </c>
      <c r="G107" s="84">
        <v>106717</v>
      </c>
      <c r="H107" s="84">
        <f t="shared" si="30"/>
        <v>421715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192" t="s">
        <v>330</v>
      </c>
      <c r="B112" s="193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92" t="s">
        <v>340</v>
      </c>
      <c r="B122" s="193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9" t="s">
        <v>350</v>
      </c>
      <c r="B132" s="275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92" t="s">
        <v>354</v>
      </c>
      <c r="B136" s="193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9" t="s">
        <v>363</v>
      </c>
      <c r="B145" s="275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9" t="s">
        <v>367</v>
      </c>
      <c r="B149" s="275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4" t="s">
        <v>376</v>
      </c>
      <c r="B158" s="256"/>
      <c r="C158" s="97">
        <f>+C8+C83</f>
        <v>60939689</v>
      </c>
      <c r="D158" s="97">
        <f t="shared" ref="D158:H158" si="51">+D8+D83</f>
        <v>0</v>
      </c>
      <c r="E158" s="97">
        <f t="shared" si="51"/>
        <v>60939689</v>
      </c>
      <c r="F158" s="97">
        <f>+F8+F83</f>
        <v>11545526</v>
      </c>
      <c r="G158" s="97">
        <f>+G8+G83</f>
        <v>11545526</v>
      </c>
      <c r="H158" s="97">
        <f t="shared" si="51"/>
        <v>49394163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9" t="s">
        <v>455</v>
      </c>
      <c r="B162" s="219"/>
      <c r="C162" s="219"/>
      <c r="D162" s="274" t="s">
        <v>447</v>
      </c>
      <c r="E162" s="274"/>
      <c r="F162" s="274"/>
      <c r="G162" s="274"/>
      <c r="H162" s="274"/>
    </row>
    <row r="163" spans="1:9" x14ac:dyDescent="0.25">
      <c r="A163" s="219" t="s">
        <v>454</v>
      </c>
      <c r="B163" s="219"/>
      <c r="C163" s="219"/>
      <c r="D163" s="274" t="s">
        <v>448</v>
      </c>
      <c r="E163" s="274"/>
      <c r="F163" s="274"/>
      <c r="G163" s="274"/>
      <c r="H163" s="274"/>
    </row>
    <row r="167" spans="1:9" x14ac:dyDescent="0.25">
      <c r="B167" s="158" t="s">
        <v>464</v>
      </c>
      <c r="C167" s="156">
        <v>60939689</v>
      </c>
      <c r="D167" s="157">
        <v>0</v>
      </c>
      <c r="E167" s="157">
        <f>+C167+D167</f>
        <v>60939689</v>
      </c>
      <c r="F167" s="156">
        <v>11545526</v>
      </c>
      <c r="G167" s="156">
        <v>11545526</v>
      </c>
      <c r="H167" s="154">
        <f>+E167-F167</f>
        <v>49394163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workbookViewId="0">
      <selection activeCell="B24" sqref="B24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7" t="s">
        <v>119</v>
      </c>
      <c r="B2" s="284"/>
      <c r="C2" s="284"/>
      <c r="D2" s="284"/>
      <c r="E2" s="284"/>
      <c r="F2" s="284"/>
      <c r="G2" s="218"/>
    </row>
    <row r="3" spans="1:15" x14ac:dyDescent="0.25">
      <c r="A3" s="180" t="s">
        <v>295</v>
      </c>
      <c r="B3" s="181"/>
      <c r="C3" s="181"/>
      <c r="D3" s="181"/>
      <c r="E3" s="181"/>
      <c r="F3" s="181"/>
      <c r="G3" s="182"/>
    </row>
    <row r="4" spans="1:15" x14ac:dyDescent="0.25">
      <c r="A4" s="180" t="s">
        <v>463</v>
      </c>
      <c r="B4" s="181"/>
      <c r="C4" s="181"/>
      <c r="D4" s="181"/>
      <c r="E4" s="181"/>
      <c r="F4" s="181"/>
      <c r="G4" s="182"/>
    </row>
    <row r="5" spans="1:15" ht="15.75" thickBot="1" x14ac:dyDescent="0.3">
      <c r="A5" s="183" t="s">
        <v>1</v>
      </c>
      <c r="B5" s="184"/>
      <c r="C5" s="184"/>
      <c r="D5" s="184"/>
      <c r="E5" s="184"/>
      <c r="F5" s="184"/>
      <c r="G5" s="185"/>
    </row>
    <row r="6" spans="1:15" ht="15.75" thickBot="1" x14ac:dyDescent="0.3">
      <c r="A6" s="186" t="s">
        <v>180</v>
      </c>
      <c r="B6" s="214" t="s">
        <v>297</v>
      </c>
      <c r="C6" s="215"/>
      <c r="D6" s="215"/>
      <c r="E6" s="215"/>
      <c r="F6" s="216"/>
      <c r="G6" s="186" t="s">
        <v>298</v>
      </c>
    </row>
    <row r="7" spans="1:15" ht="26.25" thickBot="1" x14ac:dyDescent="0.3">
      <c r="A7" s="188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8"/>
    </row>
    <row r="8" spans="1:15" x14ac:dyDescent="0.25">
      <c r="A8" s="9" t="s">
        <v>378</v>
      </c>
      <c r="B8" s="110">
        <f t="shared" ref="B8:G8" si="0">+B10+B11+B12+B13</f>
        <v>15822945</v>
      </c>
      <c r="C8" s="110">
        <f t="shared" si="0"/>
        <v>0</v>
      </c>
      <c r="D8" s="110">
        <f t="shared" si="0"/>
        <v>15822945</v>
      </c>
      <c r="E8" s="110">
        <f t="shared" si="0"/>
        <v>2005587</v>
      </c>
      <c r="F8" s="110">
        <f t="shared" si="0"/>
        <v>2005587</v>
      </c>
      <c r="G8" s="110">
        <f t="shared" si="0"/>
        <v>13817358</v>
      </c>
      <c r="I8" s="154"/>
      <c r="J8" s="154">
        <f>+B8-'FORMATO 6A'!C8</f>
        <v>0</v>
      </c>
      <c r="K8" s="154">
        <f>+C8-'FORMATO 6A'!D8</f>
        <v>0</v>
      </c>
      <c r="L8" s="154">
        <f>+D8-'FORMATO 6A'!E8</f>
        <v>0</v>
      </c>
      <c r="M8" s="154">
        <f>+E8-'FORMATO 6A'!F8</f>
        <v>0</v>
      </c>
      <c r="N8" s="154">
        <f>+F8-'FORMATO 6A'!G8</f>
        <v>0</v>
      </c>
      <c r="O8" s="154">
        <f>+G8-'FORMATO 6A'!H8</f>
        <v>0</v>
      </c>
    </row>
    <row r="9" spans="1:15" x14ac:dyDescent="0.25">
      <c r="A9" s="9" t="s">
        <v>379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386</v>
      </c>
      <c r="B10" s="87">
        <v>4041785</v>
      </c>
      <c r="C10" s="87">
        <v>0</v>
      </c>
      <c r="D10" s="87">
        <f>+B10+C10</f>
        <v>4041785</v>
      </c>
      <c r="E10" s="87">
        <v>495503</v>
      </c>
      <c r="F10" s="87">
        <v>495503</v>
      </c>
      <c r="G10" s="87">
        <f>+D10-E10</f>
        <v>3546282</v>
      </c>
    </row>
    <row r="11" spans="1:15" x14ac:dyDescent="0.25">
      <c r="A11" s="14" t="s">
        <v>387</v>
      </c>
      <c r="B11" s="87">
        <v>4037426</v>
      </c>
      <c r="C11" s="87">
        <v>0</v>
      </c>
      <c r="D11" s="87">
        <f>+B11+C11</f>
        <v>4037426</v>
      </c>
      <c r="E11" s="87">
        <v>378293</v>
      </c>
      <c r="F11" s="87">
        <v>378293</v>
      </c>
      <c r="G11" s="87">
        <f t="shared" ref="G11:G13" si="1">+D11-E11</f>
        <v>3659133</v>
      </c>
    </row>
    <row r="12" spans="1:15" x14ac:dyDescent="0.25">
      <c r="A12" s="14" t="s">
        <v>388</v>
      </c>
      <c r="B12" s="87">
        <v>2395824</v>
      </c>
      <c r="C12" s="87">
        <v>0</v>
      </c>
      <c r="D12" s="87">
        <f t="shared" ref="D12:D13" si="2">+B12+C12</f>
        <v>2395824</v>
      </c>
      <c r="E12" s="87">
        <v>244195</v>
      </c>
      <c r="F12" s="87">
        <v>244195</v>
      </c>
      <c r="G12" s="87">
        <f t="shared" si="1"/>
        <v>2151629</v>
      </c>
    </row>
    <row r="13" spans="1:15" x14ac:dyDescent="0.25">
      <c r="A13" s="14" t="s">
        <v>389</v>
      </c>
      <c r="B13" s="87">
        <v>5347910</v>
      </c>
      <c r="C13" s="87">
        <v>0</v>
      </c>
      <c r="D13" s="87">
        <f t="shared" si="2"/>
        <v>5347910</v>
      </c>
      <c r="E13" s="87">
        <v>887596</v>
      </c>
      <c r="F13" s="87">
        <v>887596</v>
      </c>
      <c r="G13" s="87">
        <f t="shared" si="1"/>
        <v>4460314</v>
      </c>
    </row>
    <row r="14" spans="1:15" ht="25.5" x14ac:dyDescent="0.25">
      <c r="A14" s="103" t="s">
        <v>380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381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382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383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384</v>
      </c>
      <c r="B19" s="111">
        <f>+B21+B22+B23+B24</f>
        <v>45116744</v>
      </c>
      <c r="C19" s="111">
        <f t="shared" ref="C19:F19" si="3">+C21+C22+C23+C24</f>
        <v>0</v>
      </c>
      <c r="D19" s="111">
        <f t="shared" si="3"/>
        <v>45116744</v>
      </c>
      <c r="E19" s="111">
        <f t="shared" si="3"/>
        <v>9539939</v>
      </c>
      <c r="F19" s="111">
        <f t="shared" si="3"/>
        <v>9539939</v>
      </c>
      <c r="G19" s="111">
        <f>+G21+G22+G23+G24</f>
        <v>35576805</v>
      </c>
      <c r="J19" s="154">
        <f>+B19-'FORMATO 6A'!C83</f>
        <v>0</v>
      </c>
      <c r="K19" s="154">
        <f>+C19-'FORMATO 6A'!D83</f>
        <v>0</v>
      </c>
      <c r="L19" s="154">
        <f>+D19-'FORMATO 6A'!E83</f>
        <v>0</v>
      </c>
      <c r="M19" s="154">
        <f>+E19-'FORMATO 6A'!F83</f>
        <v>0</v>
      </c>
      <c r="N19" s="154">
        <f>+F19-'FORMATO 6A'!G83</f>
        <v>0</v>
      </c>
      <c r="O19" s="154">
        <f>+G19-'FORMATO 6A'!H83</f>
        <v>0</v>
      </c>
    </row>
    <row r="20" spans="1:15" x14ac:dyDescent="0.25">
      <c r="A20" s="30" t="s">
        <v>385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386</v>
      </c>
      <c r="B21" s="87">
        <v>14060134</v>
      </c>
      <c r="C21" s="87">
        <v>0</v>
      </c>
      <c r="D21" s="87">
        <f>+B21+C21</f>
        <v>14060134</v>
      </c>
      <c r="E21" s="87">
        <v>2952970</v>
      </c>
      <c r="F21" s="87">
        <v>2952970</v>
      </c>
      <c r="G21" s="87">
        <f>+D21-E21</f>
        <v>11107164</v>
      </c>
    </row>
    <row r="22" spans="1:15" x14ac:dyDescent="0.25">
      <c r="A22" s="14" t="s">
        <v>387</v>
      </c>
      <c r="B22" s="87">
        <v>13073414</v>
      </c>
      <c r="C22" s="87">
        <v>0</v>
      </c>
      <c r="D22" s="87">
        <f t="shared" ref="D22:D24" si="4">+B22+C22</f>
        <v>13073414</v>
      </c>
      <c r="E22" s="87">
        <v>2794577</v>
      </c>
      <c r="F22" s="87">
        <v>2794577</v>
      </c>
      <c r="G22" s="87">
        <f t="shared" ref="G22:G24" si="5">+D22-E22</f>
        <v>10278837</v>
      </c>
    </row>
    <row r="23" spans="1:15" x14ac:dyDescent="0.25">
      <c r="A23" s="14" t="s">
        <v>388</v>
      </c>
      <c r="B23" s="87">
        <v>11225908</v>
      </c>
      <c r="C23" s="87">
        <v>0</v>
      </c>
      <c r="D23" s="87">
        <f t="shared" si="4"/>
        <v>11225908</v>
      </c>
      <c r="E23" s="87">
        <v>2311990</v>
      </c>
      <c r="F23" s="87">
        <v>2311990</v>
      </c>
      <c r="G23" s="87">
        <f t="shared" si="5"/>
        <v>8913918</v>
      </c>
    </row>
    <row r="24" spans="1:15" x14ac:dyDescent="0.25">
      <c r="A24" s="14" t="s">
        <v>389</v>
      </c>
      <c r="B24" s="87">
        <v>6757288</v>
      </c>
      <c r="C24" s="87">
        <v>0</v>
      </c>
      <c r="D24" s="87">
        <f t="shared" si="4"/>
        <v>6757288</v>
      </c>
      <c r="E24" s="87">
        <v>1480402</v>
      </c>
      <c r="F24" s="87">
        <v>1480402</v>
      </c>
      <c r="G24" s="87">
        <f t="shared" si="5"/>
        <v>5276886</v>
      </c>
    </row>
    <row r="25" spans="1:15" ht="25.5" x14ac:dyDescent="0.25">
      <c r="A25" s="103" t="s">
        <v>380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381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382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383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376</v>
      </c>
      <c r="B30" s="86">
        <f>+B8+B19</f>
        <v>60939689</v>
      </c>
      <c r="C30" s="86">
        <f t="shared" ref="C30:F30" si="6">+C8+C19</f>
        <v>0</v>
      </c>
      <c r="D30" s="86">
        <f t="shared" si="6"/>
        <v>60939689</v>
      </c>
      <c r="E30" s="86">
        <f t="shared" si="6"/>
        <v>11545526</v>
      </c>
      <c r="F30" s="86">
        <f t="shared" si="6"/>
        <v>11545526</v>
      </c>
      <c r="G30" s="86">
        <f>+G8+G19</f>
        <v>49394163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9" t="s">
        <v>453</v>
      </c>
      <c r="B38" s="219"/>
      <c r="C38" s="219"/>
      <c r="D38" s="219" t="s">
        <v>447</v>
      </c>
      <c r="E38" s="219"/>
      <c r="F38" s="219"/>
      <c r="G38" s="219"/>
    </row>
    <row r="39" spans="1:7" x14ac:dyDescent="0.25">
      <c r="A39" s="219" t="s">
        <v>454</v>
      </c>
      <c r="B39" s="219"/>
      <c r="C39" s="219"/>
      <c r="D39" s="219" t="s">
        <v>448</v>
      </c>
      <c r="E39" s="219"/>
      <c r="F39" s="219"/>
      <c r="G39" s="219"/>
    </row>
    <row r="42" spans="1:7" ht="22.5" customHeight="1" x14ac:dyDescent="0.25">
      <c r="A42" s="283" t="s">
        <v>465</v>
      </c>
      <c r="B42" s="156">
        <v>60939689</v>
      </c>
      <c r="C42" s="157">
        <v>0</v>
      </c>
      <c r="D42" s="157">
        <f>+B42+C42</f>
        <v>60939689</v>
      </c>
      <c r="E42" s="156">
        <v>11545526</v>
      </c>
      <c r="F42" s="156">
        <v>11545526</v>
      </c>
      <c r="G42" s="154">
        <f>+D42-E42</f>
        <v>49394163</v>
      </c>
    </row>
    <row r="43" spans="1:7" x14ac:dyDescent="0.25">
      <c r="A43" s="283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64" zoomScale="90" zoomScaleNormal="100" zoomScaleSheetLayoutView="90" workbookViewId="0">
      <selection activeCell="B97" sqref="B97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7" t="s">
        <v>119</v>
      </c>
      <c r="B2" s="178"/>
      <c r="C2" s="178"/>
      <c r="D2" s="178"/>
      <c r="E2" s="178"/>
      <c r="F2" s="178"/>
      <c r="G2" s="178"/>
      <c r="H2" s="278"/>
    </row>
    <row r="3" spans="1:8" x14ac:dyDescent="0.25">
      <c r="A3" s="196" t="s">
        <v>295</v>
      </c>
      <c r="B3" s="222"/>
      <c r="C3" s="222"/>
      <c r="D3" s="222"/>
      <c r="E3" s="222"/>
      <c r="F3" s="222"/>
      <c r="G3" s="222"/>
      <c r="H3" s="279"/>
    </row>
    <row r="4" spans="1:8" x14ac:dyDescent="0.25">
      <c r="A4" s="196" t="s">
        <v>466</v>
      </c>
      <c r="B4" s="222"/>
      <c r="C4" s="222"/>
      <c r="D4" s="222"/>
      <c r="E4" s="222"/>
      <c r="F4" s="222"/>
      <c r="G4" s="222"/>
      <c r="H4" s="279"/>
    </row>
    <row r="5" spans="1:8" ht="15.75" thickBot="1" x14ac:dyDescent="0.3">
      <c r="A5" s="198" t="s">
        <v>1</v>
      </c>
      <c r="B5" s="223"/>
      <c r="C5" s="223"/>
      <c r="D5" s="223"/>
      <c r="E5" s="223"/>
      <c r="F5" s="223"/>
      <c r="G5" s="223"/>
      <c r="H5" s="280"/>
    </row>
    <row r="6" spans="1:8" ht="15.75" thickBot="1" x14ac:dyDescent="0.3">
      <c r="A6" s="177" t="s">
        <v>180</v>
      </c>
      <c r="B6" s="179"/>
      <c r="C6" s="285" t="s">
        <v>297</v>
      </c>
      <c r="D6" s="286"/>
      <c r="E6" s="286"/>
      <c r="F6" s="286"/>
      <c r="G6" s="287"/>
      <c r="H6" s="249" t="s">
        <v>298</v>
      </c>
    </row>
    <row r="7" spans="1:8" ht="26.25" thickBot="1" x14ac:dyDescent="0.3">
      <c r="A7" s="198"/>
      <c r="B7" s="199"/>
      <c r="C7" s="108" t="s">
        <v>182</v>
      </c>
      <c r="D7" s="108" t="s">
        <v>299</v>
      </c>
      <c r="E7" s="108" t="s">
        <v>300</v>
      </c>
      <c r="F7" s="108" t="s">
        <v>183</v>
      </c>
      <c r="G7" s="108" t="s">
        <v>200</v>
      </c>
      <c r="H7" s="250"/>
    </row>
    <row r="8" spans="1:8" x14ac:dyDescent="0.25">
      <c r="A8" s="209"/>
      <c r="B8" s="288"/>
      <c r="C8" s="87"/>
      <c r="D8" s="87"/>
      <c r="E8" s="87"/>
      <c r="F8" s="87"/>
      <c r="G8" s="87"/>
      <c r="H8" s="87"/>
    </row>
    <row r="9" spans="1:8" ht="16.5" customHeight="1" x14ac:dyDescent="0.25">
      <c r="A9" s="269" t="s">
        <v>390</v>
      </c>
      <c r="B9" s="271"/>
      <c r="C9" s="86">
        <f>+C10+C20+C29+C40</f>
        <v>15822945</v>
      </c>
      <c r="D9" s="86">
        <f t="shared" ref="D9:H9" si="0">+D10+D20+D29+D40</f>
        <v>0</v>
      </c>
      <c r="E9" s="86">
        <f t="shared" si="0"/>
        <v>15822945</v>
      </c>
      <c r="F9" s="86">
        <f t="shared" si="0"/>
        <v>2005587</v>
      </c>
      <c r="G9" s="86">
        <f t="shared" si="0"/>
        <v>2005587</v>
      </c>
      <c r="H9" s="86">
        <f t="shared" si="0"/>
        <v>13817358</v>
      </c>
    </row>
    <row r="10" spans="1:8" x14ac:dyDescent="0.25">
      <c r="A10" s="254" t="s">
        <v>439</v>
      </c>
      <c r="B10" s="256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391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392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393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394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395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396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397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398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4" t="s">
        <v>440</v>
      </c>
      <c r="B20" s="256"/>
      <c r="C20" s="81">
        <f>SUM(C21:C27)</f>
        <v>15822945</v>
      </c>
      <c r="D20" s="81">
        <f t="shared" ref="D20:H20" si="4">SUM(D21:D27)</f>
        <v>0</v>
      </c>
      <c r="E20" s="81">
        <f t="shared" si="4"/>
        <v>15822945</v>
      </c>
      <c r="F20" s="81">
        <f t="shared" si="4"/>
        <v>2005587</v>
      </c>
      <c r="G20" s="81">
        <f t="shared" si="4"/>
        <v>2005587</v>
      </c>
      <c r="H20" s="81">
        <f t="shared" si="4"/>
        <v>13817358</v>
      </c>
    </row>
    <row r="21" spans="1:8" x14ac:dyDescent="0.25">
      <c r="A21" s="61"/>
      <c r="B21" s="67" t="s">
        <v>399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400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401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402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403</v>
      </c>
      <c r="C25" s="82">
        <f>+'FORMATO 6A'!C8</f>
        <v>15822945</v>
      </c>
      <c r="D25" s="82">
        <v>0</v>
      </c>
      <c r="E25" s="82">
        <f t="shared" si="6"/>
        <v>15822945</v>
      </c>
      <c r="F25" s="82">
        <f>+'FORMATO 6B'!E8</f>
        <v>2005587</v>
      </c>
      <c r="G25" s="82">
        <f>+F25</f>
        <v>2005587</v>
      </c>
      <c r="H25" s="82">
        <f t="shared" si="5"/>
        <v>13817358</v>
      </c>
    </row>
    <row r="26" spans="1:8" x14ac:dyDescent="0.25">
      <c r="A26" s="61"/>
      <c r="B26" s="67" t="s">
        <v>404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405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4" t="s">
        <v>441</v>
      </c>
      <c r="B29" s="256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406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407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408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414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9" t="s">
        <v>442</v>
      </c>
      <c r="B40" s="289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415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416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417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418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4" t="s">
        <v>419</v>
      </c>
      <c r="B46" s="256"/>
      <c r="C46" s="81">
        <f>+C47+C57+C66+C77</f>
        <v>45116744</v>
      </c>
      <c r="D46" s="81">
        <f t="shared" ref="D46:H46" si="13">+D47+D57+D66+D77</f>
        <v>0</v>
      </c>
      <c r="E46" s="81">
        <f t="shared" si="13"/>
        <v>45116744</v>
      </c>
      <c r="F46" s="81">
        <f t="shared" si="13"/>
        <v>9539939</v>
      </c>
      <c r="G46" s="81">
        <f t="shared" si="13"/>
        <v>9539939</v>
      </c>
      <c r="H46" s="81">
        <f t="shared" si="13"/>
        <v>35576805</v>
      </c>
    </row>
    <row r="47" spans="1:8" x14ac:dyDescent="0.25">
      <c r="A47" s="254" t="s">
        <v>439</v>
      </c>
      <c r="B47" s="256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391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392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393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394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395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396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397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398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4" t="s">
        <v>440</v>
      </c>
      <c r="B57" s="256"/>
      <c r="C57" s="81">
        <f>SUM(C58:C64)</f>
        <v>45116744</v>
      </c>
      <c r="D57" s="81">
        <f t="shared" ref="D57:H57" si="17">SUM(D58:D64)</f>
        <v>0</v>
      </c>
      <c r="E57" s="81">
        <f t="shared" si="17"/>
        <v>45116744</v>
      </c>
      <c r="F57" s="81">
        <f t="shared" si="17"/>
        <v>9539939</v>
      </c>
      <c r="G57" s="81">
        <f t="shared" si="17"/>
        <v>9539939</v>
      </c>
      <c r="H57" s="81">
        <f t="shared" si="17"/>
        <v>35576805</v>
      </c>
    </row>
    <row r="58" spans="1:8" x14ac:dyDescent="0.25">
      <c r="A58" s="61"/>
      <c r="B58" s="67" t="s">
        <v>399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400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401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402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403</v>
      </c>
      <c r="C62" s="82">
        <f>+'FORMATO 6A'!C83</f>
        <v>45116744</v>
      </c>
      <c r="D62" s="82">
        <v>0</v>
      </c>
      <c r="E62" s="82">
        <f>+C62+D62</f>
        <v>45116744</v>
      </c>
      <c r="F62" s="82">
        <f>+'FORMATO 6A'!F83</f>
        <v>9539939</v>
      </c>
      <c r="G62" s="82">
        <f>+F62</f>
        <v>9539939</v>
      </c>
      <c r="H62" s="82">
        <f>+E62-F62</f>
        <v>35576805</v>
      </c>
    </row>
    <row r="63" spans="1:8" x14ac:dyDescent="0.25">
      <c r="A63" s="61"/>
      <c r="B63" s="67" t="s">
        <v>404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405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4" t="s">
        <v>441</v>
      </c>
      <c r="B66" s="256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406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407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408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409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410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411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412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413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414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9" t="s">
        <v>442</v>
      </c>
      <c r="B77" s="289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415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416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417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418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4" t="s">
        <v>376</v>
      </c>
      <c r="B83" s="256"/>
      <c r="C83" s="81">
        <f>+C9+C46</f>
        <v>60939689</v>
      </c>
      <c r="D83" s="81">
        <f t="shared" ref="D83:G83" si="28">+D9+D46</f>
        <v>0</v>
      </c>
      <c r="E83" s="81">
        <f t="shared" si="28"/>
        <v>60939689</v>
      </c>
      <c r="F83" s="81">
        <f t="shared" si="28"/>
        <v>11545526</v>
      </c>
      <c r="G83" s="81">
        <f t="shared" si="28"/>
        <v>11545526</v>
      </c>
      <c r="H83" s="81">
        <f>+H9+H46</f>
        <v>49394163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9" t="s">
        <v>453</v>
      </c>
      <c r="B90" s="219"/>
      <c r="C90" s="219"/>
      <c r="D90" s="274" t="s">
        <v>447</v>
      </c>
      <c r="E90" s="274"/>
      <c r="F90" s="274"/>
      <c r="G90" s="274"/>
      <c r="H90" s="274"/>
    </row>
    <row r="91" spans="1:8" x14ac:dyDescent="0.25">
      <c r="A91" s="219" t="s">
        <v>454</v>
      </c>
      <c r="B91" s="219"/>
      <c r="C91" s="219"/>
      <c r="D91" s="274" t="s">
        <v>448</v>
      </c>
      <c r="E91" s="274"/>
      <c r="F91" s="274"/>
      <c r="G91" s="274"/>
      <c r="H91" s="274"/>
    </row>
    <row r="96" spans="1:8" x14ac:dyDescent="0.25">
      <c r="B96" s="158" t="s">
        <v>464</v>
      </c>
      <c r="C96" s="157">
        <f>+'FORMATO 6B'!B42</f>
        <v>60939689</v>
      </c>
      <c r="D96" s="157">
        <f>+'FORMATO 6B'!C42</f>
        <v>0</v>
      </c>
      <c r="E96" s="157">
        <f>+'FORMATO 6B'!D42</f>
        <v>60939689</v>
      </c>
      <c r="F96" s="157">
        <f>+'FORMATO 6B'!E42</f>
        <v>11545526</v>
      </c>
      <c r="G96" s="157">
        <f>+'FORMATO 6B'!F42</f>
        <v>11545526</v>
      </c>
      <c r="H96" s="72">
        <f>+E96-F96</f>
        <v>49394163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A16" zoomScale="85" zoomScaleNormal="85" workbookViewId="0">
      <selection activeCell="B28" sqref="B28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7" t="s">
        <v>119</v>
      </c>
      <c r="B2" s="298"/>
      <c r="C2" s="298"/>
      <c r="D2" s="298"/>
      <c r="E2" s="298"/>
      <c r="F2" s="298"/>
      <c r="G2" s="299"/>
    </row>
    <row r="3" spans="1:10" x14ac:dyDescent="0.25">
      <c r="A3" s="300" t="s">
        <v>295</v>
      </c>
      <c r="B3" s="301"/>
      <c r="C3" s="301"/>
      <c r="D3" s="301"/>
      <c r="E3" s="301"/>
      <c r="F3" s="301"/>
      <c r="G3" s="302"/>
    </row>
    <row r="4" spans="1:10" x14ac:dyDescent="0.25">
      <c r="A4" s="300" t="s">
        <v>458</v>
      </c>
      <c r="B4" s="301"/>
      <c r="C4" s="301"/>
      <c r="D4" s="301"/>
      <c r="E4" s="301"/>
      <c r="F4" s="301"/>
      <c r="G4" s="302"/>
    </row>
    <row r="5" spans="1:10" ht="15.75" thickBot="1" x14ac:dyDescent="0.3">
      <c r="A5" s="303" t="s">
        <v>1</v>
      </c>
      <c r="B5" s="304"/>
      <c r="C5" s="304"/>
      <c r="D5" s="304"/>
      <c r="E5" s="304"/>
      <c r="F5" s="304"/>
      <c r="G5" s="305"/>
    </row>
    <row r="6" spans="1:10" ht="15.75" thickBot="1" x14ac:dyDescent="0.3">
      <c r="A6" s="290" t="s">
        <v>180</v>
      </c>
      <c r="B6" s="292" t="s">
        <v>297</v>
      </c>
      <c r="C6" s="293"/>
      <c r="D6" s="293"/>
      <c r="E6" s="293"/>
      <c r="F6" s="294"/>
      <c r="G6" s="295" t="s">
        <v>298</v>
      </c>
    </row>
    <row r="7" spans="1:10" ht="30.75" thickBot="1" x14ac:dyDescent="0.3">
      <c r="A7" s="291"/>
      <c r="B7" s="121" t="s">
        <v>182</v>
      </c>
      <c r="C7" s="121" t="s">
        <v>299</v>
      </c>
      <c r="D7" s="121" t="s">
        <v>300</v>
      </c>
      <c r="E7" s="121" t="s">
        <v>420</v>
      </c>
      <c r="F7" s="121" t="s">
        <v>200</v>
      </c>
      <c r="G7" s="296"/>
    </row>
    <row r="8" spans="1:10" ht="32.1" customHeight="1" x14ac:dyDescent="0.25">
      <c r="A8" s="117" t="s">
        <v>421</v>
      </c>
      <c r="B8" s="122">
        <f>+B9+B10+B11+B14+B15+B18</f>
        <v>8184892</v>
      </c>
      <c r="C8" s="122">
        <f t="shared" ref="C8:F8" si="0">+C9+C10+C11+C14+C15+C18</f>
        <v>0</v>
      </c>
      <c r="D8" s="122">
        <f t="shared" si="0"/>
        <v>8184892</v>
      </c>
      <c r="E8" s="122">
        <f>+E9+E10+E11+E14+E15+E18</f>
        <v>1199021</v>
      </c>
      <c r="F8" s="122">
        <f t="shared" si="0"/>
        <v>1199021</v>
      </c>
      <c r="G8" s="122">
        <f>+G9+G10+G11+G14+G15+G18</f>
        <v>6985871</v>
      </c>
      <c r="I8" s="169"/>
    </row>
    <row r="9" spans="1:10" ht="32.1" customHeight="1" x14ac:dyDescent="0.25">
      <c r="A9" s="134" t="s">
        <v>422</v>
      </c>
      <c r="B9" s="135">
        <v>6898780</v>
      </c>
      <c r="C9" s="136">
        <v>0</v>
      </c>
      <c r="D9" s="136">
        <f>+B9+C9</f>
        <v>6898780</v>
      </c>
      <c r="E9" s="136">
        <v>1054938</v>
      </c>
      <c r="F9" s="136">
        <v>1054938</v>
      </c>
      <c r="G9" s="136">
        <f>+D9-E9</f>
        <v>5843842</v>
      </c>
      <c r="H9" s="137"/>
    </row>
    <row r="10" spans="1:10" ht="32.1" customHeight="1" x14ac:dyDescent="0.25">
      <c r="A10" s="134" t="s">
        <v>423</v>
      </c>
      <c r="B10" s="135">
        <v>1286112</v>
      </c>
      <c r="C10" s="136">
        <v>0</v>
      </c>
      <c r="D10" s="136">
        <f>+B10+C10</f>
        <v>1286112</v>
      </c>
      <c r="E10" s="136">
        <v>144083</v>
      </c>
      <c r="F10" s="136">
        <v>144083</v>
      </c>
      <c r="G10" s="136">
        <f>+D10-E10</f>
        <v>1142029</v>
      </c>
      <c r="H10" s="137"/>
    </row>
    <row r="11" spans="1:10" ht="32.1" customHeight="1" x14ac:dyDescent="0.25">
      <c r="A11" s="118" t="s">
        <v>424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  <c r="J11" s="172"/>
    </row>
    <row r="12" spans="1:10" ht="32.1" customHeight="1" x14ac:dyDescent="0.25">
      <c r="A12" s="118" t="s">
        <v>443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  <c r="J12" s="172"/>
    </row>
    <row r="13" spans="1:10" ht="32.1" customHeight="1" x14ac:dyDescent="0.25">
      <c r="A13" s="118" t="s">
        <v>444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10" ht="32.1" customHeight="1" x14ac:dyDescent="0.25">
      <c r="A14" s="118" t="s">
        <v>425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10" ht="49.5" customHeight="1" x14ac:dyDescent="0.25">
      <c r="A15" s="118" t="s">
        <v>426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10" ht="32.1" customHeight="1" x14ac:dyDescent="0.25">
      <c r="A16" s="119" t="s">
        <v>445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2" ht="32.1" customHeight="1" x14ac:dyDescent="0.25">
      <c r="A17" s="119" t="s">
        <v>446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8" t="s">
        <v>427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2" x14ac:dyDescent="0.25">
      <c r="A19" s="118"/>
      <c r="B19" s="122"/>
      <c r="C19" s="123"/>
      <c r="D19" s="123"/>
      <c r="E19" s="123"/>
      <c r="F19" s="123"/>
      <c r="G19" s="123"/>
    </row>
    <row r="20" spans="1:12" ht="32.1" customHeight="1" x14ac:dyDescent="0.25">
      <c r="A20" s="117" t="s">
        <v>428</v>
      </c>
      <c r="B20" s="164">
        <f>+B21+B22+B23+B26+B27+B30</f>
        <v>44048627</v>
      </c>
      <c r="C20" s="122">
        <f t="shared" ref="C20:E20" si="3">+C21+C22+C23+C26+C27+C30</f>
        <v>0</v>
      </c>
      <c r="D20" s="122">
        <f>+D21+D22+D23+D26+D27+D30</f>
        <v>44048627</v>
      </c>
      <c r="E20" s="122">
        <f t="shared" si="3"/>
        <v>9326504</v>
      </c>
      <c r="F20" s="122">
        <f>+F21+F22+F23+F26+F27+F30</f>
        <v>9326504</v>
      </c>
      <c r="G20" s="122">
        <f>+G21+G22+G23+G26+G27+G30</f>
        <v>34722123</v>
      </c>
      <c r="L20" s="174"/>
    </row>
    <row r="21" spans="1:12" ht="32.1" customHeight="1" x14ac:dyDescent="0.25">
      <c r="A21" s="134" t="s">
        <v>422</v>
      </c>
      <c r="B21" s="135">
        <v>24770011</v>
      </c>
      <c r="C21" s="136">
        <v>0</v>
      </c>
      <c r="D21" s="136">
        <f>B21+C21</f>
        <v>24770011</v>
      </c>
      <c r="E21" s="136">
        <v>5185398</v>
      </c>
      <c r="F21" s="136">
        <v>5185398</v>
      </c>
      <c r="G21" s="136">
        <f t="shared" ref="G21:G22" si="4">+D21-E21</f>
        <v>19584613</v>
      </c>
      <c r="J21" s="172"/>
      <c r="L21" s="174"/>
    </row>
    <row r="22" spans="1:12" ht="32.1" customHeight="1" x14ac:dyDescent="0.25">
      <c r="A22" s="134" t="s">
        <v>423</v>
      </c>
      <c r="B22" s="135">
        <v>19278616</v>
      </c>
      <c r="C22" s="136">
        <v>0</v>
      </c>
      <c r="D22" s="136">
        <f>+B22+C22</f>
        <v>19278616</v>
      </c>
      <c r="E22" s="136">
        <v>4141106</v>
      </c>
      <c r="F22" s="136">
        <v>4141106</v>
      </c>
      <c r="G22" s="136">
        <f t="shared" si="4"/>
        <v>15137510</v>
      </c>
      <c r="H22" s="137"/>
      <c r="J22" s="172"/>
      <c r="L22" s="174"/>
    </row>
    <row r="23" spans="1:12" ht="32.1" customHeight="1" x14ac:dyDescent="0.25">
      <c r="A23" s="118" t="s">
        <v>424</v>
      </c>
      <c r="B23" s="122">
        <f>+B24+B25</f>
        <v>0</v>
      </c>
      <c r="C23" s="122">
        <f t="shared" ref="C23:G23" si="5">+C24+C25</f>
        <v>0</v>
      </c>
      <c r="D23" s="122">
        <f t="shared" si="5"/>
        <v>0</v>
      </c>
      <c r="E23" s="122">
        <f t="shared" si="5"/>
        <v>0</v>
      </c>
      <c r="F23" s="122">
        <f t="shared" si="5"/>
        <v>0</v>
      </c>
      <c r="G23" s="122">
        <f t="shared" si="5"/>
        <v>0</v>
      </c>
      <c r="I23" s="72"/>
      <c r="J23" s="101"/>
    </row>
    <row r="24" spans="1:12" ht="32.1" customHeight="1" x14ac:dyDescent="0.25">
      <c r="A24" s="118" t="s">
        <v>443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2" ht="32.1" customHeight="1" x14ac:dyDescent="0.25">
      <c r="A25" s="118" t="s">
        <v>444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75"/>
    </row>
    <row r="26" spans="1:12" ht="32.1" customHeight="1" x14ac:dyDescent="0.25">
      <c r="A26" s="118" t="s">
        <v>425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J26" s="172"/>
    </row>
    <row r="27" spans="1:12" ht="49.5" customHeight="1" x14ac:dyDescent="0.25">
      <c r="A27" s="118" t="s">
        <v>426</v>
      </c>
      <c r="B27" s="122">
        <f>+B28+B29</f>
        <v>0</v>
      </c>
      <c r="C27" s="122">
        <f t="shared" ref="C27" si="6">+C28+C29</f>
        <v>0</v>
      </c>
      <c r="D27" s="122">
        <f t="shared" ref="D27" si="7">+D28+D29</f>
        <v>0</v>
      </c>
      <c r="E27" s="122">
        <f t="shared" ref="E27" si="8">+E28+E29</f>
        <v>0</v>
      </c>
      <c r="F27" s="122">
        <f t="shared" ref="F27" si="9">+F28+F29</f>
        <v>0</v>
      </c>
      <c r="G27" s="122">
        <f t="shared" ref="G27" si="10">+G28+G29</f>
        <v>0</v>
      </c>
    </row>
    <row r="28" spans="1:12" ht="32.1" customHeight="1" x14ac:dyDescent="0.25">
      <c r="A28" s="119" t="s">
        <v>445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2" ht="32.1" customHeight="1" x14ac:dyDescent="0.25">
      <c r="A29" s="119" t="s">
        <v>446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8" t="s">
        <v>427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2" s="147" customFormat="1" ht="36" customHeight="1" x14ac:dyDescent="0.25">
      <c r="A31" s="117" t="s">
        <v>429</v>
      </c>
      <c r="B31" s="122">
        <f>+B8+B20</f>
        <v>52233519</v>
      </c>
      <c r="C31" s="122">
        <f>+C8+C20</f>
        <v>0</v>
      </c>
      <c r="D31" s="122">
        <f>+D8+D20</f>
        <v>52233519</v>
      </c>
      <c r="E31" s="122">
        <f t="shared" ref="E31" si="11">+E8+E20</f>
        <v>10525525</v>
      </c>
      <c r="F31" s="122">
        <f>+F8+F20</f>
        <v>10525525</v>
      </c>
      <c r="G31" s="122">
        <f>+G8+G20</f>
        <v>41707994</v>
      </c>
      <c r="L31" s="173"/>
    </row>
    <row r="32" spans="1:12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9" t="s">
        <v>453</v>
      </c>
      <c r="B38" s="219"/>
      <c r="C38" s="219"/>
      <c r="D38" s="274" t="s">
        <v>447</v>
      </c>
      <c r="E38" s="274"/>
      <c r="F38" s="274"/>
      <c r="G38" s="274"/>
    </row>
    <row r="39" spans="1:7" x14ac:dyDescent="0.25">
      <c r="A39" s="219" t="s">
        <v>454</v>
      </c>
      <c r="B39" s="219"/>
      <c r="C39" s="219"/>
      <c r="D39" s="274" t="s">
        <v>448</v>
      </c>
      <c r="E39" s="274"/>
      <c r="F39" s="274"/>
      <c r="G39" s="274"/>
    </row>
    <row r="45" spans="1:7" x14ac:dyDescent="0.25">
      <c r="B45" s="101">
        <f>+'FORMATO 6A'!C9</f>
        <v>8184892</v>
      </c>
      <c r="C45" s="101">
        <f>+'FORMATO 6A'!D9</f>
        <v>0</v>
      </c>
      <c r="D45" s="101">
        <f>+'FORMATO 6A'!E9</f>
        <v>8184892</v>
      </c>
      <c r="E45" s="101">
        <f>+'FORMATO 6A'!F9</f>
        <v>1199021</v>
      </c>
      <c r="F45" s="101">
        <f>+'FORMATO 6A'!G9</f>
        <v>1199021</v>
      </c>
      <c r="G45" s="101">
        <f>+D45-F45</f>
        <v>6985871</v>
      </c>
    </row>
    <row r="46" spans="1:7" x14ac:dyDescent="0.25">
      <c r="B46" s="101">
        <f>+'FORMATO 6A'!C84</f>
        <v>44048627</v>
      </c>
      <c r="C46" s="101">
        <f>+'FORMATO 6A'!D84</f>
        <v>0</v>
      </c>
      <c r="D46" s="101">
        <f>+'FORMATO 6A'!E84</f>
        <v>44048627</v>
      </c>
      <c r="E46" s="101">
        <f>+'FORMATO 6A'!F84</f>
        <v>9326504</v>
      </c>
      <c r="F46" s="101">
        <f>+'FORMATO 6A'!G84</f>
        <v>9326504</v>
      </c>
      <c r="G46" s="101">
        <f>+D46-F46</f>
        <v>34722123</v>
      </c>
    </row>
    <row r="47" spans="1:7" x14ac:dyDescent="0.25">
      <c r="B47" s="165">
        <f>+B45+B46</f>
        <v>52233519</v>
      </c>
      <c r="C47" s="165">
        <f t="shared" ref="C47:G47" si="12">+C45+C46</f>
        <v>0</v>
      </c>
      <c r="D47" s="165">
        <f t="shared" si="12"/>
        <v>52233519</v>
      </c>
      <c r="E47" s="165">
        <f>+E45+E46</f>
        <v>10525525</v>
      </c>
      <c r="F47" s="165">
        <f t="shared" si="12"/>
        <v>10525525</v>
      </c>
      <c r="G47" s="165">
        <f t="shared" si="12"/>
        <v>41707994</v>
      </c>
    </row>
    <row r="49" spans="2:7" x14ac:dyDescent="0.25">
      <c r="B49" s="101">
        <f>+B47-B31</f>
        <v>0</v>
      </c>
      <c r="C49" s="101">
        <f>+C47-C31</f>
        <v>0</v>
      </c>
      <c r="D49" s="101">
        <f t="shared" ref="D49:G49" si="13">+D47-D31</f>
        <v>0</v>
      </c>
      <c r="E49" s="101">
        <f>+E47-E31</f>
        <v>0</v>
      </c>
      <c r="F49" s="101">
        <f t="shared" si="13"/>
        <v>0</v>
      </c>
      <c r="G49" s="101">
        <f t="shared" si="13"/>
        <v>0</v>
      </c>
    </row>
  </sheetData>
  <mergeCells count="11"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2020-04-03T19:18:17Z</cp:lastPrinted>
  <dcterms:created xsi:type="dcterms:W3CDTF">2016-11-15T23:13:57Z</dcterms:created>
  <dcterms:modified xsi:type="dcterms:W3CDTF">2020-04-27T18:22:45Z</dcterms:modified>
</cp:coreProperties>
</file>