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ITJ\"/>
    </mc:Choice>
  </mc:AlternateContent>
  <bookViews>
    <workbookView xWindow="-120" yWindow="-120" windowWidth="29040" windowHeight="15840" tabRatio="668" activeTab="2"/>
  </bookViews>
  <sheets>
    <sheet name="formato 1" sheetId="1" r:id="rId1"/>
    <sheet name="formato 2" sheetId="2" r:id="rId2"/>
    <sheet name="formato 3 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5" l="1"/>
  <c r="F35" i="5"/>
  <c r="F18" i="5"/>
  <c r="E42" i="5"/>
  <c r="G95" i="1" l="1"/>
  <c r="G60" i="5" l="1"/>
  <c r="I16" i="5" l="1"/>
  <c r="H16" i="5"/>
  <c r="F16" i="5"/>
  <c r="G29" i="6" l="1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E10" i="6" l="1"/>
  <c r="D27" i="6" l="1"/>
  <c r="F39" i="5" l="1"/>
  <c r="I39" i="5"/>
  <c r="I38" i="5" s="1"/>
  <c r="H39" i="5"/>
  <c r="D53" i="9" l="1"/>
  <c r="D52" i="9"/>
  <c r="A53" i="9"/>
  <c r="A52" i="9"/>
  <c r="D91" i="8"/>
  <c r="D90" i="8"/>
  <c r="A91" i="8"/>
  <c r="A90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D85" i="6"/>
  <c r="C21" i="7" s="1"/>
  <c r="C19" i="7" s="1"/>
  <c r="F8" i="9"/>
  <c r="E8" i="6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9" i="4" l="1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H7" i="2"/>
  <c r="G58" i="1"/>
  <c r="G80" i="1" s="1"/>
  <c r="C18" i="2"/>
  <c r="H83" i="8" l="1"/>
  <c r="E20" i="8"/>
  <c r="E9" i="8" s="1"/>
  <c r="E83" i="8" s="1"/>
  <c r="G18" i="2"/>
  <c r="C57" i="4"/>
  <c r="C61" i="4" s="1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<sst xmlns="http://schemas.openxmlformats.org/spreadsheetml/2006/main" count="650" uniqueCount="452">
  <si>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</si>
  <si>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</si>
  <si>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</si>
  <si>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</si>
  <si>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</si>
  <si>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</si>
  <si>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</si>
  <si>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</si>
  <si>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</si>
  <si>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</si>
  <si>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</si>
  <si>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</si>
  <si>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</si>
  <si>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</si>
  <si>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</si>
  <si>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</si>
  <si>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</si>
  <si>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</si>
  <si>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</si>
  <si>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</si>
  <si>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</si>
  <si>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</si>
  <si>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</si>
  <si>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</si>
  <si>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</si>
  <si>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</si>
  <si>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</si>
  <si>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</si>
  <si>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</si>
  <si>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</si>
  <si>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</si>
  <si>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</si>
  <si>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</si>
  <si>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</si>
  <si>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</si>
  <si>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</si>
  <si>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</si>
  <si>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</si>
  <si>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</si>
  <si>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</si>
  <si>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</si>
  <si>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</si>
  <si>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</si>
  <si>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</si>
  <si>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</si>
  <si>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</si>
  <si>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</si>
  <si>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</si>
  <si>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</si>
  <si>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</si>
  <si>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</si>
  <si>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</si>
  <si>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</si>
  <si>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</si>
  <si>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</si>
  <si>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</si>
  <si>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</si>
  <si>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</si>
  <si>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</si>
  <si>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</si>
  <si>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</si>
  <si>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</si>
  <si>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</si>
  <si>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</si>
  <si>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</si>
  <si>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</si>
  <si>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</si>
  <si>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</si>
  <si>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</si>
  <si>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</si>
  <si>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</si>
  <si>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</si>
  <si>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</si>
  <si>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</si>
  <si>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</si>
  <si>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</si>
  <si>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</si>
  <si>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</si>
  <si>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</si>
  <si>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</si>
  <si>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</si>
  <si>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</si>
  <si>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</si>
  <si>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</si>
  <si>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</si>
  <si>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</si>
  <si>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</si>
  <si>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</si>
  <si>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</si>
  <si>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</si>
  <si>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</si>
  <si>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</si>
  <si>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</si>
  <si>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</si>
  <si>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</si>
  <si>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</si>
  <si>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</si>
  <si>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</si>
  <si>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</si>
  <si>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</si>
  <si>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</si>
  <si>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</si>
  <si>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</si>
  <si>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</si>
  <si>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</si>
  <si>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</si>
  <si>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</si>
  <si>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</si>
  <si>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</si>
  <si>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</si>
  <si>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</si>
  <si>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</si>
  <si>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</si>
  <si>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</si>
  <si>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</si>
  <si>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</si>
  <si>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</si>
  <si>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</si>
  <si>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</si>
  <si>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</si>
  <si>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</si>
  <si>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</si>
  <si>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</si>
  <si>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</si>
  <si>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</si>
  <si>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</si>
  <si>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</si>
  <si>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</si>
  <si>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</si>
  <si>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</si>
  <si>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</si>
  <si>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</si>
  <si>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</si>
  <si>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</si>
  <si>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</si>
  <si>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</si>
  <si>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</si>
  <si>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</si>
  <si>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</si>
  <si>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</si>
  <si>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</si>
  <si>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</si>
  <si>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</si>
  <si>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</si>
  <si>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</si>
  <si>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</si>
  <si>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</si>
  <si>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</si>
  <si>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</si>
  <si>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</si>
  <si>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</si>
  <si>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</si>
  <si>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</si>
  <si>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</si>
  <si>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</si>
  <si>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</si>
  <si>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</si>
  <si>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</si>
  <si>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</si>
  <si>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</si>
  <si>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</si>
  <si>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</si>
  <si>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</si>
  <si>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</si>
  <si>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</si>
  <si>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</si>
  <si>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</si>
  <si>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</si>
  <si>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</si>
  <si>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</si>
  <si>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</si>
  <si>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</si>
  <si>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</si>
  <si>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</si>
  <si>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</si>
  <si>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</si>
  <si>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</si>
  <si>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</si>
  <si>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</si>
  <si>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</si>
  <si>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</si>
  <si>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</si>
  <si>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</si>
  <si>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</si>
  <si>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</si>
  <si>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</si>
  <si>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</si>
  <si>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</si>
  <si>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</si>
  <si>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</si>
  <si>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</si>
  <si>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</si>
  <si>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</si>
  <si>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</si>
  <si>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</si>
  <si>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</si>
  <si>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</si>
  <si>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</si>
  <si>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</si>
  <si>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</si>
  <si>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</si>
  <si>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</si>
  <si>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</si>
  <si>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</si>
  <si>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</si>
  <si>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</si>
  <si>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</si>
  <si>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</si>
  <si>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</si>
  <si>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</si>
  <si>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</si>
  <si>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</si>
  <si>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</si>
  <si>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</si>
  <si>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</si>
  <si>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</si>
  <si>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</si>
  <si>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</si>
  <si>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</si>
  <si>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</si>
  <si>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</si>
  <si>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</si>
  <si>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</si>
  <si>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</si>
  <si>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</si>
  <si>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</si>
  <si>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</si>
  <si>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</si>
  <si>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</si>
  <si>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</si>
  <si>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</si>
  <si>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</si>
  <si>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</si>
  <si>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</si>
  <si>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</si>
  <si>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</si>
  <si>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</si>
  <si>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</si>
  <si>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</si>
  <si>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</si>
  <si>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</si>
  <si>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</si>
  <si>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</si>
  <si>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</si>
  <si>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</si>
  <si>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</si>
  <si>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</si>
  <si>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</si>
  <si>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</si>
  <si>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</si>
  <si>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</si>
  <si>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</si>
  <si>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</si>
  <si>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</si>
  <si>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</si>
  <si>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</si>
  <si>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</si>
  <si>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</si>
  <si>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</si>
  <si>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</si>
  <si>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</si>
  <si>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</si>
  <si>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</si>
  <si>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</si>
  <si>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</si>
  <si>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</si>
  <si>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</si>
  <si>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</si>
  <si>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</si>
  <si>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</si>
  <si>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</si>
  <si>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</si>
  <si>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</si>
  <si>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</si>
  <si>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</si>
  <si>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</si>
  <si>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</si>
  <si>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</si>
  <si>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</si>
  <si>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</si>
  <si>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</si>
  <si>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</si>
  <si>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</si>
  <si>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</si>
  <si>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</si>
  <si>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</si>
  <si>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</si>
  <si>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</si>
  <si>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</si>
  <si>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</si>
  <si>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</si>
  <si>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</si>
  <si>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</si>
  <si>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</si>
  <si>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</si>
  <si>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</si>
  <si>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</si>
  <si>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</si>
  <si>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</si>
  <si>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</si>
  <si>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</si>
  <si>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</si>
  <si>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</si>
  <si>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</si>
  <si>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</si>
  <si>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</si>
  <si>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</si>
  <si>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</si>
  <si>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</si>
  <si>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</si>
  <si>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</si>
  <si>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</si>
  <si>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</si>
  <si>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</si>
  <si>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</si>
  <si>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</si>
  <si>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</si>
  <si>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</si>
  <si>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</si>
  <si>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</si>
  <si>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</si>
  <si>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</si>
  <si>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</si>
  <si>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</si>
  <si>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</si>
  <si>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</si>
  <si>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</si>
  <si>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</si>
  <si>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</si>
  <si>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</si>
  <si>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</si>
  <si>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</si>
  <si>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</si>
  <si>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</si>
  <si>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</si>
  <si>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</si>
  <si>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</si>
  <si>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</si>
  <si>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</si>
  <si>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</si>
  <si>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</si>
  <si>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</si>
  <si>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</si>
  <si>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</si>
  <si>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</si>
  <si>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</si>
  <si>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</si>
  <si>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</si>
  <si>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</si>
  <si>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</si>
  <si>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</si>
  <si>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</si>
  <si>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</si>
  <si>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</si>
  <si>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</si>
  <si>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</si>
  <si>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</si>
  <si>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</si>
  <si>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</si>
  <si>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</si>
  <si>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</si>
  <si>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</si>
  <si>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</si>
  <si>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</si>
  <si>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</si>
  <si>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</si>
  <si>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</si>
  <si>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</si>
  <si>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</si>
  <si>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</si>
  <si>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</si>
  <si>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</si>
  <si>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</si>
  <si>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</si>
  <si>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</si>
  <si>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</si>
  <si>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</si>
  <si>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</si>
  <si>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</si>
  <si>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</si>
  <si>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</si>
  <si>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</si>
  <si>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</si>
  <si>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</si>
  <si>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</si>
  <si>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</si>
  <si>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</si>
  <si>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</si>
  <si>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</si>
  <si>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</si>
  <si>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</si>
  <si>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</si>
  <si>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</si>
  <si>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</si>
  <si>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</si>
  <si>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</si>
  <si>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</si>
  <si>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</si>
  <si>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</si>
  <si>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</si>
  <si>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</si>
  <si>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</si>
  <si>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</si>
  <si>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</si>
  <si>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</si>
  <si>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</si>
  <si>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</si>
  <si>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</si>
  <si>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</si>
  <si>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</si>
  <si>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</si>
  <si>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</si>
  <si>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</si>
  <si>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</si>
  <si>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</si>
  <si>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</si>
  <si>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</si>
  <si>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</si>
  <si>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</si>
  <si>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</si>
  <si>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</si>
  <si>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</si>
  <si>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</si>
  <si>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</si>
  <si>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</si>
  <si>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</si>
  <si>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</si>
  <si>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</si>
  <si>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</si>
  <si>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</si>
  <si>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</si>
  <si>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</si>
  <si>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</si>
  <si>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</si>
  <si>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</si>
  <si>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</si>
  <si>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</si>
  <si>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</si>
  <si>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</si>
  <si>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</si>
  <si>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</si>
  <si>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</si>
  <si>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DIRECTORA GENERAL</t>
  </si>
  <si>
    <t>Saldo Final del Periodo (h)
h=d+e-f+g</t>
  </si>
  <si>
    <t>31 de diciembre de 2019 (e)</t>
  </si>
  <si>
    <t>Saldo al 31 de diciembre de 2019 (d)</t>
  </si>
  <si>
    <t>Monto pagado de la inversión al 31 de diciembre de 2019 (k)</t>
  </si>
  <si>
    <t>Al 30 de junio de 2020 y del 1 de enero al 31 de diciembre de 2019 (b)</t>
  </si>
  <si>
    <t>Del 1 de enero al 30 de junio de 2020 (b)</t>
  </si>
  <si>
    <t>Saldo pendiente por pagar de la inversión al 30 de junio de 2020 (m = g – l)</t>
  </si>
  <si>
    <t>Monto pagado de la inversión actualizado al 30 de junio de 2020 (l)</t>
  </si>
  <si>
    <t>30 de junio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</si>
</sst>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C10" sqref="C10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1.42578125" style="3" customWidth="1"/>
    <col min="6" max="7" width="12.85546875" style="3" customWidth="1"/>
    <col min="8" max="16384" width="11.42578125" style="3"/>
  </cols>
  <sheetData>
    <row r="1" spans="1:7" x14ac:dyDescent="0.2">
      <c r="A1" s="118" t="s">
        <v>420</v>
      </c>
      <c r="B1" s="119"/>
      <c r="C1" s="119"/>
      <c r="D1" s="119"/>
      <c r="E1" s="119"/>
      <c r="F1" s="119"/>
      <c r="G1" s="120"/>
    </row>
    <row r="2" spans="1:7" x14ac:dyDescent="0.2">
      <c r="A2" s="121" t="s">
        <v>0</v>
      </c>
      <c r="B2" s="122"/>
      <c r="C2" s="122"/>
      <c r="D2" s="122"/>
      <c r="E2" s="122"/>
      <c r="F2" s="122"/>
      <c r="G2" s="123"/>
    </row>
    <row r="3" spans="1:7" x14ac:dyDescent="0.2">
      <c r="A3" s="121" t="s">
        <v>447</v>
      </c>
      <c r="B3" s="122"/>
      <c r="C3" s="122"/>
      <c r="D3" s="122"/>
      <c r="E3" s="122"/>
      <c r="F3" s="122"/>
      <c r="G3" s="123"/>
    </row>
    <row r="4" spans="1:7" ht="12" thickBot="1" x14ac:dyDescent="0.25">
      <c r="A4" s="124" t="s">
        <v>1</v>
      </c>
      <c r="B4" s="125"/>
      <c r="C4" s="125"/>
      <c r="D4" s="125"/>
      <c r="E4" s="125"/>
      <c r="F4" s="125"/>
      <c r="G4" s="126"/>
    </row>
    <row r="5" spans="1:7" ht="34.5" thickBot="1" x14ac:dyDescent="0.25">
      <c r="A5" s="4" t="s">
        <v>2</v>
      </c>
      <c r="B5" s="5" t="s">
        <v>451</v>
      </c>
      <c r="C5" s="5" t="s">
        <v>444</v>
      </c>
      <c r="D5" s="6"/>
      <c r="E5" s="7" t="s">
        <v>2</v>
      </c>
      <c r="F5" s="5" t="str">
        <f>B5</f>
        <v>30 de junio de 2020 (d)</v>
      </c>
      <c r="G5" s="5" t="str">
        <f>C5</f>
        <v>31 de diciembre de 2019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x14ac:dyDescent="0.2">
      <c r="A8" s="13" t="s">
        <v>7</v>
      </c>
      <c r="B8" s="9">
        <f>SUM(B9:B15)</f>
        <v>1341475</v>
      </c>
      <c r="C8" s="9">
        <f>SUM(C9:C15)</f>
        <v>552685</v>
      </c>
      <c r="D8" s="10"/>
      <c r="E8" s="14" t="s">
        <v>8</v>
      </c>
      <c r="F8" s="9">
        <f>SUM(F9:F17)</f>
        <v>20300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1341475</v>
      </c>
      <c r="C10" s="12">
        <v>552685</v>
      </c>
      <c r="D10" s="10"/>
      <c r="E10" s="14" t="s">
        <v>12</v>
      </c>
      <c r="F10" s="12">
        <v>20300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f>B8+B16+B24+B30+B36+B37+B40</f>
        <v>1341475</v>
      </c>
      <c r="C46" s="9">
        <f>C8+C16+C24+C30+C36+C37+C40</f>
        <v>552685</v>
      </c>
      <c r="D46" s="111"/>
      <c r="E46" s="109" t="s">
        <v>437</v>
      </c>
      <c r="F46" s="9">
        <f>F8+F18+F22+F25+F26+F30+F37+F41</f>
        <v>20300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7865200</v>
      </c>
      <c r="C52" s="12">
        <v>7851541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20300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14596144</v>
      </c>
      <c r="C59" s="9">
        <f>SUM(C49:C57)</f>
        <v>14582485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15937619</v>
      </c>
      <c r="C61" s="9">
        <f>C46+C59</f>
        <v>15135170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15917319</v>
      </c>
      <c r="G67" s="9">
        <f>SUM(G68:G72)</f>
        <v>15135170</v>
      </c>
    </row>
    <row r="68" spans="1:7" x14ac:dyDescent="0.2">
      <c r="A68" s="13"/>
      <c r="B68" s="25"/>
      <c r="C68" s="25"/>
      <c r="D68" s="10"/>
      <c r="E68" s="14" t="s">
        <v>109</v>
      </c>
      <c r="F68" s="12">
        <v>788007</v>
      </c>
      <c r="G68" s="12">
        <v>678830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13159423</v>
      </c>
      <c r="G69" s="12">
        <v>12479810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1969889</v>
      </c>
      <c r="G72" s="12">
        <v>1976530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15917319</v>
      </c>
      <c r="G78" s="9">
        <f>G62+G67+G74</f>
        <v>15135170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15937619</v>
      </c>
      <c r="G80" s="9">
        <f>G58+G78</f>
        <v>15135170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7" t="s">
        <v>439</v>
      </c>
      <c r="B92" s="117"/>
      <c r="C92" s="117"/>
      <c r="D92" s="117" t="s">
        <v>440</v>
      </c>
      <c r="E92" s="117"/>
      <c r="F92" s="117"/>
      <c r="G92" s="117"/>
    </row>
    <row r="93" spans="1:7" x14ac:dyDescent="0.2">
      <c r="A93" s="117" t="s">
        <v>442</v>
      </c>
      <c r="B93" s="117"/>
      <c r="C93" s="117"/>
      <c r="D93" s="117" t="s">
        <v>441</v>
      </c>
      <c r="E93" s="117"/>
      <c r="F93" s="117"/>
      <c r="G93" s="117"/>
    </row>
    <row r="95" spans="1:7" x14ac:dyDescent="0.2">
      <c r="F95" s="29">
        <f>F80-B61</f>
        <v>0</v>
      </c>
      <c r="G95" s="29">
        <f>G80-C61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130" zoomScaleNormal="130" workbookViewId="0">
      <selection activeCell="A4" sqref="A4:I4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7" t="str">
        <f>'formato 1'!A1:G1</f>
        <v>INSTITUTO TLAXCALTECA DE LA JUVENTUD</v>
      </c>
      <c r="B1" s="128"/>
      <c r="C1" s="128"/>
      <c r="D1" s="128"/>
      <c r="E1" s="128"/>
      <c r="F1" s="128"/>
      <c r="G1" s="128"/>
      <c r="H1" s="128"/>
      <c r="I1" s="129"/>
    </row>
    <row r="2" spans="1:9" ht="12" thickBot="1" x14ac:dyDescent="0.25">
      <c r="A2" s="130" t="s">
        <v>119</v>
      </c>
      <c r="B2" s="131"/>
      <c r="C2" s="131"/>
      <c r="D2" s="131"/>
      <c r="E2" s="131"/>
      <c r="F2" s="131"/>
      <c r="G2" s="131"/>
      <c r="H2" s="131"/>
      <c r="I2" s="132"/>
    </row>
    <row r="3" spans="1:9" ht="12" thickBot="1" x14ac:dyDescent="0.25">
      <c r="A3" s="130" t="s">
        <v>448</v>
      </c>
      <c r="B3" s="131"/>
      <c r="C3" s="131"/>
      <c r="D3" s="131"/>
      <c r="E3" s="131"/>
      <c r="F3" s="131"/>
      <c r="G3" s="131"/>
      <c r="H3" s="131"/>
      <c r="I3" s="132"/>
    </row>
    <row r="4" spans="1:9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ht="79.5" thickBot="1" x14ac:dyDescent="0.3">
      <c r="A5" s="133" t="s">
        <v>120</v>
      </c>
      <c r="B5" s="134"/>
      <c r="C5" s="114" t="s">
        <v>445</v>
      </c>
      <c r="D5" s="115" t="s">
        <v>121</v>
      </c>
      <c r="E5" s="115" t="s">
        <v>122</v>
      </c>
      <c r="F5" s="115" t="s">
        <v>123</v>
      </c>
      <c r="G5" s="114" t="s">
        <v>443</v>
      </c>
      <c r="H5" s="115" t="s">
        <v>124</v>
      </c>
      <c r="I5" s="115" t="s">
        <v>125</v>
      </c>
    </row>
    <row r="6" spans="1:9" x14ac:dyDescent="0.2">
      <c r="A6" s="141"/>
      <c r="B6" s="142"/>
      <c r="C6" s="11"/>
      <c r="D6" s="11"/>
      <c r="E6" s="11"/>
      <c r="F6" s="11"/>
      <c r="G6" s="11"/>
      <c r="H6" s="11"/>
      <c r="I6" s="11"/>
    </row>
    <row r="7" spans="1:9" x14ac:dyDescent="0.2">
      <c r="A7" s="135" t="s">
        <v>126</v>
      </c>
      <c r="B7" s="136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5" t="s">
        <v>127</v>
      </c>
      <c r="B8" s="136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5" t="s">
        <v>131</v>
      </c>
      <c r="B12" s="136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5" t="s">
        <v>135</v>
      </c>
      <c r="B16" s="136"/>
      <c r="C16" s="12">
        <f>'formato 1'!G46</f>
        <v>0</v>
      </c>
      <c r="D16" s="34"/>
      <c r="E16" s="34"/>
      <c r="F16" s="34">
        <v>0</v>
      </c>
      <c r="G16" s="9">
        <f>'formato 1'!F8</f>
        <v>20300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5" t="s">
        <v>136</v>
      </c>
      <c r="B18" s="136"/>
      <c r="C18" s="9">
        <f>C7+C16</f>
        <v>0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20300</v>
      </c>
      <c r="H18" s="9">
        <f t="shared" si="1"/>
        <v>0</v>
      </c>
      <c r="I18" s="9">
        <f t="shared" si="1"/>
        <v>0</v>
      </c>
    </row>
    <row r="19" spans="1:9" x14ac:dyDescent="0.2">
      <c r="A19" s="135"/>
      <c r="B19" s="136"/>
      <c r="C19" s="9"/>
      <c r="D19" s="9"/>
      <c r="E19" s="9"/>
      <c r="F19" s="9"/>
      <c r="G19" s="9"/>
      <c r="H19" s="9"/>
      <c r="I19" s="9"/>
    </row>
    <row r="20" spans="1:9" x14ac:dyDescent="0.2">
      <c r="A20" s="135" t="s">
        <v>435</v>
      </c>
      <c r="B20" s="136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37" t="s">
        <v>137</v>
      </c>
      <c r="B21" s="138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7" t="s">
        <v>138</v>
      </c>
      <c r="B22" s="138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7" t="s">
        <v>139</v>
      </c>
      <c r="B23" s="138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9"/>
      <c r="B24" s="140"/>
      <c r="C24" s="35"/>
      <c r="D24" s="35"/>
      <c r="E24" s="35"/>
      <c r="F24" s="35"/>
      <c r="G24" s="35"/>
      <c r="H24" s="35"/>
      <c r="I24" s="35"/>
    </row>
    <row r="25" spans="1:9" x14ac:dyDescent="0.2">
      <c r="A25" s="135" t="s">
        <v>140</v>
      </c>
      <c r="B25" s="136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37" t="s">
        <v>141</v>
      </c>
      <c r="B26" s="13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37" t="s">
        <v>142</v>
      </c>
      <c r="B27" s="138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7" t="s">
        <v>143</v>
      </c>
      <c r="B28" s="138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46"/>
      <c r="B29" s="147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43" t="s">
        <v>144</v>
      </c>
      <c r="C33" s="37" t="s">
        <v>145</v>
      </c>
      <c r="D33" s="37" t="s">
        <v>147</v>
      </c>
      <c r="E33" s="37" t="s">
        <v>150</v>
      </c>
      <c r="F33" s="143" t="s">
        <v>152</v>
      </c>
      <c r="G33" s="37" t="s">
        <v>153</v>
      </c>
    </row>
    <row r="34" spans="2:7" x14ac:dyDescent="0.2">
      <c r="B34" s="144"/>
      <c r="C34" s="30" t="s">
        <v>146</v>
      </c>
      <c r="D34" s="30" t="s">
        <v>148</v>
      </c>
      <c r="E34" s="30" t="s">
        <v>151</v>
      </c>
      <c r="F34" s="144"/>
      <c r="G34" s="30" t="s">
        <v>154</v>
      </c>
    </row>
    <row r="35" spans="2:7" ht="12" thickBot="1" x14ac:dyDescent="0.25">
      <c r="B35" s="145"/>
      <c r="C35" s="38"/>
      <c r="D35" s="31" t="s">
        <v>149</v>
      </c>
      <c r="E35" s="38"/>
      <c r="F35" s="145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17" t="str">
        <f>'formato 1'!A92:C92</f>
        <v>ANABELLE GUTIÉRREZ SÁNCHEZ</v>
      </c>
      <c r="B59" s="117"/>
      <c r="C59" s="117"/>
      <c r="D59" s="117"/>
      <c r="E59" s="117"/>
      <c r="F59" s="117" t="str">
        <f>'formato 1'!D92</f>
        <v>RODOLFO SANCHEZ CANTOR</v>
      </c>
      <c r="G59" s="117"/>
      <c r="H59" s="117"/>
      <c r="I59" s="117"/>
    </row>
    <row r="60" spans="1:9" x14ac:dyDescent="0.2">
      <c r="A60" s="117" t="str">
        <f>'formato 1'!A93:C93</f>
        <v>DIRECTORA GENERAL</v>
      </c>
      <c r="B60" s="117"/>
      <c r="C60" s="117"/>
      <c r="D60" s="117"/>
      <c r="E60" s="117"/>
      <c r="F60" s="117" t="str">
        <f>'formato 1'!D93</f>
        <v>JEFE DEL DEPARTAMENTO DE ADMINISTRACION Y FINANZAS</v>
      </c>
      <c r="G60" s="117"/>
      <c r="H60" s="117"/>
      <c r="I60" s="117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30" zoomScaleNormal="130" workbookViewId="0">
      <selection activeCell="C14" sqref="C14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7" t="str">
        <f>'formato 2'!A1:I1</f>
        <v>INSTITUTO TLAXCALTECA DE LA JUVENTUD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2" thickBot="1" x14ac:dyDescent="0.25">
      <c r="A2" s="130" t="s">
        <v>159</v>
      </c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2" thickBot="1" x14ac:dyDescent="0.25">
      <c r="A3" s="130" t="s">
        <v>448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1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446</v>
      </c>
      <c r="J5" s="1" t="s">
        <v>450</v>
      </c>
      <c r="K5" s="1" t="s">
        <v>449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7" t="str">
        <f>'formato 1'!A92:C92</f>
        <v>ANABELLE GUTIÉRREZ SÁNCHEZ</v>
      </c>
      <c r="B39" s="117"/>
      <c r="C39" s="117"/>
      <c r="D39" s="117"/>
      <c r="E39" s="117"/>
      <c r="F39" s="117" t="str">
        <f>'formato 1'!D92</f>
        <v>RODOLFO SANCHEZ CANTOR</v>
      </c>
      <c r="G39" s="117"/>
      <c r="H39" s="117"/>
      <c r="I39" s="117"/>
      <c r="J39" s="117"/>
      <c r="K39" s="117"/>
    </row>
    <row r="40" spans="1:11" x14ac:dyDescent="0.2">
      <c r="A40" s="117" t="str">
        <f>'formato 1'!A93:C93</f>
        <v>DIRECTORA GENERAL</v>
      </c>
      <c r="B40" s="117"/>
      <c r="C40" s="117"/>
      <c r="D40" s="117"/>
      <c r="E40" s="117"/>
      <c r="F40" s="117" t="str">
        <f>'formato 1'!D93</f>
        <v>JEFE DEL DEPARTAMENTO DE ADMINISTRACION Y FINANZAS</v>
      </c>
      <c r="G40" s="117"/>
      <c r="H40" s="117"/>
      <c r="I40" s="117"/>
      <c r="J40" s="117"/>
      <c r="K40" s="117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zoomScale="130" zoomScaleNormal="130" workbookViewId="0">
      <selection activeCell="A4" sqref="A4:E4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8" t="str">
        <f>'formato 1'!A1:G1</f>
        <v>INSTITUTO TLAXCALTECA DE LA JUVENTUD</v>
      </c>
      <c r="B1" s="119"/>
      <c r="C1" s="119"/>
      <c r="D1" s="119"/>
      <c r="E1" s="120"/>
    </row>
    <row r="2" spans="1:5" x14ac:dyDescent="0.2">
      <c r="A2" s="156" t="s">
        <v>179</v>
      </c>
      <c r="B2" s="157"/>
      <c r="C2" s="157"/>
      <c r="D2" s="157"/>
      <c r="E2" s="158"/>
    </row>
    <row r="3" spans="1:5" x14ac:dyDescent="0.2">
      <c r="A3" s="156" t="s">
        <v>448</v>
      </c>
      <c r="B3" s="157"/>
      <c r="C3" s="157"/>
      <c r="D3" s="157"/>
      <c r="E3" s="158"/>
    </row>
    <row r="4" spans="1:5" ht="12" thickBot="1" x14ac:dyDescent="0.25">
      <c r="A4" s="159" t="s">
        <v>1</v>
      </c>
      <c r="B4" s="160"/>
      <c r="C4" s="160"/>
      <c r="D4" s="160"/>
      <c r="E4" s="161"/>
    </row>
    <row r="5" spans="1:5" ht="12" thickBot="1" x14ac:dyDescent="0.25"/>
    <row r="6" spans="1:5" x14ac:dyDescent="0.2">
      <c r="A6" s="148" t="s">
        <v>2</v>
      </c>
      <c r="B6" s="149"/>
      <c r="C6" s="37" t="s">
        <v>180</v>
      </c>
      <c r="D6" s="143" t="s">
        <v>182</v>
      </c>
      <c r="E6" s="37" t="s">
        <v>183</v>
      </c>
    </row>
    <row r="7" spans="1:5" ht="12" thickBot="1" x14ac:dyDescent="0.25">
      <c r="A7" s="150"/>
      <c r="B7" s="151"/>
      <c r="C7" s="31" t="s">
        <v>181</v>
      </c>
      <c r="D7" s="145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8708383</v>
      </c>
      <c r="D9" s="45">
        <f>SUM(D10:D12)</f>
        <v>3335749</v>
      </c>
      <c r="E9" s="45">
        <f>SUM(E10:E12)</f>
        <v>3335749</v>
      </c>
    </row>
    <row r="10" spans="1:5" x14ac:dyDescent="0.2">
      <c r="A10" s="43"/>
      <c r="B10" s="47" t="s">
        <v>186</v>
      </c>
      <c r="C10" s="45">
        <f>'formato 5'!D42</f>
        <v>8708383</v>
      </c>
      <c r="D10" s="45">
        <f>'formato 5'!G42</f>
        <v>3335749</v>
      </c>
      <c r="E10" s="45">
        <f>'formato 5'!H42</f>
        <v>3335749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8708383</v>
      </c>
      <c r="D14" s="45">
        <f>SUM(D15:D16)</f>
        <v>2568042</v>
      </c>
      <c r="E14" s="45">
        <f>SUM(E15:E16)</f>
        <v>2547742</v>
      </c>
    </row>
    <row r="15" spans="1:5" x14ac:dyDescent="0.2">
      <c r="A15" s="43"/>
      <c r="B15" s="47" t="s">
        <v>189</v>
      </c>
      <c r="C15" s="45">
        <f>'formato 6b'!B8</f>
        <v>8708383</v>
      </c>
      <c r="D15" s="45">
        <f>'formato 6b'!E8</f>
        <v>2568042</v>
      </c>
      <c r="E15" s="45">
        <f>'formato 6b'!F8</f>
        <v>2547742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0</v>
      </c>
      <c r="E16" s="45">
        <f>'formato 6b'!F21</f>
        <v>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767707</v>
      </c>
      <c r="E22" s="45">
        <f>E9-E14+E18</f>
        <v>788007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767707</v>
      </c>
      <c r="E23" s="45">
        <f>E22-E12</f>
        <v>788007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767707</v>
      </c>
      <c r="E24" s="45">
        <f>E23-E18</f>
        <v>788007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68" t="s">
        <v>197</v>
      </c>
      <c r="B27" s="169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767707</v>
      </c>
      <c r="E33" s="55">
        <f>E24+E29</f>
        <v>788007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8" t="s">
        <v>197</v>
      </c>
      <c r="B36" s="149"/>
      <c r="C36" s="143" t="s">
        <v>204</v>
      </c>
      <c r="D36" s="152" t="s">
        <v>182</v>
      </c>
      <c r="E36" s="56" t="s">
        <v>183</v>
      </c>
    </row>
    <row r="37" spans="1:5" ht="12" thickBot="1" x14ac:dyDescent="0.25">
      <c r="A37" s="150"/>
      <c r="B37" s="151"/>
      <c r="C37" s="145"/>
      <c r="D37" s="153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4"/>
      <c r="B46" s="166" t="s">
        <v>211</v>
      </c>
      <c r="C46" s="154">
        <f>C39-C42</f>
        <v>0</v>
      </c>
      <c r="D46" s="154">
        <f>D39-D42</f>
        <v>0</v>
      </c>
      <c r="E46" s="154">
        <f>E39-E42</f>
        <v>0</v>
      </c>
    </row>
    <row r="47" spans="1:5" ht="12" thickBot="1" x14ac:dyDescent="0.25">
      <c r="A47" s="165"/>
      <c r="B47" s="167"/>
      <c r="C47" s="155"/>
      <c r="D47" s="155"/>
      <c r="E47" s="155"/>
    </row>
    <row r="48" spans="1:5" ht="12" thickBot="1" x14ac:dyDescent="0.25"/>
    <row r="49" spans="1:5" x14ac:dyDescent="0.2">
      <c r="A49" s="148" t="s">
        <v>197</v>
      </c>
      <c r="B49" s="149"/>
      <c r="C49" s="56" t="s">
        <v>180</v>
      </c>
      <c r="D49" s="152" t="s">
        <v>182</v>
      </c>
      <c r="E49" s="56" t="s">
        <v>183</v>
      </c>
    </row>
    <row r="50" spans="1:5" ht="12" thickBot="1" x14ac:dyDescent="0.25">
      <c r="A50" s="150"/>
      <c r="B50" s="151"/>
      <c r="C50" s="57" t="s">
        <v>198</v>
      </c>
      <c r="D50" s="153"/>
      <c r="E50" s="57" t="s">
        <v>199</v>
      </c>
    </row>
    <row r="51" spans="1:5" x14ac:dyDescent="0.2">
      <c r="A51" s="162"/>
      <c r="B51" s="163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8708383</v>
      </c>
      <c r="D52" s="60">
        <f>D10</f>
        <v>3335749</v>
      </c>
      <c r="E52" s="60">
        <f>E10</f>
        <v>3335749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8708383</v>
      </c>
      <c r="D57" s="60">
        <f>D15</f>
        <v>2568042</v>
      </c>
      <c r="E57" s="60">
        <f>E15</f>
        <v>2547742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767707</v>
      </c>
      <c r="E61" s="65">
        <f>E52+E53-E57+E59</f>
        <v>788007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767707</v>
      </c>
      <c r="E62" s="65">
        <f>E61-E53</f>
        <v>788007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8" t="s">
        <v>197</v>
      </c>
      <c r="B65" s="149"/>
      <c r="C65" s="143" t="s">
        <v>204</v>
      </c>
      <c r="D65" s="152" t="s">
        <v>182</v>
      </c>
      <c r="E65" s="56" t="s">
        <v>183</v>
      </c>
    </row>
    <row r="66" spans="1:5" ht="12" thickBot="1" x14ac:dyDescent="0.25">
      <c r="A66" s="150"/>
      <c r="B66" s="151"/>
      <c r="C66" s="145"/>
      <c r="D66" s="153"/>
      <c r="E66" s="57" t="s">
        <v>199</v>
      </c>
    </row>
    <row r="67" spans="1:5" x14ac:dyDescent="0.2">
      <c r="A67" s="162"/>
      <c r="B67" s="163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4"/>
      <c r="B78" s="166" t="s">
        <v>219</v>
      </c>
      <c r="C78" s="154">
        <f>C77-C69</f>
        <v>0</v>
      </c>
      <c r="D78" s="154">
        <f>D77-D69</f>
        <v>0</v>
      </c>
      <c r="E78" s="154">
        <f>E77-E69</f>
        <v>0</v>
      </c>
    </row>
    <row r="79" spans="1:5" ht="12" thickBot="1" x14ac:dyDescent="0.25">
      <c r="A79" s="165"/>
      <c r="B79" s="167"/>
      <c r="C79" s="155"/>
      <c r="D79" s="155"/>
      <c r="E79" s="155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7" t="str">
        <f>'formato 1'!D92</f>
        <v>RODOLFO SANCHEZ CANTOR</v>
      </c>
      <c r="D85" s="117"/>
      <c r="E85" s="117"/>
    </row>
    <row r="86" spans="2:5" x14ac:dyDescent="0.2">
      <c r="B86" s="113" t="str">
        <f>'formato 1'!A93</f>
        <v>DIRECTORA GENERAL</v>
      </c>
      <c r="C86" s="117" t="str">
        <f>'formato 1'!D93</f>
        <v>JEFE DEL DEPARTAMENTO DE ADMINISTRACION Y FINANZAS</v>
      </c>
      <c r="D86" s="117"/>
      <c r="E86" s="117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pane xSplit="3" ySplit="7" topLeftCell="D56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19"/>
      <c r="I1" s="120"/>
    </row>
    <row r="2" spans="1:9" x14ac:dyDescent="0.2">
      <c r="A2" s="156" t="s">
        <v>220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">
      <c r="A3" s="156" t="s">
        <v>448</v>
      </c>
      <c r="B3" s="157"/>
      <c r="C3" s="157"/>
      <c r="D3" s="157"/>
      <c r="E3" s="157"/>
      <c r="F3" s="157"/>
      <c r="G3" s="157"/>
      <c r="H3" s="157"/>
      <c r="I3" s="158"/>
    </row>
    <row r="4" spans="1:9" ht="12" thickBot="1" x14ac:dyDescent="0.25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12" thickBot="1" x14ac:dyDescent="0.25">
      <c r="A5" s="118"/>
      <c r="B5" s="119"/>
      <c r="C5" s="120"/>
      <c r="D5" s="127" t="s">
        <v>221</v>
      </c>
      <c r="E5" s="128"/>
      <c r="F5" s="128"/>
      <c r="G5" s="128"/>
      <c r="H5" s="129"/>
      <c r="I5" s="152" t="s">
        <v>222</v>
      </c>
    </row>
    <row r="6" spans="1:9" x14ac:dyDescent="0.2">
      <c r="A6" s="156" t="s">
        <v>197</v>
      </c>
      <c r="B6" s="157"/>
      <c r="C6" s="158"/>
      <c r="D6" s="152" t="s">
        <v>224</v>
      </c>
      <c r="E6" s="143" t="s">
        <v>225</v>
      </c>
      <c r="F6" s="152" t="s">
        <v>226</v>
      </c>
      <c r="G6" s="152" t="s">
        <v>182</v>
      </c>
      <c r="H6" s="152" t="s">
        <v>227</v>
      </c>
      <c r="I6" s="189"/>
    </row>
    <row r="7" spans="1:9" ht="12" thickBot="1" x14ac:dyDescent="0.25">
      <c r="A7" s="159" t="s">
        <v>223</v>
      </c>
      <c r="B7" s="160"/>
      <c r="C7" s="161"/>
      <c r="D7" s="153"/>
      <c r="E7" s="145"/>
      <c r="F7" s="153"/>
      <c r="G7" s="153"/>
      <c r="H7" s="153"/>
      <c r="I7" s="153"/>
    </row>
    <row r="8" spans="1:9" x14ac:dyDescent="0.2">
      <c r="A8" s="185"/>
      <c r="B8" s="186"/>
      <c r="C8" s="187"/>
      <c r="D8" s="71"/>
      <c r="E8" s="71"/>
      <c r="F8" s="71"/>
      <c r="G8" s="71"/>
      <c r="H8" s="71"/>
      <c r="I8" s="71"/>
    </row>
    <row r="9" spans="1:9" x14ac:dyDescent="0.2">
      <c r="A9" s="177" t="s">
        <v>228</v>
      </c>
      <c r="B9" s="178"/>
      <c r="C9" s="188"/>
      <c r="D9" s="71"/>
      <c r="E9" s="71"/>
      <c r="F9" s="71"/>
      <c r="G9" s="71"/>
      <c r="H9" s="71"/>
      <c r="I9" s="71"/>
    </row>
    <row r="10" spans="1:9" x14ac:dyDescent="0.2">
      <c r="A10" s="72"/>
      <c r="B10" s="180" t="s">
        <v>229</v>
      </c>
      <c r="C10" s="181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80" t="s">
        <v>230</v>
      </c>
      <c r="C11" s="181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80" t="s">
        <v>231</v>
      </c>
      <c r="C12" s="181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80" t="s">
        <v>232</v>
      </c>
      <c r="C13" s="181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80" t="s">
        <v>233</v>
      </c>
      <c r="C14" s="181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80" t="s">
        <v>234</v>
      </c>
      <c r="C15" s="181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80" t="s">
        <v>235</v>
      </c>
      <c r="C16" s="181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83" t="s">
        <v>421</v>
      </c>
      <c r="C17" s="181"/>
      <c r="D17" s="73">
        <f t="shared" ref="D17:H17" si="0">SUM(D18:D28)</f>
        <v>0</v>
      </c>
      <c r="E17" s="73">
        <f t="shared" si="0"/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>SUM(I18:I28)</f>
        <v>0</v>
      </c>
    </row>
    <row r="18" spans="1:9" x14ac:dyDescent="0.2">
      <c r="A18" s="72"/>
      <c r="B18" s="74"/>
      <c r="C18" s="75" t="s">
        <v>236</v>
      </c>
      <c r="D18" s="71">
        <v>0</v>
      </c>
      <c r="E18" s="71">
        <v>0</v>
      </c>
      <c r="F18" s="71">
        <f>D18+E18</f>
        <v>0</v>
      </c>
      <c r="G18" s="71">
        <v>0</v>
      </c>
      <c r="H18" s="71">
        <f>G18</f>
        <v>0</v>
      </c>
      <c r="I18" s="71">
        <f>-D18+G18</f>
        <v>0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80" t="s">
        <v>247</v>
      </c>
      <c r="C29" s="181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80" t="s">
        <v>253</v>
      </c>
      <c r="C35" s="181"/>
      <c r="D35" s="71">
        <v>8708383</v>
      </c>
      <c r="E35" s="71">
        <v>-435419</v>
      </c>
      <c r="F35" s="71">
        <f>D35+E35</f>
        <v>8272964</v>
      </c>
      <c r="G35" s="71">
        <v>3335749</v>
      </c>
      <c r="H35" s="71">
        <v>3335749</v>
      </c>
      <c r="I35" s="71">
        <f>-D35+G35</f>
        <v>-5372634</v>
      </c>
    </row>
    <row r="36" spans="1:9" x14ac:dyDescent="0.2">
      <c r="A36" s="72"/>
      <c r="B36" s="180" t="s">
        <v>254</v>
      </c>
      <c r="C36" s="181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80" t="s">
        <v>256</v>
      </c>
      <c r="C38" s="181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2" t="s">
        <v>422</v>
      </c>
      <c r="B42" s="178"/>
      <c r="C42" s="179"/>
      <c r="D42" s="73">
        <f>D10+D11+D12+D13+D14+D15+D16+D29+D35+D36+D38+D17</f>
        <v>8708383</v>
      </c>
      <c r="E42" s="73">
        <f t="shared" ref="E42:I42" si="3">E10+E11+E12+E13+E14+E15+E16+E29+E35+E36+E38+E17</f>
        <v>-435419</v>
      </c>
      <c r="F42" s="73">
        <f t="shared" si="3"/>
        <v>8272964</v>
      </c>
      <c r="G42" s="73">
        <f t="shared" si="3"/>
        <v>3335749</v>
      </c>
      <c r="H42" s="73">
        <f t="shared" si="3"/>
        <v>3335749</v>
      </c>
      <c r="I42" s="73">
        <f t="shared" si="3"/>
        <v>-5372634</v>
      </c>
    </row>
    <row r="43" spans="1:9" x14ac:dyDescent="0.2">
      <c r="A43" s="177" t="s">
        <v>259</v>
      </c>
      <c r="B43" s="178"/>
      <c r="C43" s="179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7" t="s">
        <v>260</v>
      </c>
      <c r="B45" s="178"/>
      <c r="C45" s="179"/>
      <c r="D45" s="71"/>
      <c r="E45" s="71"/>
      <c r="F45" s="71"/>
      <c r="G45" s="71"/>
      <c r="H45" s="71"/>
      <c r="I45" s="71"/>
    </row>
    <row r="46" spans="1:9" x14ac:dyDescent="0.2">
      <c r="A46" s="72"/>
      <c r="B46" s="180" t="s">
        <v>261</v>
      </c>
      <c r="C46" s="181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80" t="s">
        <v>270</v>
      </c>
      <c r="C55" s="181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80" t="s">
        <v>275</v>
      </c>
      <c r="C60" s="181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3" t="s">
        <v>278</v>
      </c>
      <c r="C63" s="184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80" t="s">
        <v>279</v>
      </c>
      <c r="C64" s="181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5"/>
      <c r="C65" s="176"/>
      <c r="D65" s="71"/>
      <c r="E65" s="71"/>
      <c r="F65" s="71"/>
      <c r="G65" s="71"/>
      <c r="H65" s="71"/>
      <c r="I65" s="71"/>
    </row>
    <row r="66" spans="1:9" ht="21.75" customHeight="1" x14ac:dyDescent="0.2">
      <c r="A66" s="172" t="s">
        <v>280</v>
      </c>
      <c r="B66" s="173"/>
      <c r="C66" s="174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5"/>
      <c r="C67" s="176"/>
      <c r="D67" s="71"/>
      <c r="E67" s="71"/>
      <c r="F67" s="71"/>
      <c r="G67" s="71"/>
      <c r="H67" s="71"/>
      <c r="I67" s="71"/>
    </row>
    <row r="68" spans="1:9" x14ac:dyDescent="0.2">
      <c r="A68" s="177" t="s">
        <v>281</v>
      </c>
      <c r="B68" s="178"/>
      <c r="C68" s="179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80" t="s">
        <v>282</v>
      </c>
      <c r="C69" s="181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5"/>
      <c r="C70" s="176"/>
      <c r="D70" s="71"/>
      <c r="E70" s="71"/>
      <c r="F70" s="71"/>
      <c r="G70" s="71"/>
      <c r="H70" s="71"/>
      <c r="I70" s="71"/>
    </row>
    <row r="71" spans="1:9" x14ac:dyDescent="0.2">
      <c r="A71" s="177" t="s">
        <v>283</v>
      </c>
      <c r="B71" s="178"/>
      <c r="C71" s="179"/>
      <c r="D71" s="71">
        <f>D42+D66+D68</f>
        <v>8708383</v>
      </c>
      <c r="E71" s="71">
        <f>E42+E66+E68</f>
        <v>-435419</v>
      </c>
      <c r="F71" s="71">
        <f>F42+F66+F68</f>
        <v>8272964</v>
      </c>
      <c r="G71" s="71">
        <f>G42+G66+G68</f>
        <v>3335749</v>
      </c>
      <c r="H71" s="71">
        <f>H42+H66+H68</f>
        <v>3335749</v>
      </c>
      <c r="I71" s="71">
        <f>-D71+G71</f>
        <v>-5372634</v>
      </c>
    </row>
    <row r="72" spans="1:9" x14ac:dyDescent="0.2">
      <c r="A72" s="76"/>
      <c r="B72" s="175"/>
      <c r="C72" s="176"/>
      <c r="D72" s="71"/>
      <c r="E72" s="71"/>
      <c r="F72" s="71"/>
      <c r="G72" s="71"/>
      <c r="H72" s="71"/>
      <c r="I72" s="71"/>
    </row>
    <row r="73" spans="1:9" x14ac:dyDescent="0.2">
      <c r="A73" s="72"/>
      <c r="B73" s="182" t="s">
        <v>284</v>
      </c>
      <c r="C73" s="179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3" t="s">
        <v>285</v>
      </c>
      <c r="C74" s="18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3" t="s">
        <v>286</v>
      </c>
      <c r="C75" s="18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2" t="s">
        <v>287</v>
      </c>
      <c r="C76" s="179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70"/>
      <c r="C77" s="171"/>
      <c r="D77" s="83"/>
      <c r="E77" s="83"/>
      <c r="F77" s="83"/>
      <c r="G77" s="83"/>
      <c r="H77" s="83"/>
      <c r="I77" s="83"/>
    </row>
    <row r="83" spans="1:9" x14ac:dyDescent="0.2">
      <c r="A83" s="117" t="str">
        <f>'formato 1'!A92:C92</f>
        <v>ANABELLE GUTIÉRREZ SÁNCHEZ</v>
      </c>
      <c r="B83" s="117"/>
      <c r="C83" s="117"/>
      <c r="D83" s="117"/>
      <c r="E83" s="117" t="str">
        <f>'formato 1'!D92</f>
        <v>RODOLFO SANCHEZ CANTOR</v>
      </c>
      <c r="F83" s="117"/>
      <c r="G83" s="117"/>
      <c r="H83" s="117"/>
      <c r="I83" s="117"/>
    </row>
    <row r="84" spans="1:9" x14ac:dyDescent="0.2">
      <c r="A84" s="117" t="str">
        <f>'formato 1'!A93:C93</f>
        <v>DIRECTORA GENERAL</v>
      </c>
      <c r="B84" s="117"/>
      <c r="C84" s="117"/>
      <c r="D84" s="117"/>
      <c r="E84" s="117" t="str">
        <f>'formato 1'!D93</f>
        <v>JEFE DEL DEPARTAMENTO DE ADMINISTRACION Y FINANZAS</v>
      </c>
      <c r="F84" s="117"/>
      <c r="G84" s="117"/>
      <c r="H84" s="117"/>
      <c r="I84" s="117"/>
    </row>
  </sheetData>
  <mergeCells count="53"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F17:I17" formula="1"/>
    <ignoredError sqref="D29:I34 D61:I75 D60:F60 H60:I60 D59:H59 D36:I58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30" zoomScaleNormal="130" workbookViewId="0">
      <pane ySplit="7" topLeftCell="A8" activePane="bottomLeft" state="frozen"/>
      <selection pane="bottomLeft" activeCell="A5" sqref="A5:H5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289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">
        <v>448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27" t="s">
        <v>290</v>
      </c>
      <c r="D6" s="128"/>
      <c r="E6" s="128"/>
      <c r="F6" s="128"/>
      <c r="G6" s="129"/>
      <c r="H6" s="143" t="s">
        <v>291</v>
      </c>
    </row>
    <row r="7" spans="1:8" ht="45.75" thickBot="1" x14ac:dyDescent="0.25">
      <c r="A7" s="159"/>
      <c r="B7" s="161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45"/>
    </row>
    <row r="8" spans="1:8" x14ac:dyDescent="0.2">
      <c r="A8" s="194" t="s">
        <v>294</v>
      </c>
      <c r="B8" s="195"/>
      <c r="C8" s="99">
        <f>C9+C17+C27+C37+C47+C57+C61+C70+C74</f>
        <v>8708383</v>
      </c>
      <c r="D8" s="99">
        <f>D9+D17+D27+D37+D47+D57+D61+D70+D74</f>
        <v>-435419</v>
      </c>
      <c r="E8" s="99">
        <f>E9+E17+E27+E37+E47+E57+E61+E70+E74</f>
        <v>8272964</v>
      </c>
      <c r="F8" s="99">
        <f>F9+F17+F27+F37+F47+F57+F61+F70+F74</f>
        <v>2568042</v>
      </c>
      <c r="G8" s="99">
        <f>G9+G17+G27+G37+G47+G57+G61+G70+G74</f>
        <v>2547742</v>
      </c>
      <c r="H8" s="86">
        <f>E8-F8</f>
        <v>5704922</v>
      </c>
    </row>
    <row r="9" spans="1:8" x14ac:dyDescent="0.2">
      <c r="A9" s="192" t="s">
        <v>295</v>
      </c>
      <c r="B9" s="193"/>
      <c r="C9" s="99">
        <f>SUM(C10:C16)</f>
        <v>3615285</v>
      </c>
      <c r="D9" s="99">
        <f>SUM(D10:D16)</f>
        <v>-200000</v>
      </c>
      <c r="E9" s="99">
        <f>SUM(E10:E16)</f>
        <v>3415285</v>
      </c>
      <c r="F9" s="99">
        <f>SUM(F10:F16)</f>
        <v>1520872</v>
      </c>
      <c r="G9" s="99">
        <f>SUM(G10:G16)</f>
        <v>1520872</v>
      </c>
      <c r="H9" s="86">
        <f>E9-F9</f>
        <v>1894413</v>
      </c>
    </row>
    <row r="10" spans="1:8" x14ac:dyDescent="0.2">
      <c r="A10" s="72"/>
      <c r="B10" s="74" t="s">
        <v>296</v>
      </c>
      <c r="C10" s="100">
        <v>857796</v>
      </c>
      <c r="D10" s="71">
        <v>0</v>
      </c>
      <c r="E10" s="71">
        <f>SUM(C10:D10)</f>
        <v>857796</v>
      </c>
      <c r="F10" s="71">
        <v>408472</v>
      </c>
      <c r="G10" s="71">
        <f>F10</f>
        <v>408472</v>
      </c>
      <c r="H10" s="71">
        <f t="shared" ref="H10:H16" si="0">E10-F10</f>
        <v>449324</v>
      </c>
    </row>
    <row r="11" spans="1:8" x14ac:dyDescent="0.2">
      <c r="A11" s="72"/>
      <c r="B11" s="74" t="s">
        <v>297</v>
      </c>
      <c r="C11" s="100">
        <v>1263780</v>
      </c>
      <c r="D11" s="71">
        <v>-44740</v>
      </c>
      <c r="E11" s="71">
        <f t="shared" ref="E11:E75" si="1">SUM(C11:D11)</f>
        <v>1219040</v>
      </c>
      <c r="F11" s="71">
        <v>505343</v>
      </c>
      <c r="G11" s="71">
        <f t="shared" ref="G11:G75" si="2">F11</f>
        <v>505343</v>
      </c>
      <c r="H11" s="71">
        <f t="shared" si="0"/>
        <v>713697</v>
      </c>
    </row>
    <row r="12" spans="1:8" x14ac:dyDescent="0.2">
      <c r="A12" s="72"/>
      <c r="B12" s="74" t="s">
        <v>298</v>
      </c>
      <c r="C12" s="100">
        <v>190106</v>
      </c>
      <c r="D12" s="71">
        <v>506</v>
      </c>
      <c r="E12" s="71">
        <f t="shared" si="1"/>
        <v>190612</v>
      </c>
      <c r="F12" s="71">
        <v>91533</v>
      </c>
      <c r="G12" s="71">
        <f t="shared" si="2"/>
        <v>91533</v>
      </c>
      <c r="H12" s="71">
        <f t="shared" si="0"/>
        <v>99079</v>
      </c>
    </row>
    <row r="13" spans="1:8" x14ac:dyDescent="0.2">
      <c r="A13" s="72"/>
      <c r="B13" s="74" t="s">
        <v>299</v>
      </c>
      <c r="C13" s="100">
        <v>131539</v>
      </c>
      <c r="D13" s="71">
        <v>1</v>
      </c>
      <c r="E13" s="71">
        <f t="shared" si="1"/>
        <v>131540</v>
      </c>
      <c r="F13" s="71">
        <v>52700</v>
      </c>
      <c r="G13" s="71">
        <f t="shared" si="2"/>
        <v>52700</v>
      </c>
      <c r="H13" s="71">
        <f t="shared" si="0"/>
        <v>78840</v>
      </c>
    </row>
    <row r="14" spans="1:8" x14ac:dyDescent="0.2">
      <c r="A14" s="72"/>
      <c r="B14" s="74" t="s">
        <v>300</v>
      </c>
      <c r="C14" s="100">
        <v>1172064</v>
      </c>
      <c r="D14" s="71">
        <v>-155767</v>
      </c>
      <c r="E14" s="71">
        <f t="shared" si="1"/>
        <v>1016297</v>
      </c>
      <c r="F14" s="71">
        <v>462824</v>
      </c>
      <c r="G14" s="71">
        <f t="shared" si="2"/>
        <v>462824</v>
      </c>
      <c r="H14" s="71">
        <f t="shared" si="0"/>
        <v>553473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0" t="s">
        <v>303</v>
      </c>
      <c r="B17" s="191"/>
      <c r="C17" s="99">
        <f t="shared" ref="C17:H17" si="3">SUM(C18:C26)</f>
        <v>706350</v>
      </c>
      <c r="D17" s="99">
        <f t="shared" si="3"/>
        <v>0</v>
      </c>
      <c r="E17" s="99">
        <f>SUM(E18:E26)</f>
        <v>706350</v>
      </c>
      <c r="F17" s="99">
        <f t="shared" si="3"/>
        <v>301919</v>
      </c>
      <c r="G17" s="99">
        <f t="shared" si="3"/>
        <v>301919</v>
      </c>
      <c r="H17" s="99">
        <f t="shared" si="3"/>
        <v>404431</v>
      </c>
    </row>
    <row r="18" spans="1:8" x14ac:dyDescent="0.2">
      <c r="A18" s="72"/>
      <c r="B18" s="108" t="s">
        <v>304</v>
      </c>
      <c r="C18" s="100">
        <v>257100</v>
      </c>
      <c r="D18" s="71">
        <v>-4385</v>
      </c>
      <c r="E18" s="71">
        <f t="shared" si="1"/>
        <v>252715</v>
      </c>
      <c r="F18" s="71">
        <v>114560</v>
      </c>
      <c r="G18" s="71">
        <f>F18</f>
        <v>114560</v>
      </c>
      <c r="H18" s="71">
        <f t="shared" ref="H18:H26" si="4">E18-F18</f>
        <v>138155</v>
      </c>
    </row>
    <row r="19" spans="1:8" x14ac:dyDescent="0.2">
      <c r="A19" s="72"/>
      <c r="B19" s="74" t="s">
        <v>305</v>
      </c>
      <c r="C19" s="100">
        <v>24000</v>
      </c>
      <c r="D19" s="71">
        <v>51</v>
      </c>
      <c r="E19" s="71">
        <f t="shared" si="1"/>
        <v>24051</v>
      </c>
      <c r="F19" s="71">
        <v>10756</v>
      </c>
      <c r="G19" s="71">
        <f t="shared" ref="G19:G26" si="5">F19</f>
        <v>10756</v>
      </c>
      <c r="H19" s="71">
        <f t="shared" si="4"/>
        <v>13295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22000</v>
      </c>
      <c r="D21" s="71">
        <v>3081</v>
      </c>
      <c r="E21" s="71">
        <f t="shared" si="1"/>
        <v>25081</v>
      </c>
      <c r="F21" s="71">
        <v>15081</v>
      </c>
      <c r="G21" s="71">
        <f t="shared" si="5"/>
        <v>15081</v>
      </c>
      <c r="H21" s="71">
        <f t="shared" si="4"/>
        <v>10000</v>
      </c>
    </row>
    <row r="22" spans="1:8" x14ac:dyDescent="0.2">
      <c r="A22" s="72"/>
      <c r="B22" s="74" t="s">
        <v>308</v>
      </c>
      <c r="C22" s="100">
        <v>3000</v>
      </c>
      <c r="D22" s="71">
        <v>1253</v>
      </c>
      <c r="E22" s="71">
        <f t="shared" si="1"/>
        <v>4253</v>
      </c>
      <c r="F22" s="71">
        <v>4253</v>
      </c>
      <c r="G22" s="71">
        <f t="shared" si="5"/>
        <v>4253</v>
      </c>
      <c r="H22" s="71">
        <f t="shared" si="4"/>
        <v>0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132000</v>
      </c>
      <c r="G23" s="71">
        <f t="shared" si="5"/>
        <v>132000</v>
      </c>
      <c r="H23" s="71">
        <f t="shared" si="4"/>
        <v>130000</v>
      </c>
    </row>
    <row r="24" spans="1:8" x14ac:dyDescent="0.2">
      <c r="A24" s="72"/>
      <c r="B24" s="108" t="s">
        <v>310</v>
      </c>
      <c r="C24" s="100">
        <v>30000</v>
      </c>
      <c r="D24" s="71">
        <v>0</v>
      </c>
      <c r="E24" s="71">
        <f t="shared" si="1"/>
        <v>30000</v>
      </c>
      <c r="F24" s="71">
        <v>0</v>
      </c>
      <c r="G24" s="71">
        <f t="shared" si="5"/>
        <v>0</v>
      </c>
      <c r="H24" s="71">
        <f t="shared" si="4"/>
        <v>30000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108250</v>
      </c>
      <c r="D26" s="71">
        <v>0</v>
      </c>
      <c r="E26" s="71">
        <f t="shared" si="1"/>
        <v>108250</v>
      </c>
      <c r="F26" s="71">
        <v>25269</v>
      </c>
      <c r="G26" s="71">
        <f t="shared" si="5"/>
        <v>25269</v>
      </c>
      <c r="H26" s="71">
        <f t="shared" si="4"/>
        <v>82981</v>
      </c>
    </row>
    <row r="27" spans="1:8" x14ac:dyDescent="0.2">
      <c r="A27" s="192" t="s">
        <v>313</v>
      </c>
      <c r="B27" s="193"/>
      <c r="C27" s="99">
        <f>SUM(C28:C36)</f>
        <v>3014748</v>
      </c>
      <c r="D27" s="99">
        <f>SUM(D28:D36)</f>
        <v>-85419</v>
      </c>
      <c r="E27" s="99">
        <f>SUM(E28:E36)</f>
        <v>2929329</v>
      </c>
      <c r="F27" s="99">
        <f>SUM(F28:F36)</f>
        <v>580951</v>
      </c>
      <c r="G27" s="99">
        <f>SUM(G28:G36)</f>
        <v>580951</v>
      </c>
      <c r="H27" s="86">
        <f>E27-F27</f>
        <v>2348378</v>
      </c>
    </row>
    <row r="28" spans="1:8" x14ac:dyDescent="0.2">
      <c r="A28" s="72"/>
      <c r="B28" s="74" t="s">
        <v>314</v>
      </c>
      <c r="C28" s="100">
        <v>179000</v>
      </c>
      <c r="D28" s="71">
        <v>-12170</v>
      </c>
      <c r="E28" s="71">
        <f t="shared" si="1"/>
        <v>166830</v>
      </c>
      <c r="F28" s="71">
        <v>66168</v>
      </c>
      <c r="G28" s="71">
        <f>F28</f>
        <v>66168</v>
      </c>
      <c r="H28" s="71">
        <f t="shared" ref="H28:H37" si="6">E28-F28</f>
        <v>100662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ref="G29:G36" si="7">F29</f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0</v>
      </c>
      <c r="D30" s="71">
        <v>0</v>
      </c>
      <c r="E30" s="71">
        <f t="shared" si="1"/>
        <v>0</v>
      </c>
      <c r="F30" s="71">
        <v>0</v>
      </c>
      <c r="G30" s="71">
        <f t="shared" si="7"/>
        <v>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-4066</v>
      </c>
      <c r="E31" s="71">
        <f t="shared" si="1"/>
        <v>60234</v>
      </c>
      <c r="F31" s="71">
        <v>32138</v>
      </c>
      <c r="G31" s="71">
        <f t="shared" si="7"/>
        <v>32138</v>
      </c>
      <c r="H31" s="71">
        <f t="shared" si="6"/>
        <v>28096</v>
      </c>
    </row>
    <row r="32" spans="1:8" x14ac:dyDescent="0.2">
      <c r="A32" s="72"/>
      <c r="B32" s="108" t="s">
        <v>318</v>
      </c>
      <c r="C32" s="100">
        <v>140400</v>
      </c>
      <c r="D32" s="71">
        <v>30683</v>
      </c>
      <c r="E32" s="71">
        <f t="shared" si="1"/>
        <v>171083</v>
      </c>
      <c r="F32" s="71">
        <v>65038</v>
      </c>
      <c r="G32" s="71">
        <f t="shared" si="7"/>
        <v>65038</v>
      </c>
      <c r="H32" s="71">
        <f t="shared" si="6"/>
        <v>106045</v>
      </c>
    </row>
    <row r="33" spans="1:8" x14ac:dyDescent="0.2">
      <c r="A33" s="72"/>
      <c r="B33" s="74" t="s">
        <v>319</v>
      </c>
      <c r="C33" s="100">
        <v>59000</v>
      </c>
      <c r="D33" s="71">
        <v>38020</v>
      </c>
      <c r="E33" s="71">
        <f t="shared" si="1"/>
        <v>97020</v>
      </c>
      <c r="F33" s="71">
        <v>68020</v>
      </c>
      <c r="G33" s="71">
        <f t="shared" si="7"/>
        <v>68020</v>
      </c>
      <c r="H33" s="71">
        <f t="shared" si="6"/>
        <v>29000</v>
      </c>
    </row>
    <row r="34" spans="1:8" x14ac:dyDescent="0.2">
      <c r="A34" s="72"/>
      <c r="B34" s="74" t="s">
        <v>320</v>
      </c>
      <c r="C34" s="100">
        <v>60500</v>
      </c>
      <c r="D34" s="71">
        <v>-7807</v>
      </c>
      <c r="E34" s="71">
        <f t="shared" si="1"/>
        <v>52693</v>
      </c>
      <c r="F34" s="71">
        <v>12311</v>
      </c>
      <c r="G34" s="71">
        <f t="shared" si="7"/>
        <v>12311</v>
      </c>
      <c r="H34" s="71">
        <f t="shared" si="6"/>
        <v>40382</v>
      </c>
    </row>
    <row r="35" spans="1:8" x14ac:dyDescent="0.2">
      <c r="A35" s="72"/>
      <c r="B35" s="74" t="s">
        <v>321</v>
      </c>
      <c r="C35" s="100">
        <v>2401348</v>
      </c>
      <c r="D35" s="71">
        <v>-112079</v>
      </c>
      <c r="E35" s="71">
        <f t="shared" si="1"/>
        <v>2289269</v>
      </c>
      <c r="F35" s="71">
        <v>303427</v>
      </c>
      <c r="G35" s="71">
        <f t="shared" si="7"/>
        <v>303427</v>
      </c>
      <c r="H35" s="116">
        <f t="shared" si="6"/>
        <v>1985842</v>
      </c>
    </row>
    <row r="36" spans="1:8" x14ac:dyDescent="0.2">
      <c r="A36" s="72"/>
      <c r="B36" s="74" t="s">
        <v>322</v>
      </c>
      <c r="C36" s="100">
        <v>110200</v>
      </c>
      <c r="D36" s="71">
        <v>-18000</v>
      </c>
      <c r="E36" s="71">
        <f t="shared" si="1"/>
        <v>92200</v>
      </c>
      <c r="F36" s="71">
        <v>33849</v>
      </c>
      <c r="G36" s="71">
        <f t="shared" si="7"/>
        <v>33849</v>
      </c>
      <c r="H36" s="71">
        <f t="shared" si="6"/>
        <v>58351</v>
      </c>
    </row>
    <row r="37" spans="1:8" ht="22.5" customHeight="1" x14ac:dyDescent="0.2">
      <c r="A37" s="190" t="s">
        <v>323</v>
      </c>
      <c r="B37" s="191"/>
      <c r="C37" s="99">
        <f>SUM(C38:C46)</f>
        <v>1350000</v>
      </c>
      <c r="D37" s="99">
        <f>SUM(D38:D46)</f>
        <v>-150000</v>
      </c>
      <c r="E37" s="99">
        <f>SUM(E38:E46)</f>
        <v>1200000</v>
      </c>
      <c r="F37" s="99">
        <f>SUM(F38:F46)</f>
        <v>144000</v>
      </c>
      <c r="G37" s="99">
        <f>SUM(G38:G46)</f>
        <v>144000</v>
      </c>
      <c r="H37" s="86">
        <f t="shared" si="6"/>
        <v>1056000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8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8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8"/>
        <v>0</v>
      </c>
    </row>
    <row r="41" spans="1:8" x14ac:dyDescent="0.2">
      <c r="A41" s="72"/>
      <c r="B41" s="74" t="s">
        <v>327</v>
      </c>
      <c r="C41" s="100">
        <v>1350000</v>
      </c>
      <c r="D41" s="71">
        <v>-150000</v>
      </c>
      <c r="E41" s="71">
        <f t="shared" si="1"/>
        <v>1200000</v>
      </c>
      <c r="F41" s="71">
        <v>144000</v>
      </c>
      <c r="G41" s="71">
        <f t="shared" si="2"/>
        <v>144000</v>
      </c>
      <c r="H41" s="71">
        <f t="shared" si="8"/>
        <v>1056000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8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8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8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8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8"/>
        <v>0</v>
      </c>
    </row>
    <row r="47" spans="1:8" ht="22.5" customHeight="1" x14ac:dyDescent="0.2">
      <c r="A47" s="190" t="s">
        <v>333</v>
      </c>
      <c r="B47" s="191"/>
      <c r="C47" s="99">
        <f t="shared" ref="C47:H47" si="9">SUM(C48:C56)</f>
        <v>22000</v>
      </c>
      <c r="D47" s="99">
        <f t="shared" si="9"/>
        <v>0</v>
      </c>
      <c r="E47" s="99">
        <f t="shared" si="9"/>
        <v>22000</v>
      </c>
      <c r="F47" s="99">
        <f t="shared" si="9"/>
        <v>20300</v>
      </c>
      <c r="G47" s="99">
        <f t="shared" si="9"/>
        <v>0</v>
      </c>
      <c r="H47" s="99">
        <f t="shared" si="9"/>
        <v>1700</v>
      </c>
    </row>
    <row r="48" spans="1:8" x14ac:dyDescent="0.2">
      <c r="A48" s="72"/>
      <c r="B48" s="74" t="s">
        <v>334</v>
      </c>
      <c r="C48" s="100">
        <v>22000</v>
      </c>
      <c r="D48" s="71">
        <v>0</v>
      </c>
      <c r="E48" s="71">
        <f t="shared" si="1"/>
        <v>22000</v>
      </c>
      <c r="F48" s="71">
        <v>20300</v>
      </c>
      <c r="G48" s="71">
        <v>0</v>
      </c>
      <c r="H48" s="71">
        <f t="shared" ref="H48:H56" si="10">E48-F48</f>
        <v>1700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10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10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10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10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10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10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10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10"/>
        <v>0</v>
      </c>
    </row>
    <row r="57" spans="1:8" x14ac:dyDescent="0.2">
      <c r="A57" s="192" t="s">
        <v>343</v>
      </c>
      <c r="B57" s="193"/>
      <c r="C57" s="99">
        <f t="shared" ref="C57:H57" si="11">SUM(C58:C60)</f>
        <v>0</v>
      </c>
      <c r="D57" s="99">
        <f t="shared" si="11"/>
        <v>0</v>
      </c>
      <c r="E57" s="99">
        <f t="shared" si="11"/>
        <v>0</v>
      </c>
      <c r="F57" s="99">
        <f t="shared" si="11"/>
        <v>0</v>
      </c>
      <c r="G57" s="99">
        <f t="shared" si="11"/>
        <v>0</v>
      </c>
      <c r="H57" s="99">
        <f t="shared" si="11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2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2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2"/>
        <v>0</v>
      </c>
    </row>
    <row r="61" spans="1:8" ht="22.5" customHeight="1" x14ac:dyDescent="0.2">
      <c r="A61" s="190" t="s">
        <v>347</v>
      </c>
      <c r="B61" s="191"/>
      <c r="C61" s="99">
        <f t="shared" ref="C61:H61" si="13">SUM(C62:C69)</f>
        <v>0</v>
      </c>
      <c r="D61" s="99">
        <f t="shared" si="13"/>
        <v>0</v>
      </c>
      <c r="E61" s="99">
        <f t="shared" si="13"/>
        <v>0</v>
      </c>
      <c r="F61" s="99">
        <f t="shared" si="13"/>
        <v>0</v>
      </c>
      <c r="G61" s="99">
        <f t="shared" si="13"/>
        <v>0</v>
      </c>
      <c r="H61" s="99">
        <f t="shared" si="13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4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4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4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4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4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4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4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4"/>
        <v>0</v>
      </c>
    </row>
    <row r="70" spans="1:8" x14ac:dyDescent="0.2">
      <c r="A70" s="192" t="s">
        <v>356</v>
      </c>
      <c r="B70" s="193"/>
      <c r="C70" s="99">
        <f t="shared" ref="C70:H70" si="15">SUM(C71:C73)</f>
        <v>0</v>
      </c>
      <c r="D70" s="99">
        <f t="shared" si="15"/>
        <v>0</v>
      </c>
      <c r="E70" s="99">
        <f t="shared" si="15"/>
        <v>0</v>
      </c>
      <c r="F70" s="99">
        <f t="shared" si="15"/>
        <v>0</v>
      </c>
      <c r="G70" s="99">
        <f t="shared" si="15"/>
        <v>0</v>
      </c>
      <c r="H70" s="99">
        <f t="shared" si="15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6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6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6"/>
        <v>0</v>
      </c>
    </row>
    <row r="74" spans="1:8" x14ac:dyDescent="0.2">
      <c r="A74" s="192" t="s">
        <v>360</v>
      </c>
      <c r="B74" s="193"/>
      <c r="C74" s="99">
        <f t="shared" ref="C74:H74" si="17">SUM(C75:C81)</f>
        <v>0</v>
      </c>
      <c r="D74" s="99">
        <f t="shared" si="17"/>
        <v>0</v>
      </c>
      <c r="E74" s="99">
        <f t="shared" si="17"/>
        <v>0</v>
      </c>
      <c r="F74" s="99">
        <f t="shared" si="17"/>
        <v>0</v>
      </c>
      <c r="G74" s="99">
        <f t="shared" si="17"/>
        <v>0</v>
      </c>
      <c r="H74" s="99">
        <f t="shared" si="17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8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9">SUM(C76:D76)</f>
        <v>0</v>
      </c>
      <c r="F76" s="71">
        <v>0</v>
      </c>
      <c r="G76" s="71">
        <f t="shared" ref="G76:G81" si="20">F76</f>
        <v>0</v>
      </c>
      <c r="H76" s="71">
        <f t="shared" si="18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9"/>
        <v>0</v>
      </c>
      <c r="F77" s="71">
        <v>0</v>
      </c>
      <c r="G77" s="71">
        <f t="shared" si="20"/>
        <v>0</v>
      </c>
      <c r="H77" s="71">
        <f t="shared" si="18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9"/>
        <v>0</v>
      </c>
      <c r="F78" s="71">
        <v>0</v>
      </c>
      <c r="G78" s="71">
        <f t="shared" si="20"/>
        <v>0</v>
      </c>
      <c r="H78" s="71">
        <f t="shared" si="18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9"/>
        <v>0</v>
      </c>
      <c r="F79" s="71">
        <v>0</v>
      </c>
      <c r="G79" s="71">
        <f t="shared" si="20"/>
        <v>0</v>
      </c>
      <c r="H79" s="71">
        <f t="shared" si="18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9"/>
        <v>0</v>
      </c>
      <c r="F80" s="71">
        <v>0</v>
      </c>
      <c r="G80" s="71">
        <f t="shared" si="20"/>
        <v>0</v>
      </c>
      <c r="H80" s="71">
        <f t="shared" si="18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9"/>
        <v>0</v>
      </c>
      <c r="F81" s="71">
        <v>0</v>
      </c>
      <c r="G81" s="71">
        <f t="shared" si="20"/>
        <v>0</v>
      </c>
      <c r="H81" s="71">
        <f t="shared" si="18"/>
        <v>0</v>
      </c>
    </row>
    <row r="82" spans="1:8" ht="13.15" customHeight="1" thickBot="1" x14ac:dyDescent="0.25">
      <c r="A82" s="199"/>
      <c r="B82" s="200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4"/>
      <c r="B84" s="195"/>
      <c r="C84" s="103"/>
      <c r="D84" s="103"/>
      <c r="E84" s="103"/>
      <c r="F84" s="103"/>
      <c r="G84" s="103"/>
      <c r="H84" s="103"/>
    </row>
    <row r="85" spans="1:8" x14ac:dyDescent="0.2">
      <c r="A85" s="177" t="s">
        <v>368</v>
      </c>
      <c r="B85" s="188"/>
      <c r="C85" s="104">
        <f t="shared" ref="C85:H85" si="21">C86+C94+C104+C114+C124+C134+C138+C147+C151</f>
        <v>0</v>
      </c>
      <c r="D85" s="104">
        <f t="shared" si="21"/>
        <v>0</v>
      </c>
      <c r="E85" s="104">
        <f t="shared" si="21"/>
        <v>0</v>
      </c>
      <c r="F85" s="104">
        <f t="shared" si="21"/>
        <v>0</v>
      </c>
      <c r="G85" s="104">
        <f t="shared" si="21"/>
        <v>0</v>
      </c>
      <c r="H85" s="104">
        <f t="shared" si="21"/>
        <v>0</v>
      </c>
    </row>
    <row r="86" spans="1:8" x14ac:dyDescent="0.2">
      <c r="A86" s="192" t="s">
        <v>295</v>
      </c>
      <c r="B86" s="193"/>
      <c r="C86" s="99">
        <f t="shared" ref="C86:H86" si="22">SUM(C87:C93)</f>
        <v>0</v>
      </c>
      <c r="D86" s="99">
        <f t="shared" si="22"/>
        <v>0</v>
      </c>
      <c r="E86" s="99">
        <f t="shared" si="22"/>
        <v>0</v>
      </c>
      <c r="F86" s="99">
        <f t="shared" si="22"/>
        <v>0</v>
      </c>
      <c r="G86" s="99">
        <f t="shared" si="22"/>
        <v>0</v>
      </c>
      <c r="H86" s="99">
        <f t="shared" si="22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3">SUM(C87:D87)</f>
        <v>0</v>
      </c>
      <c r="F87" s="71">
        <v>0</v>
      </c>
      <c r="G87" s="71">
        <f t="shared" ref="G87:G152" si="24">F87</f>
        <v>0</v>
      </c>
      <c r="H87" s="71">
        <f t="shared" ref="H87:H93" si="25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3"/>
        <v>0</v>
      </c>
      <c r="F88" s="71">
        <v>0</v>
      </c>
      <c r="G88" s="71">
        <f t="shared" si="24"/>
        <v>0</v>
      </c>
      <c r="H88" s="71">
        <f t="shared" si="25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3"/>
        <v>0</v>
      </c>
      <c r="F89" s="71">
        <v>0</v>
      </c>
      <c r="G89" s="71">
        <f t="shared" si="24"/>
        <v>0</v>
      </c>
      <c r="H89" s="71">
        <f t="shared" si="25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3"/>
        <v>0</v>
      </c>
      <c r="F90" s="71">
        <v>0</v>
      </c>
      <c r="G90" s="71">
        <f t="shared" si="24"/>
        <v>0</v>
      </c>
      <c r="H90" s="71">
        <f t="shared" si="25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3"/>
        <v>0</v>
      </c>
      <c r="F91" s="71">
        <v>0</v>
      </c>
      <c r="G91" s="71">
        <f t="shared" si="24"/>
        <v>0</v>
      </c>
      <c r="H91" s="71">
        <f t="shared" si="25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3"/>
        <v>0</v>
      </c>
      <c r="F92" s="71">
        <v>0</v>
      </c>
      <c r="G92" s="71">
        <f t="shared" si="24"/>
        <v>0</v>
      </c>
      <c r="H92" s="71">
        <f t="shared" si="25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3"/>
        <v>0</v>
      </c>
      <c r="F93" s="71">
        <v>0</v>
      </c>
      <c r="G93" s="71">
        <f t="shared" si="24"/>
        <v>0</v>
      </c>
      <c r="H93" s="71">
        <f t="shared" si="25"/>
        <v>0</v>
      </c>
    </row>
    <row r="94" spans="1:8" x14ac:dyDescent="0.2">
      <c r="A94" s="192" t="s">
        <v>303</v>
      </c>
      <c r="B94" s="193"/>
      <c r="C94" s="99">
        <f t="shared" ref="C94:H94" si="26">SUM(C95:C103)</f>
        <v>0</v>
      </c>
      <c r="D94" s="99">
        <f t="shared" si="26"/>
        <v>0</v>
      </c>
      <c r="E94" s="99">
        <f t="shared" si="26"/>
        <v>0</v>
      </c>
      <c r="F94" s="99">
        <f t="shared" si="26"/>
        <v>0</v>
      </c>
      <c r="G94" s="99">
        <f t="shared" si="26"/>
        <v>0</v>
      </c>
      <c r="H94" s="99">
        <f t="shared" si="26"/>
        <v>0</v>
      </c>
    </row>
    <row r="95" spans="1:8" x14ac:dyDescent="0.2">
      <c r="A95" s="72"/>
      <c r="B95" s="108" t="s">
        <v>304</v>
      </c>
      <c r="C95" s="100">
        <v>0</v>
      </c>
      <c r="D95" s="71">
        <v>0</v>
      </c>
      <c r="E95" s="71">
        <f t="shared" si="23"/>
        <v>0</v>
      </c>
      <c r="F95" s="71">
        <v>0</v>
      </c>
      <c r="G95" s="71">
        <f t="shared" si="24"/>
        <v>0</v>
      </c>
      <c r="H95" s="71">
        <f t="shared" ref="H95:H103" si="27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3"/>
        <v>0</v>
      </c>
      <c r="F96" s="71">
        <v>0</v>
      </c>
      <c r="G96" s="71">
        <f t="shared" si="24"/>
        <v>0</v>
      </c>
      <c r="H96" s="71">
        <f t="shared" si="27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3"/>
        <v>0</v>
      </c>
      <c r="F97" s="71">
        <v>0</v>
      </c>
      <c r="G97" s="71">
        <f t="shared" si="24"/>
        <v>0</v>
      </c>
      <c r="H97" s="71">
        <f t="shared" si="27"/>
        <v>0</v>
      </c>
    </row>
    <row r="98" spans="1:8" x14ac:dyDescent="0.2">
      <c r="A98" s="72"/>
      <c r="B98" s="74" t="s">
        <v>307</v>
      </c>
      <c r="C98" s="100">
        <v>0</v>
      </c>
      <c r="D98" s="71">
        <v>0</v>
      </c>
      <c r="E98" s="71">
        <f t="shared" si="23"/>
        <v>0</v>
      </c>
      <c r="F98" s="71">
        <v>0</v>
      </c>
      <c r="G98" s="71">
        <f t="shared" si="24"/>
        <v>0</v>
      </c>
      <c r="H98" s="71">
        <f t="shared" si="27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3"/>
        <v>0</v>
      </c>
      <c r="F99" s="71">
        <v>0</v>
      </c>
      <c r="G99" s="71">
        <f t="shared" si="24"/>
        <v>0</v>
      </c>
      <c r="H99" s="71">
        <f t="shared" si="27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3"/>
        <v>0</v>
      </c>
      <c r="F100" s="71">
        <v>0</v>
      </c>
      <c r="G100" s="71">
        <f t="shared" si="24"/>
        <v>0</v>
      </c>
      <c r="H100" s="71">
        <f t="shared" si="27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3"/>
        <v>0</v>
      </c>
      <c r="F101" s="71">
        <v>0</v>
      </c>
      <c r="G101" s="71">
        <f t="shared" si="24"/>
        <v>0</v>
      </c>
      <c r="H101" s="71">
        <f t="shared" si="27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3"/>
        <v>0</v>
      </c>
      <c r="F102" s="71">
        <v>0</v>
      </c>
      <c r="G102" s="71">
        <f t="shared" si="24"/>
        <v>0</v>
      </c>
      <c r="H102" s="71">
        <f t="shared" si="27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3"/>
        <v>0</v>
      </c>
      <c r="F103" s="71">
        <v>0</v>
      </c>
      <c r="G103" s="71">
        <f t="shared" si="24"/>
        <v>0</v>
      </c>
      <c r="H103" s="71">
        <f t="shared" si="27"/>
        <v>0</v>
      </c>
    </row>
    <row r="104" spans="1:8" x14ac:dyDescent="0.2">
      <c r="A104" s="192" t="s">
        <v>313</v>
      </c>
      <c r="B104" s="193"/>
      <c r="C104" s="99">
        <f t="shared" ref="C104:H104" si="28">SUM(C105:C113)</f>
        <v>0</v>
      </c>
      <c r="D104" s="99">
        <f t="shared" si="28"/>
        <v>0</v>
      </c>
      <c r="E104" s="99">
        <f t="shared" si="28"/>
        <v>0</v>
      </c>
      <c r="F104" s="99">
        <f t="shared" si="28"/>
        <v>0</v>
      </c>
      <c r="G104" s="99">
        <f t="shared" si="28"/>
        <v>0</v>
      </c>
      <c r="H104" s="99">
        <f t="shared" si="28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3"/>
        <v>0</v>
      </c>
      <c r="F105" s="71">
        <v>0</v>
      </c>
      <c r="G105" s="71">
        <f t="shared" si="24"/>
        <v>0</v>
      </c>
      <c r="H105" s="71">
        <f t="shared" ref="H105:H113" si="29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3"/>
        <v>0</v>
      </c>
      <c r="F106" s="71">
        <v>0</v>
      </c>
      <c r="G106" s="71">
        <f t="shared" si="24"/>
        <v>0</v>
      </c>
      <c r="H106" s="71">
        <f t="shared" si="29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3"/>
        <v>0</v>
      </c>
      <c r="F107" s="71">
        <v>0</v>
      </c>
      <c r="G107" s="71">
        <f t="shared" si="24"/>
        <v>0</v>
      </c>
      <c r="H107" s="71">
        <f t="shared" si="29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3"/>
        <v>0</v>
      </c>
      <c r="F108" s="71">
        <v>0</v>
      </c>
      <c r="G108" s="71">
        <f t="shared" si="24"/>
        <v>0</v>
      </c>
      <c r="H108" s="71">
        <f t="shared" si="29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3"/>
        <v>0</v>
      </c>
      <c r="F109" s="71">
        <v>0</v>
      </c>
      <c r="G109" s="71">
        <f t="shared" si="24"/>
        <v>0</v>
      </c>
      <c r="H109" s="71">
        <f t="shared" si="29"/>
        <v>0</v>
      </c>
    </row>
    <row r="110" spans="1:8" x14ac:dyDescent="0.2">
      <c r="A110" s="72"/>
      <c r="B110" s="74" t="s">
        <v>319</v>
      </c>
      <c r="C110" s="100">
        <v>0</v>
      </c>
      <c r="D110" s="71">
        <v>0</v>
      </c>
      <c r="E110" s="71">
        <f t="shared" si="23"/>
        <v>0</v>
      </c>
      <c r="F110" s="71">
        <v>0</v>
      </c>
      <c r="G110" s="71">
        <f t="shared" si="24"/>
        <v>0</v>
      </c>
      <c r="H110" s="71">
        <f t="shared" si="29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3"/>
        <v>0</v>
      </c>
      <c r="F111" s="71">
        <v>0</v>
      </c>
      <c r="G111" s="71">
        <f t="shared" si="24"/>
        <v>0</v>
      </c>
      <c r="H111" s="71">
        <f t="shared" si="29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3"/>
        <v>0</v>
      </c>
      <c r="F112" s="71">
        <v>0</v>
      </c>
      <c r="G112" s="71">
        <f>F112</f>
        <v>0</v>
      </c>
      <c r="H112" s="71">
        <f t="shared" si="29"/>
        <v>0</v>
      </c>
    </row>
    <row r="113" spans="1:8" x14ac:dyDescent="0.2">
      <c r="A113" s="72"/>
      <c r="B113" s="74" t="s">
        <v>322</v>
      </c>
      <c r="C113" s="100">
        <v>0</v>
      </c>
      <c r="D113" s="71">
        <v>0</v>
      </c>
      <c r="E113" s="71">
        <f t="shared" si="23"/>
        <v>0</v>
      </c>
      <c r="F113" s="71">
        <v>0</v>
      </c>
      <c r="G113" s="71">
        <f t="shared" si="24"/>
        <v>0</v>
      </c>
      <c r="H113" s="71">
        <f t="shared" si="29"/>
        <v>0</v>
      </c>
    </row>
    <row r="114" spans="1:8" ht="23.25" customHeight="1" x14ac:dyDescent="0.2">
      <c r="A114" s="190" t="s">
        <v>323</v>
      </c>
      <c r="B114" s="191"/>
      <c r="C114" s="99">
        <f t="shared" ref="C114:H114" si="30">SUM(C115:C123)</f>
        <v>0</v>
      </c>
      <c r="D114" s="99">
        <f t="shared" si="30"/>
        <v>0</v>
      </c>
      <c r="E114" s="99">
        <f t="shared" si="30"/>
        <v>0</v>
      </c>
      <c r="F114" s="99">
        <f t="shared" si="30"/>
        <v>0</v>
      </c>
      <c r="G114" s="99">
        <f t="shared" si="30"/>
        <v>0</v>
      </c>
      <c r="H114" s="99">
        <f t="shared" si="30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3"/>
        <v>0</v>
      </c>
      <c r="F115" s="71">
        <v>0</v>
      </c>
      <c r="G115" s="71">
        <f t="shared" si="24"/>
        <v>0</v>
      </c>
      <c r="H115" s="71">
        <f t="shared" ref="H115" si="31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3"/>
        <v>0</v>
      </c>
      <c r="F116" s="71">
        <v>0</v>
      </c>
      <c r="G116" s="71">
        <f t="shared" si="24"/>
        <v>0</v>
      </c>
      <c r="H116" s="71">
        <f t="shared" ref="H116:H123" si="32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3"/>
        <v>0</v>
      </c>
      <c r="F117" s="71">
        <v>0</v>
      </c>
      <c r="G117" s="71">
        <f t="shared" si="24"/>
        <v>0</v>
      </c>
      <c r="H117" s="71">
        <f t="shared" si="32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3"/>
        <v>0</v>
      </c>
      <c r="F118" s="71">
        <v>0</v>
      </c>
      <c r="G118" s="71">
        <f t="shared" si="24"/>
        <v>0</v>
      </c>
      <c r="H118" s="71">
        <f t="shared" si="32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3"/>
        <v>0</v>
      </c>
      <c r="F119" s="71">
        <v>0</v>
      </c>
      <c r="G119" s="71">
        <f t="shared" si="24"/>
        <v>0</v>
      </c>
      <c r="H119" s="71">
        <f t="shared" si="32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3"/>
        <v>0</v>
      </c>
      <c r="F120" s="71">
        <v>0</v>
      </c>
      <c r="G120" s="71">
        <f t="shared" si="24"/>
        <v>0</v>
      </c>
      <c r="H120" s="71">
        <f t="shared" si="32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3"/>
        <v>0</v>
      </c>
      <c r="F121" s="71">
        <v>0</v>
      </c>
      <c r="G121" s="71">
        <f t="shared" si="24"/>
        <v>0</v>
      </c>
      <c r="H121" s="71">
        <f t="shared" si="32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3"/>
        <v>0</v>
      </c>
      <c r="F122" s="71">
        <v>0</v>
      </c>
      <c r="G122" s="71">
        <f t="shared" si="24"/>
        <v>0</v>
      </c>
      <c r="H122" s="71">
        <f t="shared" si="32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3"/>
        <v>0</v>
      </c>
      <c r="F123" s="71">
        <v>0</v>
      </c>
      <c r="G123" s="71">
        <f t="shared" si="24"/>
        <v>0</v>
      </c>
      <c r="H123" s="71">
        <f t="shared" si="32"/>
        <v>0</v>
      </c>
    </row>
    <row r="124" spans="1:8" x14ac:dyDescent="0.2">
      <c r="A124" s="190" t="s">
        <v>333</v>
      </c>
      <c r="B124" s="191"/>
      <c r="C124" s="99">
        <f t="shared" ref="C124:H124" si="33">SUM(C125:C133)</f>
        <v>0</v>
      </c>
      <c r="D124" s="99">
        <f t="shared" si="33"/>
        <v>0</v>
      </c>
      <c r="E124" s="99">
        <f t="shared" si="33"/>
        <v>0</v>
      </c>
      <c r="F124" s="99">
        <f t="shared" si="33"/>
        <v>0</v>
      </c>
      <c r="G124" s="99">
        <f t="shared" si="33"/>
        <v>0</v>
      </c>
      <c r="H124" s="99">
        <f t="shared" si="33"/>
        <v>0</v>
      </c>
    </row>
    <row r="125" spans="1:8" x14ac:dyDescent="0.2">
      <c r="A125" s="72"/>
      <c r="B125" s="74" t="s">
        <v>334</v>
      </c>
      <c r="C125" s="100">
        <v>0</v>
      </c>
      <c r="D125" s="71">
        <v>0</v>
      </c>
      <c r="E125" s="71">
        <f t="shared" si="23"/>
        <v>0</v>
      </c>
      <c r="F125" s="71">
        <v>0</v>
      </c>
      <c r="G125" s="71">
        <f t="shared" si="24"/>
        <v>0</v>
      </c>
      <c r="H125" s="71">
        <f t="shared" ref="H125:H133" si="34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3"/>
        <v>0</v>
      </c>
      <c r="F126" s="71">
        <v>0</v>
      </c>
      <c r="G126" s="71">
        <f t="shared" si="24"/>
        <v>0</v>
      </c>
      <c r="H126" s="71">
        <f t="shared" si="34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3"/>
        <v>0</v>
      </c>
      <c r="F127" s="71">
        <v>0</v>
      </c>
      <c r="G127" s="71">
        <f t="shared" si="24"/>
        <v>0</v>
      </c>
      <c r="H127" s="71">
        <f t="shared" si="34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3"/>
        <v>0</v>
      </c>
      <c r="F128" s="71">
        <v>0</v>
      </c>
      <c r="G128" s="71">
        <f t="shared" si="24"/>
        <v>0</v>
      </c>
      <c r="H128" s="71">
        <f t="shared" si="34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3"/>
        <v>0</v>
      </c>
      <c r="F129" s="71">
        <v>0</v>
      </c>
      <c r="G129" s="71">
        <f t="shared" si="24"/>
        <v>0</v>
      </c>
      <c r="H129" s="71">
        <f t="shared" si="34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3"/>
        <v>0</v>
      </c>
      <c r="F130" s="71">
        <v>0</v>
      </c>
      <c r="G130" s="71">
        <f t="shared" si="24"/>
        <v>0</v>
      </c>
      <c r="H130" s="71">
        <f t="shared" si="34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3"/>
        <v>0</v>
      </c>
      <c r="F131" s="71">
        <v>0</v>
      </c>
      <c r="G131" s="71">
        <f t="shared" si="24"/>
        <v>0</v>
      </c>
      <c r="H131" s="71">
        <f t="shared" si="34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3"/>
        <v>0</v>
      </c>
      <c r="F132" s="71">
        <v>0</v>
      </c>
      <c r="G132" s="71">
        <f t="shared" si="24"/>
        <v>0</v>
      </c>
      <c r="H132" s="71">
        <f t="shared" si="34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3"/>
        <v>0</v>
      </c>
      <c r="F133" s="71">
        <v>0</v>
      </c>
      <c r="G133" s="71">
        <f t="shared" si="24"/>
        <v>0</v>
      </c>
      <c r="H133" s="71">
        <f t="shared" si="34"/>
        <v>0</v>
      </c>
    </row>
    <row r="134" spans="1:8" x14ac:dyDescent="0.2">
      <c r="A134" s="192" t="s">
        <v>343</v>
      </c>
      <c r="B134" s="193"/>
      <c r="C134" s="99">
        <f t="shared" ref="C134:H134" si="35">SUM(C135:C137)</f>
        <v>0</v>
      </c>
      <c r="D134" s="99">
        <f t="shared" si="35"/>
        <v>0</v>
      </c>
      <c r="E134" s="99">
        <f t="shared" si="35"/>
        <v>0</v>
      </c>
      <c r="F134" s="99">
        <f t="shared" si="35"/>
        <v>0</v>
      </c>
      <c r="G134" s="99">
        <f t="shared" si="35"/>
        <v>0</v>
      </c>
      <c r="H134" s="99">
        <f t="shared" si="35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3"/>
        <v>0</v>
      </c>
      <c r="F135" s="71">
        <v>0</v>
      </c>
      <c r="G135" s="71">
        <f t="shared" si="24"/>
        <v>0</v>
      </c>
      <c r="H135" s="71">
        <f t="shared" ref="H135:H137" si="36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3"/>
        <v>0</v>
      </c>
      <c r="F136" s="71">
        <v>0</v>
      </c>
      <c r="G136" s="71">
        <f t="shared" si="24"/>
        <v>0</v>
      </c>
      <c r="H136" s="71">
        <f t="shared" si="36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3"/>
        <v>0</v>
      </c>
      <c r="F137" s="71">
        <v>0</v>
      </c>
      <c r="G137" s="71">
        <f t="shared" si="24"/>
        <v>0</v>
      </c>
      <c r="H137" s="71">
        <f t="shared" si="36"/>
        <v>0</v>
      </c>
    </row>
    <row r="138" spans="1:8" x14ac:dyDescent="0.2">
      <c r="A138" s="190" t="s">
        <v>347</v>
      </c>
      <c r="B138" s="191"/>
      <c r="C138" s="99">
        <f t="shared" ref="C138:H138" si="37">SUM(C139:C146)</f>
        <v>0</v>
      </c>
      <c r="D138" s="99">
        <f t="shared" si="37"/>
        <v>0</v>
      </c>
      <c r="E138" s="99">
        <f t="shared" si="37"/>
        <v>0</v>
      </c>
      <c r="F138" s="99">
        <f t="shared" si="37"/>
        <v>0</v>
      </c>
      <c r="G138" s="99">
        <f t="shared" si="37"/>
        <v>0</v>
      </c>
      <c r="H138" s="99">
        <f t="shared" si="37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3"/>
        <v>0</v>
      </c>
      <c r="F139" s="71">
        <v>0</v>
      </c>
      <c r="G139" s="71">
        <f t="shared" si="24"/>
        <v>0</v>
      </c>
      <c r="H139" s="71">
        <f t="shared" ref="H139:H146" si="38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3"/>
        <v>0</v>
      </c>
      <c r="F140" s="71">
        <v>0</v>
      </c>
      <c r="G140" s="71">
        <f t="shared" si="24"/>
        <v>0</v>
      </c>
      <c r="H140" s="71">
        <f t="shared" si="38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3"/>
        <v>0</v>
      </c>
      <c r="F141" s="71">
        <v>0</v>
      </c>
      <c r="G141" s="71">
        <f t="shared" si="24"/>
        <v>0</v>
      </c>
      <c r="H141" s="71">
        <f t="shared" si="38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3"/>
        <v>0</v>
      </c>
      <c r="F142" s="71">
        <v>0</v>
      </c>
      <c r="G142" s="71">
        <f t="shared" si="24"/>
        <v>0</v>
      </c>
      <c r="H142" s="71">
        <f t="shared" si="38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3"/>
        <v>0</v>
      </c>
      <c r="F143" s="71">
        <v>0</v>
      </c>
      <c r="G143" s="71">
        <f t="shared" si="24"/>
        <v>0</v>
      </c>
      <c r="H143" s="71">
        <f t="shared" si="38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3"/>
        <v>0</v>
      </c>
      <c r="F144" s="71">
        <v>0</v>
      </c>
      <c r="G144" s="71">
        <f t="shared" si="24"/>
        <v>0</v>
      </c>
      <c r="H144" s="71">
        <f t="shared" si="38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3"/>
        <v>0</v>
      </c>
      <c r="F145" s="71">
        <v>0</v>
      </c>
      <c r="G145" s="71">
        <f t="shared" si="24"/>
        <v>0</v>
      </c>
      <c r="H145" s="71">
        <f t="shared" si="38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3"/>
        <v>0</v>
      </c>
      <c r="F146" s="71">
        <v>0</v>
      </c>
      <c r="G146" s="71">
        <f t="shared" si="24"/>
        <v>0</v>
      </c>
      <c r="H146" s="71">
        <f t="shared" si="38"/>
        <v>0</v>
      </c>
    </row>
    <row r="147" spans="1:8" x14ac:dyDescent="0.2">
      <c r="A147" s="192" t="s">
        <v>356</v>
      </c>
      <c r="B147" s="193"/>
      <c r="C147" s="99">
        <f t="shared" ref="C147:H147" si="39">SUM(C148:C150)</f>
        <v>0</v>
      </c>
      <c r="D147" s="99">
        <f t="shared" si="39"/>
        <v>0</v>
      </c>
      <c r="E147" s="99">
        <f t="shared" si="39"/>
        <v>0</v>
      </c>
      <c r="F147" s="99">
        <f t="shared" si="39"/>
        <v>0</v>
      </c>
      <c r="G147" s="99">
        <f t="shared" si="39"/>
        <v>0</v>
      </c>
      <c r="H147" s="99">
        <f t="shared" si="39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3"/>
        <v>0</v>
      </c>
      <c r="F148" s="71">
        <v>0</v>
      </c>
      <c r="G148" s="71">
        <f t="shared" si="24"/>
        <v>0</v>
      </c>
      <c r="H148" s="71">
        <f t="shared" ref="H148" si="40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3"/>
        <v>0</v>
      </c>
      <c r="F149" s="71">
        <v>0</v>
      </c>
      <c r="G149" s="71">
        <f t="shared" si="24"/>
        <v>0</v>
      </c>
      <c r="H149" s="71">
        <f t="shared" ref="H149:H150" si="41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3"/>
        <v>0</v>
      </c>
      <c r="F150" s="71">
        <v>0</v>
      </c>
      <c r="G150" s="71">
        <f t="shared" si="24"/>
        <v>0</v>
      </c>
      <c r="H150" s="71">
        <f t="shared" si="41"/>
        <v>0</v>
      </c>
    </row>
    <row r="151" spans="1:8" x14ac:dyDescent="0.2">
      <c r="A151" s="192" t="s">
        <v>360</v>
      </c>
      <c r="B151" s="193"/>
      <c r="C151" s="99">
        <f t="shared" ref="C151:H151" si="42">SUM(C152:C158)</f>
        <v>0</v>
      </c>
      <c r="D151" s="99">
        <f t="shared" si="42"/>
        <v>0</v>
      </c>
      <c r="E151" s="99">
        <f t="shared" si="42"/>
        <v>0</v>
      </c>
      <c r="F151" s="99">
        <f t="shared" si="42"/>
        <v>0</v>
      </c>
      <c r="G151" s="99">
        <f t="shared" si="42"/>
        <v>0</v>
      </c>
      <c r="H151" s="99">
        <f t="shared" si="42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3"/>
        <v>0</v>
      </c>
      <c r="F152" s="71">
        <v>0</v>
      </c>
      <c r="G152" s="71">
        <f t="shared" si="24"/>
        <v>0</v>
      </c>
      <c r="H152" s="71">
        <f t="shared" ref="H152:H158" si="43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4">SUM(C153:D153)</f>
        <v>0</v>
      </c>
      <c r="F153" s="71">
        <v>0</v>
      </c>
      <c r="G153" s="71">
        <f t="shared" ref="G153:G158" si="45">F153</f>
        <v>0</v>
      </c>
      <c r="H153" s="71">
        <f t="shared" si="43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4"/>
        <v>0</v>
      </c>
      <c r="F154" s="71">
        <v>0</v>
      </c>
      <c r="G154" s="71">
        <f t="shared" si="45"/>
        <v>0</v>
      </c>
      <c r="H154" s="71">
        <f t="shared" si="43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4"/>
        <v>0</v>
      </c>
      <c r="F155" s="71">
        <v>0</v>
      </c>
      <c r="G155" s="71">
        <f t="shared" si="45"/>
        <v>0</v>
      </c>
      <c r="H155" s="71">
        <f t="shared" si="43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4"/>
        <v>0</v>
      </c>
      <c r="F156" s="71">
        <v>0</v>
      </c>
      <c r="G156" s="71">
        <f t="shared" si="45"/>
        <v>0</v>
      </c>
      <c r="H156" s="71">
        <f t="shared" si="43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4"/>
        <v>0</v>
      </c>
      <c r="F157" s="71">
        <v>0</v>
      </c>
      <c r="G157" s="71">
        <f t="shared" si="45"/>
        <v>0</v>
      </c>
      <c r="H157" s="71">
        <f t="shared" si="43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4"/>
        <v>0</v>
      </c>
      <c r="F158" s="71">
        <v>0</v>
      </c>
      <c r="G158" s="71">
        <f t="shared" si="45"/>
        <v>0</v>
      </c>
      <c r="H158" s="71">
        <f t="shared" si="43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7" t="s">
        <v>369</v>
      </c>
      <c r="B160" s="188"/>
      <c r="C160" s="99">
        <f t="shared" ref="C160:H160" si="46">C8+C85</f>
        <v>8708383</v>
      </c>
      <c r="D160" s="99">
        <f t="shared" si="46"/>
        <v>-435419</v>
      </c>
      <c r="E160" s="99">
        <f t="shared" si="46"/>
        <v>8272964</v>
      </c>
      <c r="F160" s="99">
        <f t="shared" si="46"/>
        <v>2568042</v>
      </c>
      <c r="G160" s="99">
        <f t="shared" si="46"/>
        <v>2547742</v>
      </c>
      <c r="H160" s="99">
        <f t="shared" si="46"/>
        <v>5704922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17" t="str">
        <f>'formato 1'!A92:C92</f>
        <v>ANABELLE GUTIÉRREZ SÁNCHEZ</v>
      </c>
      <c r="B165" s="117"/>
      <c r="C165" s="117" t="str">
        <f>'formato 1'!D92</f>
        <v>RODOLFO SANCHEZ CANTOR</v>
      </c>
      <c r="D165" s="117"/>
      <c r="E165" s="117"/>
      <c r="F165" s="117"/>
      <c r="G165" s="117"/>
      <c r="H165" s="117"/>
    </row>
    <row r="166" spans="1:8" x14ac:dyDescent="0.2">
      <c r="A166" s="117" t="str">
        <f>'formato 1'!A93:C93</f>
        <v>DIRECTORA GENERAL</v>
      </c>
      <c r="B166" s="117"/>
      <c r="C166" s="117" t="str">
        <f>'formato 1'!D93</f>
        <v>JEFE DEL DEPARTAMENTO DE ADMINISTRACION Y FINANZAS</v>
      </c>
      <c r="D166" s="117"/>
      <c r="E166" s="117"/>
      <c r="F166" s="117"/>
      <c r="G166" s="117"/>
      <c r="H166" s="117"/>
    </row>
  </sheetData>
  <mergeCells count="35"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120" zoomScaleNormal="120" workbookViewId="0">
      <selection activeCell="A5" sqref="A5:G5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3" t="str">
        <f>'formato 1'!A1:G1</f>
        <v>INSTITUTO TLAXCALTECA DE LA JUVENTUD</v>
      </c>
      <c r="B1" s="203"/>
      <c r="C1" s="203"/>
      <c r="D1" s="203"/>
      <c r="E1" s="203"/>
      <c r="F1" s="203"/>
      <c r="G1" s="204"/>
    </row>
    <row r="2" spans="1:7" ht="15" customHeight="1" x14ac:dyDescent="0.2">
      <c r="A2" s="121" t="s">
        <v>288</v>
      </c>
      <c r="B2" s="122"/>
      <c r="C2" s="122"/>
      <c r="D2" s="122"/>
      <c r="E2" s="122"/>
      <c r="F2" s="122"/>
      <c r="G2" s="123"/>
    </row>
    <row r="3" spans="1:7" ht="15" customHeight="1" x14ac:dyDescent="0.2">
      <c r="A3" s="121" t="s">
        <v>423</v>
      </c>
      <c r="B3" s="122"/>
      <c r="C3" s="122"/>
      <c r="D3" s="122"/>
      <c r="E3" s="122"/>
      <c r="F3" s="122"/>
      <c r="G3" s="123"/>
    </row>
    <row r="4" spans="1:7" ht="15" customHeight="1" x14ac:dyDescent="0.2">
      <c r="A4" s="121" t="s">
        <v>448</v>
      </c>
      <c r="B4" s="122"/>
      <c r="C4" s="122"/>
      <c r="D4" s="122"/>
      <c r="E4" s="122"/>
      <c r="F4" s="122"/>
      <c r="G4" s="123"/>
    </row>
    <row r="5" spans="1:7" ht="12" thickBot="1" x14ac:dyDescent="0.25">
      <c r="A5" s="124" t="s">
        <v>1</v>
      </c>
      <c r="B5" s="125"/>
      <c r="C5" s="125"/>
      <c r="D5" s="125"/>
      <c r="E5" s="125"/>
      <c r="F5" s="125"/>
      <c r="G5" s="126"/>
    </row>
    <row r="6" spans="1:7" ht="12" thickBot="1" x14ac:dyDescent="0.25">
      <c r="A6" s="143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45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45"/>
    </row>
    <row r="8" spans="1:7" ht="16.5" customHeight="1" x14ac:dyDescent="0.2">
      <c r="A8" s="8" t="s">
        <v>424</v>
      </c>
      <c r="B8" s="201">
        <f>SUM(B10:B17)</f>
        <v>8708383</v>
      </c>
      <c r="C8" s="201">
        <f>SUM(C10:C17)</f>
        <v>-435419</v>
      </c>
      <c r="D8" s="201">
        <f>SUM(D10:D17)</f>
        <v>8272964</v>
      </c>
      <c r="E8" s="201">
        <f>SUM(E10:E17)</f>
        <v>2568042</v>
      </c>
      <c r="F8" s="201">
        <f>SUM(F10:F17)</f>
        <v>2547742</v>
      </c>
      <c r="G8" s="201">
        <f>D8-E8</f>
        <v>5704922</v>
      </c>
    </row>
    <row r="9" spans="1:7" ht="16.5" customHeight="1" x14ac:dyDescent="0.2">
      <c r="A9" s="8" t="s">
        <v>425</v>
      </c>
      <c r="B9" s="202"/>
      <c r="C9" s="202"/>
      <c r="D9" s="202"/>
      <c r="E9" s="202"/>
      <c r="F9" s="202"/>
      <c r="G9" s="202"/>
    </row>
    <row r="10" spans="1:7" x14ac:dyDescent="0.2">
      <c r="A10" s="15" t="s">
        <v>436</v>
      </c>
      <c r="B10" s="12">
        <f>'formato 6a'!C8</f>
        <v>8708383</v>
      </c>
      <c r="C10" s="12">
        <f>'formato 6a'!D8</f>
        <v>-435419</v>
      </c>
      <c r="D10" s="12">
        <f>SUM(B10:C10)</f>
        <v>8272964</v>
      </c>
      <c r="E10" s="12">
        <f>'formato 6a'!F8</f>
        <v>2568042</v>
      </c>
      <c r="F10" s="12">
        <f>'formato 6a'!G8</f>
        <v>2547742</v>
      </c>
      <c r="G10" s="12">
        <f>D10-E10</f>
        <v>5704922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2">
        <f t="shared" ref="B19:G19" si="0">SUM(B21:B28)</f>
        <v>0</v>
      </c>
      <c r="C19" s="202">
        <f t="shared" si="0"/>
        <v>0</v>
      </c>
      <c r="D19" s="202">
        <f t="shared" si="0"/>
        <v>0</v>
      </c>
      <c r="E19" s="202">
        <f t="shared" si="0"/>
        <v>0</v>
      </c>
      <c r="F19" s="202">
        <f t="shared" si="0"/>
        <v>0</v>
      </c>
      <c r="G19" s="202">
        <f t="shared" si="0"/>
        <v>0</v>
      </c>
    </row>
    <row r="20" spans="1:7" x14ac:dyDescent="0.2">
      <c r="A20" s="39" t="s">
        <v>434</v>
      </c>
      <c r="B20" s="202"/>
      <c r="C20" s="202"/>
      <c r="D20" s="202"/>
      <c r="E20" s="202"/>
      <c r="F20" s="202"/>
      <c r="G20" s="202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8708383</v>
      </c>
      <c r="C30" s="12">
        <f t="shared" si="1"/>
        <v>-435419</v>
      </c>
      <c r="D30" s="12">
        <f t="shared" si="1"/>
        <v>8272964</v>
      </c>
      <c r="E30" s="12">
        <f t="shared" si="1"/>
        <v>2568042</v>
      </c>
      <c r="F30" s="12">
        <f t="shared" si="1"/>
        <v>2547742</v>
      </c>
      <c r="G30" s="12">
        <f t="shared" si="1"/>
        <v>5704922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17" t="str">
        <f>'formato 1'!A92:C92</f>
        <v>ANABELLE GUTIÉRREZ SÁNCHEZ</v>
      </c>
      <c r="B46" s="117"/>
      <c r="C46" s="117"/>
      <c r="D46" s="117" t="str">
        <f>'formato 1'!D92:G92</f>
        <v>RODOLFO SANCHEZ CANTOR</v>
      </c>
      <c r="E46" s="117"/>
      <c r="F46" s="117"/>
      <c r="G46" s="117"/>
    </row>
    <row r="47" spans="1:7" x14ac:dyDescent="0.2">
      <c r="A47" s="117" t="str">
        <f>'formato 1'!A93:C93</f>
        <v>DIRECTORA GENERAL</v>
      </c>
      <c r="B47" s="117"/>
      <c r="C47" s="117"/>
      <c r="D47" s="117" t="str">
        <f>'formato 1'!D93:G93</f>
        <v>JEFE DEL DEPARTAMENTO DE ADMINISTRACION Y FINANZAS</v>
      </c>
      <c r="E47" s="117"/>
      <c r="F47" s="117"/>
      <c r="G47" s="117"/>
    </row>
  </sheetData>
  <mergeCells count="24"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120" zoomScaleNormal="120" workbookViewId="0">
      <selection activeCell="A5" sqref="A5:H5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370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">
        <v>448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30" t="s">
        <v>290</v>
      </c>
      <c r="D6" s="131"/>
      <c r="E6" s="131"/>
      <c r="F6" s="131"/>
      <c r="G6" s="132"/>
      <c r="H6" s="143" t="s">
        <v>291</v>
      </c>
    </row>
    <row r="7" spans="1:8" ht="45.75" thickBot="1" x14ac:dyDescent="0.25">
      <c r="A7" s="159"/>
      <c r="B7" s="161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45"/>
    </row>
    <row r="8" spans="1:8" x14ac:dyDescent="0.2">
      <c r="A8" s="141"/>
      <c r="B8" s="206"/>
      <c r="C8" s="25"/>
      <c r="D8" s="25"/>
      <c r="E8" s="25"/>
      <c r="F8" s="25"/>
      <c r="G8" s="25"/>
      <c r="H8" s="25"/>
    </row>
    <row r="9" spans="1:8" x14ac:dyDescent="0.2">
      <c r="A9" s="172" t="s">
        <v>371</v>
      </c>
      <c r="B9" s="174"/>
      <c r="C9" s="9">
        <f t="shared" ref="C9:H9" si="0">C10+C20+C29+C40</f>
        <v>8708383</v>
      </c>
      <c r="D9" s="9">
        <f t="shared" si="0"/>
        <v>-435419</v>
      </c>
      <c r="E9" s="9">
        <f t="shared" si="0"/>
        <v>8272964</v>
      </c>
      <c r="F9" s="9">
        <f t="shared" si="0"/>
        <v>2568042</v>
      </c>
      <c r="G9" s="9">
        <f t="shared" si="0"/>
        <v>2547742</v>
      </c>
      <c r="H9" s="9">
        <f t="shared" si="0"/>
        <v>5704922</v>
      </c>
    </row>
    <row r="10" spans="1:8" x14ac:dyDescent="0.2">
      <c r="A10" s="177" t="s">
        <v>372</v>
      </c>
      <c r="B10" s="188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7" t="s">
        <v>381</v>
      </c>
      <c r="B20" s="188"/>
      <c r="C20" s="86">
        <f t="shared" ref="C20:H20" si="5">SUM(C21:C27)</f>
        <v>8708383</v>
      </c>
      <c r="D20" s="86">
        <f t="shared" si="5"/>
        <v>-435419</v>
      </c>
      <c r="E20" s="86">
        <f t="shared" si="5"/>
        <v>8272964</v>
      </c>
      <c r="F20" s="86">
        <f t="shared" si="5"/>
        <v>2568042</v>
      </c>
      <c r="G20" s="86">
        <f t="shared" si="5"/>
        <v>2547742</v>
      </c>
      <c r="H20" s="86">
        <f t="shared" si="5"/>
        <v>5704922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8708383</v>
      </c>
      <c r="D27" s="71">
        <f>'formato 6b'!C10</f>
        <v>-435419</v>
      </c>
      <c r="E27" s="71">
        <f>SUM(C27:D27)</f>
        <v>8272964</v>
      </c>
      <c r="F27" s="71">
        <f>'formato 6b'!E10</f>
        <v>2568042</v>
      </c>
      <c r="G27" s="71">
        <f>'formato 6b'!F10</f>
        <v>2547742</v>
      </c>
      <c r="H27" s="71">
        <f>E27-F27</f>
        <v>5704922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7" t="s">
        <v>389</v>
      </c>
      <c r="B29" s="188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7" t="s">
        <v>399</v>
      </c>
      <c r="B40" s="188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7" t="s">
        <v>404</v>
      </c>
      <c r="B46" s="188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7" t="s">
        <v>372</v>
      </c>
      <c r="B47" s="188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7" t="s">
        <v>381</v>
      </c>
      <c r="B57" s="188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7" t="s">
        <v>389</v>
      </c>
      <c r="B66" s="188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7" t="s">
        <v>399</v>
      </c>
      <c r="B77" s="188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7" t="s">
        <v>369</v>
      </c>
      <c r="B83" s="188"/>
      <c r="C83" s="71">
        <f t="shared" ref="C83:H83" si="33">C9+C46</f>
        <v>8708383</v>
      </c>
      <c r="D83" s="71">
        <f t="shared" si="33"/>
        <v>-435419</v>
      </c>
      <c r="E83" s="71">
        <f t="shared" si="33"/>
        <v>8272964</v>
      </c>
      <c r="F83" s="71">
        <f t="shared" si="33"/>
        <v>2568042</v>
      </c>
      <c r="G83" s="71">
        <f t="shared" si="33"/>
        <v>2547742</v>
      </c>
      <c r="H83" s="71">
        <f t="shared" si="33"/>
        <v>5704922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A90" s="117" t="str">
        <f>'formato 1'!A92:C92</f>
        <v>ANABELLE GUTIÉRREZ SÁNCHEZ</v>
      </c>
      <c r="B90" s="117"/>
      <c r="C90" s="117"/>
      <c r="D90" s="205" t="str">
        <f>'formato 1'!D92:G92</f>
        <v>RODOLFO SANCHEZ CANTOR</v>
      </c>
      <c r="E90" s="205"/>
      <c r="F90" s="205"/>
      <c r="G90" s="205"/>
      <c r="H90" s="205"/>
    </row>
    <row r="91" spans="1:8" x14ac:dyDescent="0.2">
      <c r="A91" s="117" t="str">
        <f>'formato 1'!A93:C93</f>
        <v>DIRECTORA GENERAL</v>
      </c>
      <c r="B91" s="117"/>
      <c r="C91" s="117"/>
      <c r="D91" s="205" t="str">
        <f>'formato 1'!D93:G93</f>
        <v>JEFE DEL DEPARTAMENTO DE ADMINISTRACION Y FINANZAS</v>
      </c>
      <c r="E91" s="205"/>
      <c r="F91" s="205"/>
      <c r="G91" s="205"/>
      <c r="H91" s="205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</sheetData>
  <mergeCells count="24"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30" zoomScaleNormal="130" workbookViewId="0">
      <selection activeCell="A5" sqref="A5:G5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96"/>
    </row>
    <row r="2" spans="1:7" x14ac:dyDescent="0.2">
      <c r="A2" s="156" t="s">
        <v>288</v>
      </c>
      <c r="B2" s="157"/>
      <c r="C2" s="157"/>
      <c r="D2" s="157"/>
      <c r="E2" s="157"/>
      <c r="F2" s="157"/>
      <c r="G2" s="197"/>
    </row>
    <row r="3" spans="1:7" x14ac:dyDescent="0.2">
      <c r="A3" s="156" t="s">
        <v>405</v>
      </c>
      <c r="B3" s="157"/>
      <c r="C3" s="157"/>
      <c r="D3" s="157"/>
      <c r="E3" s="157"/>
      <c r="F3" s="157"/>
      <c r="G3" s="197"/>
    </row>
    <row r="4" spans="1:7" x14ac:dyDescent="0.2">
      <c r="A4" s="156" t="s">
        <v>448</v>
      </c>
      <c r="B4" s="157"/>
      <c r="C4" s="157"/>
      <c r="D4" s="157"/>
      <c r="E4" s="157"/>
      <c r="F4" s="157"/>
      <c r="G4" s="197"/>
    </row>
    <row r="5" spans="1:7" ht="12" thickBot="1" x14ac:dyDescent="0.25">
      <c r="A5" s="159" t="s">
        <v>1</v>
      </c>
      <c r="B5" s="160"/>
      <c r="C5" s="160"/>
      <c r="D5" s="160"/>
      <c r="E5" s="160"/>
      <c r="F5" s="160"/>
      <c r="G5" s="198"/>
    </row>
    <row r="6" spans="1:7" ht="12" thickBot="1" x14ac:dyDescent="0.25">
      <c r="A6" s="152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53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45"/>
    </row>
    <row r="8" spans="1:7" ht="22.5" x14ac:dyDescent="0.2">
      <c r="A8" s="92" t="s">
        <v>407</v>
      </c>
      <c r="B8" s="93">
        <f t="shared" ref="B8:G8" si="0">B9+B10+B11+B14+B15+B18</f>
        <v>3615285</v>
      </c>
      <c r="C8" s="93">
        <f t="shared" si="0"/>
        <v>-200000</v>
      </c>
      <c r="D8" s="93">
        <f t="shared" si="0"/>
        <v>3415285</v>
      </c>
      <c r="E8" s="93">
        <f t="shared" si="0"/>
        <v>1520872</v>
      </c>
      <c r="F8" s="93">
        <f t="shared" si="0"/>
        <v>1520872</v>
      </c>
      <c r="G8" s="93">
        <f t="shared" si="0"/>
        <v>1894413</v>
      </c>
    </row>
    <row r="9" spans="1:7" ht="22.5" x14ac:dyDescent="0.2">
      <c r="A9" s="94" t="s">
        <v>408</v>
      </c>
      <c r="B9" s="95">
        <f>'formato 6a'!C9</f>
        <v>3615285</v>
      </c>
      <c r="C9" s="95">
        <f>'formato 6a'!D9</f>
        <v>-200000</v>
      </c>
      <c r="D9" s="95">
        <f>'formato 6a'!E9</f>
        <v>3415285</v>
      </c>
      <c r="E9" s="95">
        <f>'formato 6a'!F9</f>
        <v>1520872</v>
      </c>
      <c r="F9" s="95">
        <f>'formato 6a'!G9</f>
        <v>1520872</v>
      </c>
      <c r="G9" s="95">
        <f>'formato 6a'!H9</f>
        <v>1894413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3615285</v>
      </c>
      <c r="C31" s="93">
        <f t="shared" si="6"/>
        <v>-200000</v>
      </c>
      <c r="D31" s="93">
        <f t="shared" si="6"/>
        <v>3415285</v>
      </c>
      <c r="E31" s="93">
        <f t="shared" si="6"/>
        <v>1520872</v>
      </c>
      <c r="F31" s="93">
        <f t="shared" si="6"/>
        <v>1520872</v>
      </c>
      <c r="G31" s="93">
        <f t="shared" si="6"/>
        <v>1894413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17" t="str">
        <f>'formato 1'!A92:C92</f>
        <v>ANABELLE GUTIÉRREZ SÁNCHEZ</v>
      </c>
      <c r="B52" s="117"/>
      <c r="C52" s="117"/>
      <c r="D52" s="117" t="str">
        <f>'formato 1'!D92:G92</f>
        <v>RODOLFO SANCHEZ CANTOR</v>
      </c>
      <c r="E52" s="117"/>
      <c r="F52" s="117"/>
      <c r="G52" s="117"/>
    </row>
    <row r="53" spans="1:7" x14ac:dyDescent="0.2">
      <c r="A53" s="117" t="str">
        <f>'formato 1'!A93:C93</f>
        <v>DIRECTORA GENERAL</v>
      </c>
      <c r="B53" s="117"/>
      <c r="C53" s="117"/>
      <c r="D53" s="117" t="str">
        <f>'formato 1'!D93:G93</f>
        <v>JEFE DEL DEPARTAMENTO DE ADMINISTRACION Y FINANZAS</v>
      </c>
      <c r="E53" s="117"/>
      <c r="F53" s="117"/>
      <c r="G53" s="117"/>
    </row>
  </sheetData>
  <mergeCells count="12">
    <mergeCell ref="A52:C52"/>
    <mergeCell ref="A53:C53"/>
    <mergeCell ref="D52:G52"/>
    <mergeCell ref="D53:G53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Edith</cp:lastModifiedBy>
  <cp:lastPrinted>2020-04-24T23:02:59Z</cp:lastPrinted>
  <dcterms:created xsi:type="dcterms:W3CDTF">2016-11-22T19:48:16Z</dcterms:created>
  <dcterms:modified xsi:type="dcterms:W3CDTF">2020-07-27T18:57:48Z</dcterms:modified>
</cp:coreProperties>
</file>