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IDET\"/>
    </mc:Choice>
  </mc:AlternateContent>
  <xr:revisionPtr revIDLastSave="0" documentId="10_ncr:8100000_{F1731BAE-8E90-4187-8A44-E1417E22EE11}" xr6:coauthVersionLast="32" xr6:coauthVersionMax="46" xr10:uidLastSave="{00000000-0000-0000-0000-000000000000}"/>
  <bookViews>
    <workbookView xWindow="-120" yWindow="-120" windowWidth="21840" windowHeight="131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</workbook>
</file>

<file path=xl/calcChain.xml><?xml version="1.0" encoding="utf-8"?>
<calcChain xmlns="http://schemas.openxmlformats.org/spreadsheetml/2006/main">
  <c r="G54" i="6" l="1"/>
  <c r="G53" i="6"/>
  <c r="G52" i="6"/>
  <c r="G51" i="6"/>
  <c r="G50" i="6"/>
  <c r="G49" i="6"/>
  <c r="G48" i="6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6" i="6"/>
  <c r="G15" i="6"/>
  <c r="G14" i="6"/>
  <c r="G13" i="6"/>
  <c r="G12" i="6"/>
  <c r="G11" i="6"/>
  <c r="E53" i="6"/>
  <c r="E52" i="6"/>
  <c r="E51" i="6"/>
  <c r="E50" i="6"/>
  <c r="E49" i="6"/>
  <c r="E16" i="6"/>
  <c r="E15" i="6"/>
  <c r="E14" i="6"/>
  <c r="E13" i="6"/>
  <c r="E12" i="6"/>
  <c r="E11" i="6"/>
  <c r="E10" i="6"/>
  <c r="E9" i="6"/>
  <c r="G31" i="9" l="1"/>
  <c r="D41" i="1" l="1"/>
  <c r="G41" i="6"/>
  <c r="E21" i="7"/>
  <c r="F10" i="7"/>
  <c r="E10" i="7"/>
  <c r="F9" i="6"/>
  <c r="G18" i="6"/>
  <c r="G10" i="6"/>
  <c r="F114" i="6"/>
  <c r="E48" i="6"/>
  <c r="D37" i="6"/>
  <c r="D27" i="6"/>
  <c r="D17" i="6"/>
  <c r="D9" i="6"/>
  <c r="D104" i="6"/>
  <c r="D94" i="6"/>
  <c r="D86" i="6"/>
  <c r="F9" i="9"/>
  <c r="G25" i="8"/>
  <c r="F21" i="7"/>
  <c r="G61" i="8" s="1"/>
  <c r="D25" i="8"/>
  <c r="I43" i="5"/>
  <c r="H43" i="5"/>
  <c r="F68" i="4"/>
  <c r="F9" i="4"/>
  <c r="G9" i="4" s="1"/>
  <c r="F17" i="6" l="1"/>
  <c r="F25" i="8"/>
  <c r="G9" i="6"/>
  <c r="D147" i="6"/>
  <c r="H57" i="5"/>
  <c r="H68" i="5" s="1"/>
  <c r="G13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10" i="4" l="1"/>
  <c r="G61" i="5" l="1"/>
  <c r="G57" i="5" s="1"/>
  <c r="C9" i="1" l="1"/>
  <c r="J14" i="5" l="1"/>
  <c r="D17" i="1"/>
  <c r="C21" i="7" l="1"/>
  <c r="D21" i="7" s="1"/>
  <c r="I61" i="5"/>
  <c r="G68" i="4"/>
  <c r="G11" i="4"/>
  <c r="J61" i="5" l="1"/>
  <c r="J57" i="5" s="1"/>
  <c r="J68" i="5" s="1"/>
  <c r="I57" i="5"/>
  <c r="I68" i="5" s="1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94" i="6"/>
  <c r="G114" i="6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10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E8" i="6" s="1"/>
  <c r="D47" i="6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J70" i="5" l="1"/>
  <c r="J62" i="5"/>
  <c r="D9" i="9"/>
  <c r="G9" i="9" s="1"/>
  <c r="C8" i="9"/>
  <c r="E8" i="9"/>
  <c r="F8" i="6"/>
  <c r="G68" i="5"/>
  <c r="C8" i="6"/>
  <c r="C160" i="6" s="1"/>
  <c r="B8" i="7" s="1"/>
  <c r="B30" i="7" s="1"/>
  <c r="C25" i="8" s="1"/>
  <c r="C20" i="8" s="1"/>
  <c r="C9" i="8" s="1"/>
  <c r="C83" i="8" s="1"/>
  <c r="F68" i="5"/>
  <c r="D8" i="6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J4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43" i="5" l="1"/>
  <c r="F73" i="5" s="1"/>
  <c r="H8" i="6"/>
  <c r="D10" i="7"/>
  <c r="G30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43" i="5" s="1"/>
  <c r="G39" i="5"/>
  <c r="H39" i="5" s="1"/>
  <c r="E46" i="4"/>
  <c r="G61" i="4"/>
  <c r="G62" i="4" s="1"/>
  <c r="H30" i="5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E9" i="4"/>
  <c r="I30" i="5" l="1"/>
  <c r="J30" i="5" s="1"/>
  <c r="J19" i="5"/>
  <c r="I17" i="5"/>
  <c r="G73" i="5"/>
  <c r="H37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H73" i="5"/>
  <c r="I37" i="5"/>
  <c r="E24" i="8"/>
  <c r="C8" i="7"/>
  <c r="C30" i="7" s="1"/>
  <c r="E25" i="8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H47" i="1" l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160" i="6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88" i="6"/>
  <c r="F86" i="6"/>
  <c r="F84" i="6" l="1"/>
  <c r="G86" i="6"/>
  <c r="G84" i="6" s="1"/>
  <c r="G160" i="6" s="1"/>
  <c r="F8" i="7" s="1"/>
  <c r="F160" i="6" l="1"/>
  <c r="E8" i="7"/>
  <c r="G10" i="7"/>
  <c r="G8" i="7" s="1"/>
  <c r="F61" i="8" l="1"/>
  <c r="F19" i="7"/>
  <c r="F30" i="7" s="1"/>
  <c r="G20" i="8" s="1"/>
  <c r="G9" i="8" s="1"/>
  <c r="G21" i="7"/>
  <c r="G19" i="7" s="1"/>
  <c r="G30" i="7" s="1"/>
  <c r="E19" i="7"/>
  <c r="E30" i="7" s="1"/>
  <c r="H25" i="8" s="1"/>
  <c r="H24" i="8"/>
  <c r="F20" i="8" l="1"/>
  <c r="H20" i="8" s="1"/>
  <c r="H9" i="8" s="1"/>
  <c r="H61" i="8"/>
  <c r="H57" i="8" s="1"/>
  <c r="H46" i="8" s="1"/>
  <c r="G57" i="8"/>
  <c r="G46" i="8" s="1"/>
  <c r="G83" i="8" s="1"/>
  <c r="F57" i="8"/>
  <c r="F46" i="8" s="1"/>
  <c r="F9" i="8"/>
  <c r="H83" i="8" l="1"/>
  <c r="F83" i="8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<sst xmlns="http://schemas.openxmlformats.org/spreadsheetml/2006/main" count="662" uniqueCount="457">
  <si>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</si>
  <si>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</si>
  <si>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</si>
  <si>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</si>
  <si>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</si>
  <si>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</si>
  <si>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</si>
  <si>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</si>
  <si>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</si>
  <si>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</si>
  <si>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</si>
  <si>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</si>
  <si>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</si>
  <si>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</si>
  <si>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</si>
  <si>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</si>
  <si>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</si>
  <si>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</si>
  <si>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</si>
  <si>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</si>
  <si>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</si>
  <si>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</si>
  <si>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</si>
  <si>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</si>
  <si>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</si>
  <si>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</si>
  <si>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</si>
  <si>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</si>
  <si>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</si>
  <si>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</si>
  <si>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</si>
  <si>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</si>
  <si>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</si>
  <si>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</si>
  <si>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</si>
  <si>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</si>
  <si>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</si>
  <si>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</si>
  <si>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</si>
  <si>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</si>
  <si>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</si>
  <si>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</si>
  <si>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</si>
  <si>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</si>
  <si>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</si>
  <si>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</si>
  <si>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</si>
  <si>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</si>
  <si>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</si>
  <si>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</si>
  <si>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</si>
  <si>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</si>
  <si>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</si>
  <si>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</si>
  <si>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</si>
  <si>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</si>
  <si>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</si>
  <si>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</si>
  <si>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</si>
  <si>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</si>
  <si>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</si>
  <si>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</si>
  <si>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</si>
  <si>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</si>
  <si>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</si>
  <si>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</si>
  <si>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</si>
  <si>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</si>
  <si>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</si>
  <si>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</si>
  <si>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</si>
  <si>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</si>
  <si>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</si>
  <si>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</si>
  <si>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</si>
  <si>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</si>
  <si>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</si>
  <si>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</si>
  <si>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</si>
  <si>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</si>
  <si>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</si>
  <si>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</si>
  <si>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</si>
  <si>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</si>
  <si>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</si>
  <si>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</si>
  <si>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</si>
  <si>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</si>
  <si>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</si>
  <si>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</si>
  <si>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</si>
  <si>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</si>
  <si>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</si>
  <si>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</si>
  <si>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</si>
  <si>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</si>
  <si>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</si>
  <si>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</si>
  <si>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</si>
  <si>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</si>
  <si>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</si>
  <si>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</si>
  <si>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</si>
  <si>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</si>
  <si>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</si>
  <si>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</si>
  <si>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</si>
  <si>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</si>
  <si>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</si>
  <si>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</si>
  <si>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</si>
  <si>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</si>
  <si>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</si>
  <si>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</si>
  <si>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</si>
  <si>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</si>
  <si>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</si>
  <si>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</si>
  <si>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</si>
  <si>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</si>
  <si>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</si>
  <si>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</si>
  <si>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</si>
  <si>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</si>
  <si>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</si>
  <si>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</si>
  <si>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</si>
  <si>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</si>
  <si>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</si>
  <si>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</si>
  <si>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</si>
  <si>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</si>
  <si>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</si>
  <si>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</si>
  <si>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</si>
  <si>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</si>
  <si>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</si>
  <si>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</si>
  <si>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</si>
  <si>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</si>
  <si>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</si>
  <si>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</si>
  <si>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</si>
  <si>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</si>
  <si>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</si>
  <si>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</si>
  <si>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</si>
  <si>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</si>
  <si>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</si>
  <si>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</si>
  <si>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</si>
  <si>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</si>
  <si>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</si>
  <si>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</si>
  <si>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</si>
  <si>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</si>
  <si>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</si>
  <si>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</si>
  <si>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</si>
  <si>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</si>
  <si>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</si>
  <si>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</si>
  <si>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</si>
  <si>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</si>
  <si>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</si>
  <si>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</si>
  <si>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</si>
  <si>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</si>
  <si>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</si>
  <si>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</si>
  <si>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</si>
  <si>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</si>
  <si>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</si>
  <si>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</si>
  <si>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</si>
  <si>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</si>
  <si>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</si>
  <si>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</si>
  <si>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</si>
  <si>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</si>
  <si>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</si>
  <si>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</si>
  <si>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</si>
  <si>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</si>
  <si>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</si>
  <si>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</si>
  <si>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</si>
  <si>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</si>
  <si>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</si>
  <si>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</si>
  <si>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</si>
  <si>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</si>
  <si>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</si>
  <si>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</si>
  <si>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</si>
  <si>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</si>
  <si>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</si>
  <si>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</si>
  <si>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</si>
  <si>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</si>
  <si>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</si>
  <si>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</si>
  <si>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</si>
  <si>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</si>
  <si>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</si>
  <si>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</si>
  <si>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</si>
  <si>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</si>
  <si>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</si>
  <si>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</si>
  <si>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</si>
  <si>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</si>
  <si>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</si>
  <si>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</si>
  <si>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</si>
  <si>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</si>
  <si>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</si>
  <si>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</si>
  <si>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</si>
  <si>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</si>
  <si>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</si>
  <si>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</si>
  <si>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</si>
  <si>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</si>
  <si>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</si>
  <si>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</si>
  <si>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</si>
  <si>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</si>
  <si>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</si>
  <si>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</si>
  <si>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</si>
  <si>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</si>
  <si>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</si>
  <si>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</si>
  <si>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</si>
  <si>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</si>
  <si>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</si>
  <si>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</si>
  <si>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</si>
  <si>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</si>
  <si>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</si>
  <si>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</si>
  <si>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</si>
  <si>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</si>
  <si>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</si>
  <si>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</si>
  <si>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</si>
  <si>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</si>
  <si>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</si>
  <si>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</si>
  <si>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</si>
  <si>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</si>
  <si>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</si>
  <si>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</si>
  <si>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</si>
  <si>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</si>
  <si>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</si>
  <si>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</si>
  <si>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</si>
  <si>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</si>
  <si>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</si>
  <si>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</si>
  <si>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</si>
  <si>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</si>
  <si>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</si>
  <si>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</si>
  <si>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</si>
  <si>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</si>
  <si>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</si>
  <si>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</si>
  <si>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</si>
  <si>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</si>
  <si>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</si>
  <si>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</si>
  <si>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</si>
  <si>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</si>
  <si>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</si>
  <si>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</si>
  <si>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</si>
  <si>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</si>
  <si>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</si>
  <si>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</si>
  <si>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</si>
  <si>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</si>
  <si>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</si>
  <si>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</si>
  <si>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</si>
  <si>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</si>
  <si>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</si>
  <si>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</si>
  <si>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</si>
  <si>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</si>
  <si>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</si>
  <si>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</si>
  <si>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</si>
  <si>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</si>
  <si>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</si>
  <si>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</si>
  <si>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</si>
  <si>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</si>
  <si>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</si>
  <si>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</si>
  <si>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</si>
  <si>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</si>
  <si>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</si>
  <si>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</si>
  <si>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</si>
  <si>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</si>
  <si>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</si>
  <si>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</si>
  <si>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</si>
  <si>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</si>
  <si>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</si>
  <si>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</si>
  <si>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</si>
  <si>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</si>
  <si>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</si>
  <si>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</si>
  <si>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</si>
  <si>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</si>
  <si>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</si>
  <si>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</si>
  <si>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</si>
  <si>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</si>
  <si>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</si>
  <si>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</si>
  <si>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</si>
  <si>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</si>
  <si>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</si>
  <si>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</si>
  <si>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</si>
  <si>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</si>
  <si>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</si>
  <si>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</si>
  <si>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</si>
  <si>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</si>
  <si>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</si>
  <si>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</si>
  <si>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</si>
  <si>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</si>
  <si>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</si>
  <si>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</si>
  <si>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</si>
  <si>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</si>
  <si>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</si>
  <si>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</si>
  <si>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</si>
  <si>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</si>
  <si>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</si>
  <si>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</si>
  <si>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</si>
  <si>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</si>
  <si>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</si>
  <si>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</si>
  <si>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</si>
  <si>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</si>
  <si>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</si>
  <si>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</si>
  <si>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</si>
  <si>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</si>
  <si>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</si>
  <si>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</si>
  <si>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</si>
  <si>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</si>
  <si>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</si>
  <si>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</si>
  <si>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</si>
  <si>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</si>
  <si>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</si>
  <si>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</si>
  <si>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</si>
  <si>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</si>
  <si>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</si>
  <si>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</si>
  <si>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</si>
  <si>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</si>
  <si>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</si>
  <si>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</si>
  <si>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</si>
  <si>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</si>
  <si>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</si>
  <si>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</si>
  <si>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</si>
  <si>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</si>
  <si>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</si>
  <si>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</si>
  <si>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</si>
  <si>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</si>
  <si>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</si>
  <si>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</si>
  <si>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</si>
  <si>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</si>
  <si>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</si>
  <si>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</si>
  <si>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</si>
  <si>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</si>
  <si>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</si>
  <si>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</si>
  <si>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</si>
  <si>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</si>
  <si>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</si>
  <si>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</si>
  <si>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</si>
  <si>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</si>
  <si>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</si>
  <si>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</si>
  <si>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</si>
  <si>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</si>
  <si>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</si>
  <si>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</si>
  <si>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</si>
  <si>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</si>
  <si>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</si>
  <si>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</si>
  <si>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</si>
  <si>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</si>
  <si>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</si>
  <si>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</si>
  <si>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</si>
  <si>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</si>
  <si>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</si>
  <si>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</si>
  <si>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</si>
  <si>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</si>
  <si>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</si>
  <si>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</si>
  <si>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</si>
  <si>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</si>
  <si>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</si>
  <si>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</si>
  <si>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</si>
  <si>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</si>
  <si>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</si>
  <si>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</si>
  <si>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</si>
  <si>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</si>
  <si>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</si>
  <si>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</si>
  <si>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</si>
  <si>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</si>
  <si>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</si>
  <si>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</si>
  <si>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</si>
  <si>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</si>
  <si>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</si>
  <si>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</si>
  <si>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</si>
  <si>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Departamento de Administración y Finanzas</t>
  </si>
  <si>
    <t>31 de diciembre de 2020</t>
  </si>
  <si>
    <t>(pesos)</t>
  </si>
  <si>
    <t>Del 01 de enero al 31 de diciembre de 2020 y del 01 de enero al 31 de marzo de 2021</t>
  </si>
  <si>
    <t>31 de marzo de 2021</t>
  </si>
  <si>
    <t>Del 1 de enero al 31 de marzo de 2021</t>
  </si>
  <si>
    <t>al 31 de diciembre de 2020 (d)</t>
  </si>
  <si>
    <t>Monto pagado de la inversión al 31 de marzo de 2021 (k)</t>
  </si>
  <si>
    <t>Monto pagado de la inversión actualizado al 31 de marzo de 2021 (l)</t>
  </si>
  <si>
    <t>Saldo pendiente por pagar de la inversión al 31 de marzo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</si>
</sst>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0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55" zoomScale="120" zoomScaleNormal="120" workbookViewId="0">
      <selection activeCell="G73" sqref="G73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2" t="s">
        <v>120</v>
      </c>
      <c r="B1" s="153"/>
      <c r="C1" s="153"/>
      <c r="D1" s="153"/>
      <c r="E1" s="153"/>
      <c r="F1" s="153"/>
      <c r="G1" s="153"/>
      <c r="H1" s="154"/>
    </row>
    <row r="2" spans="1:8" x14ac:dyDescent="0.25">
      <c r="A2" s="155" t="s">
        <v>0</v>
      </c>
      <c r="B2" s="156"/>
      <c r="C2" s="156"/>
      <c r="D2" s="156"/>
      <c r="E2" s="156"/>
      <c r="F2" s="156"/>
      <c r="G2" s="156"/>
      <c r="H2" s="157"/>
    </row>
    <row r="3" spans="1:8" x14ac:dyDescent="0.25">
      <c r="A3" s="155" t="s">
        <v>450</v>
      </c>
      <c r="B3" s="156"/>
      <c r="C3" s="156"/>
      <c r="D3" s="156"/>
      <c r="E3" s="156"/>
      <c r="F3" s="156"/>
      <c r="G3" s="156"/>
      <c r="H3" s="157"/>
    </row>
    <row r="4" spans="1:8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60"/>
    </row>
    <row r="5" spans="1:8" ht="17.25" thickBot="1" x14ac:dyDescent="0.3">
      <c r="A5" s="123"/>
      <c r="B5" s="118" t="s">
        <v>2</v>
      </c>
      <c r="C5" s="1" t="s">
        <v>451</v>
      </c>
      <c r="D5" s="1" t="s">
        <v>448</v>
      </c>
      <c r="E5" s="2"/>
      <c r="F5" s="3" t="s">
        <v>2</v>
      </c>
      <c r="G5" s="1" t="s">
        <v>451</v>
      </c>
      <c r="H5" s="1" t="s">
        <v>448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2776245</v>
      </c>
      <c r="D9" s="14">
        <v>3243318</v>
      </c>
      <c r="E9" s="5"/>
      <c r="F9" s="6" t="s">
        <v>8</v>
      </c>
      <c r="G9" s="14">
        <f>SUM(G10:G18)</f>
        <v>1506613</v>
      </c>
      <c r="H9" s="14">
        <f>SUM(H10:H18)</f>
        <v>1997993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2776245</v>
      </c>
      <c r="D11" s="14">
        <v>3243318</v>
      </c>
      <c r="E11" s="5"/>
      <c r="F11" s="6" t="s">
        <v>12</v>
      </c>
      <c r="G11" s="14">
        <v>1506613</v>
      </c>
      <c r="H11" s="14">
        <v>1997993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3969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3969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0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135932</v>
      </c>
      <c r="H31" s="14">
        <f>SUM(H32:H37)</f>
        <v>646218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135932</v>
      </c>
      <c r="H33" s="14">
        <v>646218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472</v>
      </c>
      <c r="D41" s="14">
        <f>SUM(D42:D45)</f>
        <v>14717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334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472</v>
      </c>
      <c r="D45" s="14">
        <v>14717</v>
      </c>
      <c r="E45" s="5"/>
      <c r="F45" s="6" t="s">
        <v>80</v>
      </c>
      <c r="G45" s="14">
        <v>334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2780686</v>
      </c>
      <c r="D47" s="15">
        <f>D9+D17+D25+D31+D37+D38+D41</f>
        <v>3258035</v>
      </c>
      <c r="E47" s="8"/>
      <c r="F47" s="147" t="s">
        <v>82</v>
      </c>
      <c r="G47" s="15">
        <f>G9+G19+G23+G26+G27+G31+G38+G42</f>
        <v>1642879</v>
      </c>
      <c r="H47" s="15">
        <f>H9+H19+H23+H26+H27+H31+H38+H42</f>
        <v>2644213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10128808</v>
      </c>
      <c r="D52" s="14">
        <v>9517606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1642879</v>
      </c>
      <c r="H58" s="14">
        <f>H47+H56</f>
        <v>2644213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14691115</v>
      </c>
      <c r="D59" s="14">
        <f>D49+D50+D51+D52+D53+D54+D55+D56+D57</f>
        <v>14079913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17471801</v>
      </c>
      <c r="D61" s="14">
        <f>D47+D59</f>
        <v>17337948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15828922</v>
      </c>
      <c r="H67" s="14">
        <f>H68+H69+H70+H71+H72</f>
        <v>14693735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1077968</v>
      </c>
      <c r="H68" s="14">
        <v>594214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685358</v>
      </c>
      <c r="H69" s="14">
        <v>33925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14065596</v>
      </c>
      <c r="H72" s="14">
        <v>14065596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15828922</v>
      </c>
      <c r="H78" s="14">
        <f>H62+H67+H74</f>
        <v>14693735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17471801</v>
      </c>
      <c r="H80" s="14">
        <f>H58+H78</f>
        <v>17337948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2"/>
      <c r="C84" s="162"/>
      <c r="F84" s="162"/>
      <c r="G84" s="162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1"/>
      <c r="C86" s="161"/>
      <c r="D86" s="105"/>
      <c r="E86" s="105"/>
      <c r="F86" s="161"/>
      <c r="G86" s="161"/>
    </row>
    <row r="87" spans="1:8" x14ac:dyDescent="0.25">
      <c r="A87" s="119"/>
      <c r="B87" s="161"/>
      <c r="C87" s="161"/>
      <c r="D87" s="105"/>
      <c r="E87" s="105"/>
      <c r="F87" s="161"/>
      <c r="G87" s="161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13" zoomScale="140" zoomScaleNormal="140" workbookViewId="0">
      <selection activeCell="F17" sqref="F17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8"/>
    </row>
    <row r="2" spans="1:9" ht="15.75" thickBot="1" x14ac:dyDescent="0.3">
      <c r="A2" s="179" t="s">
        <v>121</v>
      </c>
      <c r="B2" s="180"/>
      <c r="C2" s="180"/>
      <c r="D2" s="180"/>
      <c r="E2" s="180"/>
      <c r="F2" s="180"/>
      <c r="G2" s="180"/>
      <c r="H2" s="180"/>
      <c r="I2" s="181"/>
    </row>
    <row r="3" spans="1:9" ht="15.75" thickBot="1" x14ac:dyDescent="0.3">
      <c r="A3" s="179" t="s">
        <v>452</v>
      </c>
      <c r="B3" s="180"/>
      <c r="C3" s="180"/>
      <c r="D3" s="180"/>
      <c r="E3" s="180"/>
      <c r="F3" s="180"/>
      <c r="G3" s="180"/>
      <c r="H3" s="180"/>
      <c r="I3" s="181"/>
    </row>
    <row r="4" spans="1:9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1"/>
    </row>
    <row r="5" spans="1:9" ht="24" customHeight="1" x14ac:dyDescent="0.25">
      <c r="A5" s="182" t="s">
        <v>157</v>
      </c>
      <c r="B5" s="183"/>
      <c r="C5" s="17" t="s">
        <v>122</v>
      </c>
      <c r="D5" s="165" t="s">
        <v>430</v>
      </c>
      <c r="E5" s="165" t="s">
        <v>431</v>
      </c>
      <c r="F5" s="165" t="s">
        <v>432</v>
      </c>
      <c r="G5" s="17" t="s">
        <v>123</v>
      </c>
      <c r="H5" s="165" t="s">
        <v>433</v>
      </c>
      <c r="I5" s="165" t="s">
        <v>434</v>
      </c>
    </row>
    <row r="6" spans="1:9" ht="25.5" thickBot="1" x14ac:dyDescent="0.3">
      <c r="A6" s="184"/>
      <c r="B6" s="185"/>
      <c r="C6" s="18" t="s">
        <v>453</v>
      </c>
      <c r="D6" s="167"/>
      <c r="E6" s="167"/>
      <c r="F6" s="167"/>
      <c r="G6" s="18" t="s">
        <v>124</v>
      </c>
      <c r="H6" s="167"/>
      <c r="I6" s="167"/>
    </row>
    <row r="7" spans="1:9" x14ac:dyDescent="0.25">
      <c r="A7" s="186"/>
      <c r="B7" s="187"/>
      <c r="C7" s="4"/>
      <c r="D7" s="4"/>
      <c r="E7" s="4"/>
      <c r="F7" s="4"/>
      <c r="G7" s="4"/>
      <c r="H7" s="4"/>
      <c r="I7" s="4"/>
    </row>
    <row r="8" spans="1:9" x14ac:dyDescent="0.25">
      <c r="A8" s="170" t="s">
        <v>125</v>
      </c>
      <c r="B8" s="171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70" t="s">
        <v>126</v>
      </c>
      <c r="B9" s="171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70" t="s">
        <v>130</v>
      </c>
      <c r="B13" s="171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70" t="s">
        <v>134</v>
      </c>
      <c r="B17" s="171"/>
      <c r="C17" s="14">
        <v>2644213</v>
      </c>
      <c r="D17" s="14">
        <v>3183647</v>
      </c>
      <c r="E17" s="14">
        <v>2182313</v>
      </c>
      <c r="F17" s="112">
        <v>0</v>
      </c>
      <c r="G17" s="14">
        <f>C17+E17-D17</f>
        <v>1642879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70" t="s">
        <v>135</v>
      </c>
      <c r="B19" s="171"/>
      <c r="C19" s="13">
        <f>C8+C17</f>
        <v>2644213</v>
      </c>
      <c r="D19" s="13">
        <f t="shared" ref="D19:I19" si="3">D8+D17</f>
        <v>3183647</v>
      </c>
      <c r="E19" s="13">
        <f t="shared" si="3"/>
        <v>2182313</v>
      </c>
      <c r="F19" s="13">
        <f t="shared" si="3"/>
        <v>0</v>
      </c>
      <c r="G19" s="13">
        <f>G8+G17</f>
        <v>1642879</v>
      </c>
      <c r="H19" s="13">
        <f t="shared" si="3"/>
        <v>0</v>
      </c>
      <c r="I19" s="13">
        <f t="shared" si="3"/>
        <v>0</v>
      </c>
    </row>
    <row r="20" spans="1:9" x14ac:dyDescent="0.25">
      <c r="A20" s="170"/>
      <c r="B20" s="171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70" t="s">
        <v>136</v>
      </c>
      <c r="B21" s="17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3" t="s">
        <v>137</v>
      </c>
      <c r="B22" s="164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3" t="s">
        <v>138</v>
      </c>
      <c r="B23" s="164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3" t="s">
        <v>139</v>
      </c>
      <c r="B24" s="164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4"/>
      <c r="B25" s="175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70" t="s">
        <v>140</v>
      </c>
      <c r="B26" s="171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3" t="s">
        <v>141</v>
      </c>
      <c r="B27" s="164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3" t="s">
        <v>142</v>
      </c>
      <c r="B28" s="164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3" t="s">
        <v>143</v>
      </c>
      <c r="B29" s="164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2"/>
      <c r="B30" s="173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8" t="s">
        <v>144</v>
      </c>
      <c r="C31" s="168"/>
      <c r="D31" s="168"/>
      <c r="E31" s="168"/>
      <c r="F31" s="168"/>
      <c r="G31" s="168"/>
      <c r="H31" s="168"/>
      <c r="I31" s="168"/>
    </row>
    <row r="32" spans="1:9" ht="15.75" thickBot="1" x14ac:dyDescent="0.3">
      <c r="A32" s="23">
        <v>2</v>
      </c>
      <c r="B32" s="169" t="s">
        <v>145</v>
      </c>
      <c r="C32" s="169"/>
      <c r="D32" s="169"/>
      <c r="E32" s="169"/>
      <c r="F32" s="169"/>
      <c r="G32" s="169"/>
      <c r="H32" s="169"/>
      <c r="I32" s="169"/>
    </row>
    <row r="33" spans="1:6" x14ac:dyDescent="0.25">
      <c r="A33" s="165" t="s">
        <v>146</v>
      </c>
      <c r="B33" s="24" t="s">
        <v>147</v>
      </c>
      <c r="C33" s="24" t="s">
        <v>149</v>
      </c>
      <c r="D33" s="24" t="s">
        <v>151</v>
      </c>
      <c r="E33" s="165" t="s">
        <v>158</v>
      </c>
      <c r="F33" s="24" t="s">
        <v>152</v>
      </c>
    </row>
    <row r="34" spans="1:6" x14ac:dyDescent="0.25">
      <c r="A34" s="166"/>
      <c r="B34" s="17" t="s">
        <v>148</v>
      </c>
      <c r="C34" s="17" t="s">
        <v>150</v>
      </c>
      <c r="D34" s="17"/>
      <c r="E34" s="166"/>
      <c r="F34" s="17"/>
    </row>
    <row r="35" spans="1:6" ht="15.75" thickBot="1" x14ac:dyDescent="0.3">
      <c r="A35" s="167"/>
      <c r="B35" s="25"/>
      <c r="C35" s="18"/>
      <c r="D35" s="25"/>
      <c r="E35" s="167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90" t="s">
        <v>120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15.75" thickBot="1" x14ac:dyDescent="0.3">
      <c r="A2" s="193" t="s">
        <v>159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5.75" thickBot="1" x14ac:dyDescent="0.3">
      <c r="A3" s="193" t="s">
        <v>452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ht="15.75" thickBot="1" x14ac:dyDescent="0.3">
      <c r="A4" s="193" t="s">
        <v>1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8"/>
      <c r="I25" s="128"/>
      <c r="J25" s="128"/>
    </row>
    <row r="26" spans="1:11" x14ac:dyDescent="0.25">
      <c r="B26" s="188" t="s">
        <v>442</v>
      </c>
      <c r="C26" s="188"/>
      <c r="D26" s="129"/>
      <c r="E26" s="130"/>
      <c r="F26" s="130"/>
      <c r="G26" s="130"/>
      <c r="H26" s="196" t="s">
        <v>444</v>
      </c>
      <c r="I26" s="196"/>
      <c r="J26" s="196"/>
    </row>
    <row r="27" spans="1:11" x14ac:dyDescent="0.25">
      <c r="B27" s="189" t="s">
        <v>429</v>
      </c>
      <c r="C27" s="189"/>
      <c r="D27" s="129"/>
      <c r="E27" s="130"/>
      <c r="F27" s="130"/>
      <c r="G27" s="130"/>
      <c r="H27" s="197" t="s">
        <v>443</v>
      </c>
      <c r="I27" s="197"/>
      <c r="J27" s="197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1"/>
  <sheetViews>
    <sheetView topLeftCell="A58" workbookViewId="0">
      <selection activeCell="E60" sqref="E60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2" t="s">
        <v>120</v>
      </c>
      <c r="D1" s="153"/>
      <c r="E1" s="153"/>
      <c r="F1" s="153"/>
      <c r="G1" s="154"/>
    </row>
    <row r="2" spans="3:9" ht="12" customHeight="1" x14ac:dyDescent="0.25">
      <c r="C2" s="206" t="s">
        <v>179</v>
      </c>
      <c r="D2" s="207"/>
      <c r="E2" s="207"/>
      <c r="F2" s="207"/>
      <c r="G2" s="208"/>
    </row>
    <row r="3" spans="3:9" ht="12" customHeight="1" x14ac:dyDescent="0.25">
      <c r="C3" s="206" t="s">
        <v>452</v>
      </c>
      <c r="D3" s="207"/>
      <c r="E3" s="207"/>
      <c r="F3" s="207"/>
      <c r="G3" s="208"/>
    </row>
    <row r="4" spans="3:9" ht="12" customHeight="1" thickBot="1" x14ac:dyDescent="0.3">
      <c r="C4" s="209" t="s">
        <v>1</v>
      </c>
      <c r="D4" s="210"/>
      <c r="E4" s="210"/>
      <c r="F4" s="210"/>
      <c r="G4" s="211"/>
    </row>
    <row r="5" spans="3:9" ht="12" customHeight="1" thickBot="1" x14ac:dyDescent="0.3"/>
    <row r="6" spans="3:9" ht="12" customHeight="1" x14ac:dyDescent="0.25">
      <c r="C6" s="200" t="s">
        <v>198</v>
      </c>
      <c r="D6" s="201"/>
      <c r="E6" s="40" t="s">
        <v>180</v>
      </c>
      <c r="F6" s="220" t="s">
        <v>182</v>
      </c>
      <c r="G6" s="40" t="s">
        <v>183</v>
      </c>
    </row>
    <row r="7" spans="3:9" ht="12" customHeight="1" thickBot="1" x14ac:dyDescent="0.3">
      <c r="C7" s="202"/>
      <c r="D7" s="203"/>
      <c r="E7" s="30" t="s">
        <v>181</v>
      </c>
      <c r="F7" s="221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22389196</v>
      </c>
      <c r="F9" s="56">
        <f>F10+F11+F12</f>
        <v>5187027</v>
      </c>
      <c r="G9" s="56">
        <f>F9</f>
        <v>5187027</v>
      </c>
      <c r="I9" s="59"/>
    </row>
    <row r="10" spans="3:9" ht="12" customHeight="1" x14ac:dyDescent="0.25">
      <c r="C10" s="41"/>
      <c r="D10" s="44" t="s">
        <v>186</v>
      </c>
      <c r="E10" s="56">
        <v>22389196</v>
      </c>
      <c r="F10" s="56">
        <v>5187027</v>
      </c>
      <c r="G10" s="56">
        <f>F10</f>
        <v>5187027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22389196</v>
      </c>
      <c r="F14" s="56">
        <f t="shared" ref="F14:G14" si="0">SUM(F15:F16)</f>
        <v>4720261</v>
      </c>
      <c r="G14" s="56">
        <f t="shared" si="0"/>
        <v>4720261</v>
      </c>
    </row>
    <row r="15" spans="3:9" ht="12" customHeight="1" x14ac:dyDescent="0.25">
      <c r="C15" s="41"/>
      <c r="D15" s="44" t="s">
        <v>190</v>
      </c>
      <c r="E15" s="56">
        <v>22389196</v>
      </c>
      <c r="F15" s="56">
        <v>4720261</v>
      </c>
      <c r="G15" s="56">
        <v>4720261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598149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113">
        <v>598149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598149</v>
      </c>
      <c r="F22" s="56">
        <f t="shared" ref="F22:G22" si="2">F9-F14+F18</f>
        <v>466766</v>
      </c>
      <c r="G22" s="56">
        <f t="shared" si="2"/>
        <v>466766</v>
      </c>
    </row>
    <row r="23" spans="3:8" ht="12" customHeight="1" x14ac:dyDescent="0.25">
      <c r="C23" s="41"/>
      <c r="D23" s="43" t="s">
        <v>196</v>
      </c>
      <c r="E23" s="56">
        <f>E22-E12</f>
        <v>598149</v>
      </c>
      <c r="F23" s="56">
        <f t="shared" ref="F23:G23" si="3">F22-F12</f>
        <v>466766</v>
      </c>
      <c r="G23" s="56">
        <f t="shared" si="3"/>
        <v>466766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466766</v>
      </c>
      <c r="G24" s="56">
        <f t="shared" si="4"/>
        <v>466766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22" t="s">
        <v>198</v>
      </c>
      <c r="D27" s="223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466766</v>
      </c>
      <c r="G33" s="61">
        <f t="shared" si="6"/>
        <v>466766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200" t="s">
        <v>198</v>
      </c>
      <c r="D36" s="201"/>
      <c r="E36" s="214" t="s">
        <v>205</v>
      </c>
      <c r="F36" s="204" t="s">
        <v>182</v>
      </c>
      <c r="G36" s="62" t="s">
        <v>183</v>
      </c>
    </row>
    <row r="37" spans="3:7" ht="12" customHeight="1" thickBot="1" x14ac:dyDescent="0.3">
      <c r="C37" s="202"/>
      <c r="D37" s="203"/>
      <c r="E37" s="215"/>
      <c r="F37" s="205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6"/>
      <c r="D46" s="218" t="s">
        <v>212</v>
      </c>
      <c r="E46" s="198">
        <f>E39-E42</f>
        <v>0</v>
      </c>
      <c r="F46" s="198">
        <f t="shared" ref="F46:G46" si="9">F39-F42</f>
        <v>0</v>
      </c>
      <c r="G46" s="198">
        <f t="shared" si="9"/>
        <v>0</v>
      </c>
    </row>
    <row r="47" spans="3:7" ht="12" customHeight="1" thickBot="1" x14ac:dyDescent="0.3">
      <c r="C47" s="217"/>
      <c r="D47" s="219"/>
      <c r="E47" s="199"/>
      <c r="F47" s="199"/>
      <c r="G47" s="199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200" t="s">
        <v>198</v>
      </c>
      <c r="D49" s="201"/>
      <c r="E49" s="62" t="s">
        <v>180</v>
      </c>
      <c r="F49" s="204" t="s">
        <v>182</v>
      </c>
      <c r="G49" s="62" t="s">
        <v>183</v>
      </c>
    </row>
    <row r="50" spans="3:7" ht="12" customHeight="1" thickBot="1" x14ac:dyDescent="0.3">
      <c r="C50" s="202"/>
      <c r="D50" s="203"/>
      <c r="E50" s="63" t="s">
        <v>199</v>
      </c>
      <c r="F50" s="205"/>
      <c r="G50" s="63" t="s">
        <v>200</v>
      </c>
    </row>
    <row r="51" spans="3:7" ht="12" customHeight="1" x14ac:dyDescent="0.25">
      <c r="C51" s="212"/>
      <c r="D51" s="213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22389196</v>
      </c>
      <c r="F52" s="64">
        <f>F10</f>
        <v>5187027</v>
      </c>
      <c r="G52" s="64">
        <f t="shared" ref="G52" si="10">G10</f>
        <v>5187027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22389196</v>
      </c>
      <c r="F57" s="64">
        <f t="shared" ref="F57:G57" si="12">F15</f>
        <v>4720261</v>
      </c>
      <c r="G57" s="64">
        <f t="shared" si="12"/>
        <v>4720261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v>594211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594211</v>
      </c>
      <c r="F61" s="66">
        <f t="shared" ref="F61:G61" si="14">F52+F53-F57+F59</f>
        <v>466766</v>
      </c>
      <c r="G61" s="66">
        <f t="shared" si="14"/>
        <v>466766</v>
      </c>
    </row>
    <row r="62" spans="3:7" ht="12" customHeight="1" x14ac:dyDescent="0.25">
      <c r="C62" s="51"/>
      <c r="D62" s="52" t="s">
        <v>216</v>
      </c>
      <c r="E62" s="66">
        <f>E61-E53</f>
        <v>594211</v>
      </c>
      <c r="F62" s="66">
        <f t="shared" ref="F62:G62" si="15">F61-F53</f>
        <v>466766</v>
      </c>
      <c r="G62" s="66">
        <f t="shared" si="15"/>
        <v>466766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200" t="s">
        <v>198</v>
      </c>
      <c r="D65" s="201"/>
      <c r="E65" s="214" t="s">
        <v>205</v>
      </c>
      <c r="F65" s="204" t="s">
        <v>182</v>
      </c>
      <c r="G65" s="62" t="s">
        <v>183</v>
      </c>
    </row>
    <row r="66" spans="3:7" ht="12" customHeight="1" thickBot="1" x14ac:dyDescent="0.3">
      <c r="C66" s="202"/>
      <c r="D66" s="203"/>
      <c r="E66" s="215"/>
      <c r="F66" s="205"/>
      <c r="G66" s="63" t="s">
        <v>200</v>
      </c>
    </row>
    <row r="67" spans="3:7" ht="12" customHeight="1" x14ac:dyDescent="0.25">
      <c r="C67" s="212"/>
      <c r="D67" s="213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16"/>
      <c r="D78" s="218" t="s">
        <v>220</v>
      </c>
      <c r="E78" s="198">
        <f>E77-E69</f>
        <v>0</v>
      </c>
      <c r="F78" s="198">
        <f t="shared" ref="F78:G78" si="19">F77-F69</f>
        <v>0</v>
      </c>
      <c r="G78" s="198">
        <f t="shared" si="19"/>
        <v>0</v>
      </c>
    </row>
    <row r="79" spans="3:7" ht="12" customHeight="1" thickBot="1" x14ac:dyDescent="0.3">
      <c r="C79" s="217"/>
      <c r="D79" s="219"/>
      <c r="E79" s="199"/>
      <c r="F79" s="199"/>
      <c r="G79" s="199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52" zoomScale="110" zoomScaleNormal="110" workbookViewId="0">
      <selection activeCell="F73" sqref="F73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2" t="s">
        <v>120</v>
      </c>
      <c r="C1" s="153"/>
      <c r="D1" s="153"/>
      <c r="E1" s="153"/>
      <c r="F1" s="153"/>
      <c r="G1" s="153"/>
      <c r="H1" s="153"/>
      <c r="I1" s="153"/>
      <c r="J1" s="154"/>
    </row>
    <row r="2" spans="2:10" ht="12" customHeight="1" x14ac:dyDescent="0.25">
      <c r="B2" s="206" t="s">
        <v>221</v>
      </c>
      <c r="C2" s="207"/>
      <c r="D2" s="207"/>
      <c r="E2" s="207"/>
      <c r="F2" s="207"/>
      <c r="G2" s="207"/>
      <c r="H2" s="207"/>
      <c r="I2" s="207"/>
      <c r="J2" s="208"/>
    </row>
    <row r="3" spans="2:10" ht="12" customHeight="1" x14ac:dyDescent="0.25">
      <c r="B3" s="206" t="s">
        <v>452</v>
      </c>
      <c r="C3" s="207"/>
      <c r="D3" s="207"/>
      <c r="E3" s="207"/>
      <c r="F3" s="207"/>
      <c r="G3" s="207"/>
      <c r="H3" s="207"/>
      <c r="I3" s="207"/>
      <c r="J3" s="208"/>
    </row>
    <row r="4" spans="2:10" ht="12" customHeight="1" thickBot="1" x14ac:dyDescent="0.3">
      <c r="B4" s="209" t="s">
        <v>1</v>
      </c>
      <c r="C4" s="210"/>
      <c r="D4" s="210"/>
      <c r="E4" s="210"/>
      <c r="F4" s="210"/>
      <c r="G4" s="210"/>
      <c r="H4" s="210"/>
      <c r="I4" s="210"/>
      <c r="J4" s="211"/>
    </row>
    <row r="5" spans="2:10" ht="12" customHeight="1" thickBot="1" x14ac:dyDescent="0.3">
      <c r="B5" s="152"/>
      <c r="C5" s="153"/>
      <c r="D5" s="154"/>
      <c r="E5" s="190" t="s">
        <v>222</v>
      </c>
      <c r="F5" s="191"/>
      <c r="G5" s="191"/>
      <c r="H5" s="191"/>
      <c r="I5" s="192"/>
      <c r="J5" s="243" t="s">
        <v>289</v>
      </c>
    </row>
    <row r="6" spans="2:10" ht="12" customHeight="1" x14ac:dyDescent="0.25">
      <c r="B6" s="206" t="s">
        <v>198</v>
      </c>
      <c r="C6" s="207"/>
      <c r="D6" s="208"/>
      <c r="E6" s="243" t="s">
        <v>288</v>
      </c>
      <c r="F6" s="220" t="s">
        <v>223</v>
      </c>
      <c r="G6" s="243" t="s">
        <v>224</v>
      </c>
      <c r="H6" s="243" t="s">
        <v>182</v>
      </c>
      <c r="I6" s="243" t="s">
        <v>225</v>
      </c>
      <c r="J6" s="244"/>
    </row>
    <row r="7" spans="2:10" ht="12" customHeight="1" thickBot="1" x14ac:dyDescent="0.3">
      <c r="B7" s="209"/>
      <c r="C7" s="210"/>
      <c r="D7" s="211"/>
      <c r="E7" s="245"/>
      <c r="F7" s="221"/>
      <c r="G7" s="245"/>
      <c r="H7" s="245"/>
      <c r="I7" s="245"/>
      <c r="J7" s="245"/>
    </row>
    <row r="8" spans="2:10" ht="6" customHeight="1" x14ac:dyDescent="0.25">
      <c r="B8" s="240"/>
      <c r="C8" s="241"/>
      <c r="D8" s="242"/>
      <c r="E8" s="68"/>
      <c r="F8" s="68"/>
      <c r="G8" s="68"/>
      <c r="H8" s="68"/>
      <c r="I8" s="68"/>
      <c r="J8" s="68"/>
    </row>
    <row r="9" spans="2:10" ht="12" customHeight="1" x14ac:dyDescent="0.25">
      <c r="B9" s="226" t="s">
        <v>226</v>
      </c>
      <c r="C9" s="227"/>
      <c r="D9" s="239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1" t="s">
        <v>227</v>
      </c>
      <c r="D10" s="232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1" t="s">
        <v>228</v>
      </c>
      <c r="D11" s="232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1" t="s">
        <v>229</v>
      </c>
      <c r="D12" s="232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1" t="s">
        <v>230</v>
      </c>
      <c r="D13" s="232"/>
      <c r="E13" s="76">
        <v>0</v>
      </c>
      <c r="F13" s="76">
        <v>0</v>
      </c>
      <c r="G13" s="76">
        <f>E13+F13</f>
        <v>0</v>
      </c>
      <c r="H13" s="76">
        <v>0</v>
      </c>
      <c r="I13" s="76">
        <v>0</v>
      </c>
      <c r="J13" s="76">
        <f>I13-E13</f>
        <v>0</v>
      </c>
    </row>
    <row r="14" spans="2:10" ht="12" customHeight="1" x14ac:dyDescent="0.25">
      <c r="B14" s="69"/>
      <c r="C14" s="231" t="s">
        <v>231</v>
      </c>
      <c r="D14" s="232"/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f t="shared" ref="J14:J22" si="2">I14-E14</f>
        <v>0</v>
      </c>
    </row>
    <row r="15" spans="2:10" ht="12" customHeight="1" x14ac:dyDescent="0.25">
      <c r="B15" s="69"/>
      <c r="C15" s="231" t="s">
        <v>232</v>
      </c>
      <c r="D15" s="232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1" t="s">
        <v>233</v>
      </c>
      <c r="D16" s="232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8"/>
      <c r="C17" s="231" t="s">
        <v>234</v>
      </c>
      <c r="D17" s="232"/>
      <c r="E17" s="237">
        <f>SUM(E19:E29)</f>
        <v>0</v>
      </c>
      <c r="F17" s="237">
        <f>SUM(F19:F29)</f>
        <v>0</v>
      </c>
      <c r="G17" s="237">
        <f t="shared" ref="G17" si="3">SUM(G19:G29)</f>
        <v>0</v>
      </c>
      <c r="H17" s="237">
        <f t="shared" ref="H17:I17" si="4">SUM(H19:H29)</f>
        <v>0</v>
      </c>
      <c r="I17" s="237">
        <f t="shared" si="4"/>
        <v>0</v>
      </c>
      <c r="J17" s="237">
        <f t="shared" si="2"/>
        <v>0</v>
      </c>
    </row>
    <row r="18" spans="2:10" ht="12" customHeight="1" x14ac:dyDescent="0.25">
      <c r="B18" s="238"/>
      <c r="C18" s="231" t="s">
        <v>235</v>
      </c>
      <c r="D18" s="232"/>
      <c r="E18" s="237"/>
      <c r="F18" s="237"/>
      <c r="G18" s="237"/>
      <c r="H18" s="237"/>
      <c r="I18" s="237"/>
      <c r="J18" s="237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1" t="s">
        <v>247</v>
      </c>
      <c r="D30" s="232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31" t="s">
        <v>445</v>
      </c>
      <c r="D36" s="232"/>
      <c r="E36" s="76">
        <v>22389196</v>
      </c>
      <c r="F36" s="76">
        <v>147</v>
      </c>
      <c r="G36" s="76">
        <f t="shared" si="0"/>
        <v>22389343</v>
      </c>
      <c r="H36" s="76">
        <v>5187027</v>
      </c>
      <c r="I36" s="76">
        <v>5187027</v>
      </c>
      <c r="J36" s="76">
        <f t="shared" si="1"/>
        <v>-17202169</v>
      </c>
    </row>
    <row r="37" spans="2:10" ht="12" customHeight="1" x14ac:dyDescent="0.25">
      <c r="B37" s="69"/>
      <c r="C37" s="231" t="s">
        <v>253</v>
      </c>
      <c r="D37" s="232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1" t="s">
        <v>255</v>
      </c>
      <c r="D39" s="232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6" t="s">
        <v>258</v>
      </c>
      <c r="C43" s="227"/>
      <c r="D43" s="228"/>
      <c r="E43" s="236">
        <f>E10+E11+E12+E13+E14+E15+E16+E17+E30+E36+E37+E39</f>
        <v>22389196</v>
      </c>
      <c r="F43" s="236">
        <f t="shared" ref="F43" si="15">F10+F11+F12+F13+F14+F15+F16+F17+F30+F36+F37+F39</f>
        <v>147</v>
      </c>
      <c r="G43" s="236">
        <f t="shared" ref="G43" si="16">G10+G11+G12+G13+G14+G15+G16+G17+G30+G36+G37+G39</f>
        <v>22389343</v>
      </c>
      <c r="H43" s="236">
        <f t="shared" ref="H43:J43" si="17">H10+H11+H12+H13+H14+H15+H16+H17+H30+H36+H37+H39</f>
        <v>5187027</v>
      </c>
      <c r="I43" s="236">
        <f t="shared" si="17"/>
        <v>5187027</v>
      </c>
      <c r="J43" s="236">
        <f t="shared" si="17"/>
        <v>-17202169</v>
      </c>
    </row>
    <row r="44" spans="2:10" ht="12" customHeight="1" x14ac:dyDescent="0.25">
      <c r="B44" s="226" t="s">
        <v>259</v>
      </c>
      <c r="C44" s="227"/>
      <c r="D44" s="228"/>
      <c r="E44" s="236"/>
      <c r="F44" s="236"/>
      <c r="G44" s="236"/>
      <c r="H44" s="236"/>
      <c r="I44" s="236"/>
      <c r="J44" s="236"/>
    </row>
    <row r="45" spans="2:10" ht="12" customHeight="1" x14ac:dyDescent="0.25">
      <c r="B45" s="226" t="s">
        <v>260</v>
      </c>
      <c r="C45" s="227"/>
      <c r="D45" s="228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6" t="s">
        <v>261</v>
      </c>
      <c r="C47" s="227"/>
      <c r="D47" s="228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1" t="s">
        <v>262</v>
      </c>
      <c r="D48" s="232"/>
      <c r="E48" s="76">
        <f>SUM(E49:E56)</f>
        <v>0</v>
      </c>
      <c r="F48" s="76">
        <f t="shared" ref="F48:I48" si="18">SUM(F49:F56)</f>
        <v>0</v>
      </c>
      <c r="G48" s="76">
        <f t="shared" si="18"/>
        <v>0</v>
      </c>
      <c r="H48" s="76">
        <f t="shared" si="18"/>
        <v>0</v>
      </c>
      <c r="I48" s="76">
        <f t="shared" si="18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1" t="s">
        <v>271</v>
      </c>
      <c r="D57" s="232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J57" si="19">SUM(H58:H61)</f>
        <v>0</v>
      </c>
      <c r="I57" s="76">
        <f t="shared" si="19"/>
        <v>0</v>
      </c>
      <c r="J57" s="76">
        <f t="shared" si="19"/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20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20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20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20"/>
        <v>0</v>
      </c>
    </row>
    <row r="62" spans="2:10" ht="12" customHeight="1" x14ac:dyDescent="0.25">
      <c r="B62" s="69"/>
      <c r="C62" s="231" t="s">
        <v>276</v>
      </c>
      <c r="D62" s="232"/>
      <c r="E62" s="76">
        <f>E63+E64</f>
        <v>0</v>
      </c>
      <c r="F62" s="76">
        <f t="shared" ref="F62:I62" si="21">F63+F64</f>
        <v>0</v>
      </c>
      <c r="G62" s="76">
        <f t="shared" si="21"/>
        <v>0</v>
      </c>
      <c r="H62" s="76">
        <f t="shared" si="21"/>
        <v>0</v>
      </c>
      <c r="I62" s="76">
        <f t="shared" si="21"/>
        <v>0</v>
      </c>
      <c r="J62" s="76">
        <f t="shared" si="20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20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20"/>
        <v>0</v>
      </c>
    </row>
    <row r="65" spans="2:10" ht="12" customHeight="1" x14ac:dyDescent="0.25">
      <c r="B65" s="69"/>
      <c r="C65" s="231" t="s">
        <v>446</v>
      </c>
      <c r="D65" s="232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20"/>
        <v>0</v>
      </c>
    </row>
    <row r="66" spans="2:10" ht="12" customHeight="1" x14ac:dyDescent="0.25">
      <c r="B66" s="69"/>
      <c r="C66" s="231" t="s">
        <v>279</v>
      </c>
      <c r="D66" s="232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20"/>
        <v>0</v>
      </c>
    </row>
    <row r="67" spans="2:10" ht="12" customHeight="1" x14ac:dyDescent="0.25">
      <c r="B67" s="72"/>
      <c r="C67" s="229"/>
      <c r="D67" s="230"/>
      <c r="E67" s="76"/>
      <c r="F67" s="76"/>
      <c r="G67" s="76"/>
      <c r="H67" s="76"/>
      <c r="I67" s="76"/>
      <c r="J67" s="76">
        <f t="shared" si="20"/>
        <v>0</v>
      </c>
    </row>
    <row r="68" spans="2:10" ht="12" customHeight="1" x14ac:dyDescent="0.25">
      <c r="B68" s="226" t="s">
        <v>280</v>
      </c>
      <c r="C68" s="227"/>
      <c r="D68" s="228"/>
      <c r="E68" s="76">
        <f>E48+E57+E62+E65+E66</f>
        <v>0</v>
      </c>
      <c r="F68" s="76">
        <f t="shared" ref="F68:J68" si="22">F48+F57+F62+F65+F66</f>
        <v>0</v>
      </c>
      <c r="G68" s="76">
        <f t="shared" si="22"/>
        <v>0</v>
      </c>
      <c r="H68" s="76">
        <f t="shared" si="22"/>
        <v>0</v>
      </c>
      <c r="I68" s="76">
        <f t="shared" si="22"/>
        <v>0</v>
      </c>
      <c r="J68" s="76">
        <f t="shared" si="22"/>
        <v>0</v>
      </c>
    </row>
    <row r="69" spans="2:10" ht="12" customHeight="1" x14ac:dyDescent="0.25">
      <c r="B69" s="72"/>
      <c r="C69" s="229"/>
      <c r="D69" s="230"/>
      <c r="E69" s="76"/>
      <c r="F69" s="76"/>
      <c r="G69" s="76"/>
      <c r="H69" s="76"/>
      <c r="I69" s="76"/>
      <c r="J69" s="76">
        <f t="shared" si="20"/>
        <v>0</v>
      </c>
    </row>
    <row r="70" spans="2:10" ht="12" customHeight="1" x14ac:dyDescent="0.25">
      <c r="B70" s="226" t="s">
        <v>281</v>
      </c>
      <c r="C70" s="227"/>
      <c r="D70" s="228"/>
      <c r="E70" s="76">
        <f>E71</f>
        <v>0</v>
      </c>
      <c r="F70" s="76">
        <f t="shared" ref="F70:I70" si="23">F71</f>
        <v>0</v>
      </c>
      <c r="G70" s="76">
        <f t="shared" si="23"/>
        <v>0</v>
      </c>
      <c r="H70" s="76">
        <f t="shared" si="23"/>
        <v>0</v>
      </c>
      <c r="I70" s="76">
        <f t="shared" si="23"/>
        <v>0</v>
      </c>
      <c r="J70" s="76">
        <f t="shared" si="20"/>
        <v>0</v>
      </c>
    </row>
    <row r="71" spans="2:10" ht="12" customHeight="1" x14ac:dyDescent="0.25">
      <c r="B71" s="69"/>
      <c r="C71" s="231" t="s">
        <v>282</v>
      </c>
      <c r="D71" s="232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20"/>
        <v>0</v>
      </c>
    </row>
    <row r="72" spans="2:10" ht="12" customHeight="1" x14ac:dyDescent="0.25">
      <c r="B72" s="72"/>
      <c r="C72" s="229"/>
      <c r="D72" s="230"/>
      <c r="E72" s="76"/>
      <c r="F72" s="76"/>
      <c r="G72" s="76"/>
      <c r="H72" s="76"/>
      <c r="I72" s="76"/>
      <c r="J72" s="76">
        <f t="shared" si="20"/>
        <v>0</v>
      </c>
    </row>
    <row r="73" spans="2:10" ht="12" customHeight="1" x14ac:dyDescent="0.25">
      <c r="B73" s="226" t="s">
        <v>283</v>
      </c>
      <c r="C73" s="227"/>
      <c r="D73" s="228"/>
      <c r="E73" s="76">
        <f>E43+E68+E70</f>
        <v>22389196</v>
      </c>
      <c r="F73" s="76">
        <f t="shared" ref="F73:I73" si="24">F43+F68+F70</f>
        <v>147</v>
      </c>
      <c r="G73" s="76">
        <f t="shared" si="24"/>
        <v>22389343</v>
      </c>
      <c r="H73" s="76">
        <f t="shared" si="24"/>
        <v>5187027</v>
      </c>
      <c r="I73" s="76">
        <f t="shared" si="24"/>
        <v>5187027</v>
      </c>
      <c r="J73" s="76">
        <f t="shared" si="20"/>
        <v>-17202169</v>
      </c>
    </row>
    <row r="74" spans="2:10" ht="12" customHeight="1" x14ac:dyDescent="0.25">
      <c r="B74" s="72"/>
      <c r="C74" s="229"/>
      <c r="D74" s="230"/>
      <c r="E74" s="76"/>
      <c r="F74" s="76"/>
      <c r="G74" s="76"/>
      <c r="H74" s="76"/>
      <c r="I74" s="76"/>
      <c r="J74" s="76">
        <f t="shared" si="20"/>
        <v>0</v>
      </c>
    </row>
    <row r="75" spans="2:10" ht="12" customHeight="1" x14ac:dyDescent="0.25">
      <c r="B75" s="69"/>
      <c r="C75" s="233" t="s">
        <v>284</v>
      </c>
      <c r="D75" s="228"/>
      <c r="E75" s="76"/>
      <c r="F75" s="76"/>
      <c r="G75" s="76"/>
      <c r="H75" s="76"/>
      <c r="I75" s="76"/>
      <c r="J75" s="76">
        <f t="shared" si="20"/>
        <v>0</v>
      </c>
    </row>
    <row r="76" spans="2:10" ht="12" customHeight="1" x14ac:dyDescent="0.25">
      <c r="B76" s="69"/>
      <c r="C76" s="231" t="s">
        <v>285</v>
      </c>
      <c r="D76" s="232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5">I76-E76</f>
        <v>0</v>
      </c>
    </row>
    <row r="77" spans="2:10" ht="15" customHeight="1" x14ac:dyDescent="0.25">
      <c r="B77" s="69"/>
      <c r="C77" s="234" t="s">
        <v>286</v>
      </c>
      <c r="D77" s="235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5"/>
        <v>0</v>
      </c>
    </row>
    <row r="78" spans="2:10" ht="12" customHeight="1" x14ac:dyDescent="0.25">
      <c r="B78" s="69"/>
      <c r="C78" s="233" t="s">
        <v>287</v>
      </c>
      <c r="D78" s="228"/>
      <c r="E78" s="76">
        <f>E76+E77</f>
        <v>0</v>
      </c>
      <c r="F78" s="76">
        <f t="shared" ref="F78:J78" si="26">F76+F77</f>
        <v>0</v>
      </c>
      <c r="G78" s="76">
        <f t="shared" si="26"/>
        <v>0</v>
      </c>
      <c r="H78" s="76">
        <f t="shared" si="26"/>
        <v>0</v>
      </c>
      <c r="I78" s="76">
        <f t="shared" si="26"/>
        <v>0</v>
      </c>
      <c r="J78" s="76">
        <f t="shared" si="26"/>
        <v>0</v>
      </c>
    </row>
    <row r="79" spans="2:10" ht="12" customHeight="1" thickBot="1" x14ac:dyDescent="0.3">
      <c r="B79" s="75"/>
      <c r="C79" s="224"/>
      <c r="D79" s="225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2"/>
  <sheetViews>
    <sheetView zoomScale="110" zoomScaleNormal="110" workbookViewId="0">
      <selection activeCell="G49" sqref="G49:G54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4" t="s">
        <v>120</v>
      </c>
      <c r="B1" s="265"/>
      <c r="C1" s="265"/>
      <c r="D1" s="265"/>
      <c r="E1" s="265"/>
      <c r="F1" s="265"/>
      <c r="G1" s="265"/>
      <c r="H1" s="266"/>
    </row>
    <row r="2" spans="1:8" ht="10.5" customHeight="1" x14ac:dyDescent="0.25">
      <c r="A2" s="267" t="s">
        <v>290</v>
      </c>
      <c r="B2" s="268"/>
      <c r="C2" s="268"/>
      <c r="D2" s="268"/>
      <c r="E2" s="268"/>
      <c r="F2" s="268"/>
      <c r="G2" s="268"/>
      <c r="H2" s="269"/>
    </row>
    <row r="3" spans="1:8" ht="10.5" customHeight="1" x14ac:dyDescent="0.25">
      <c r="A3" s="267" t="s">
        <v>291</v>
      </c>
      <c r="B3" s="268"/>
      <c r="C3" s="268"/>
      <c r="D3" s="268"/>
      <c r="E3" s="268"/>
      <c r="F3" s="268"/>
      <c r="G3" s="268"/>
      <c r="H3" s="269"/>
    </row>
    <row r="4" spans="1:8" ht="10.5" customHeight="1" x14ac:dyDescent="0.25">
      <c r="A4" s="267" t="s">
        <v>452</v>
      </c>
      <c r="B4" s="268"/>
      <c r="C4" s="268"/>
      <c r="D4" s="268"/>
      <c r="E4" s="268"/>
      <c r="F4" s="268"/>
      <c r="G4" s="268"/>
      <c r="H4" s="269"/>
    </row>
    <row r="5" spans="1:8" ht="10.5" customHeight="1" thickBot="1" x14ac:dyDescent="0.3">
      <c r="A5" s="256" t="s">
        <v>1</v>
      </c>
      <c r="B5" s="270"/>
      <c r="C5" s="270"/>
      <c r="D5" s="270"/>
      <c r="E5" s="270"/>
      <c r="F5" s="270"/>
      <c r="G5" s="270"/>
      <c r="H5" s="271"/>
    </row>
    <row r="6" spans="1:8" ht="10.5" customHeight="1" thickBot="1" x14ac:dyDescent="0.3">
      <c r="A6" s="254" t="s">
        <v>370</v>
      </c>
      <c r="B6" s="255"/>
      <c r="C6" s="258" t="s">
        <v>292</v>
      </c>
      <c r="D6" s="259"/>
      <c r="E6" s="259"/>
      <c r="F6" s="259"/>
      <c r="G6" s="260"/>
      <c r="H6" s="261" t="s">
        <v>371</v>
      </c>
    </row>
    <row r="7" spans="1:8" ht="18.75" customHeight="1" thickBot="1" x14ac:dyDescent="0.3">
      <c r="A7" s="256"/>
      <c r="B7" s="257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2"/>
    </row>
    <row r="8" spans="1:8" ht="10.5" customHeight="1" x14ac:dyDescent="0.25">
      <c r="A8" s="263" t="s">
        <v>296</v>
      </c>
      <c r="B8" s="264"/>
      <c r="C8" s="89">
        <f>C9+C17+C27+C37+C47+C57+C70+C61+C74</f>
        <v>22389196</v>
      </c>
      <c r="D8" s="89">
        <f>D9+D17+D27+D37+D47+D57+D61+D70+D74</f>
        <v>594359.16</v>
      </c>
      <c r="E8" s="89">
        <f>E9+E17+E27+E37+E47+E57+E70+E61+E74</f>
        <v>22983555.16</v>
      </c>
      <c r="F8" s="89">
        <f>F9+F17+F27+F37+F47+F57+F70+F61+F74</f>
        <v>4720261</v>
      </c>
      <c r="G8" s="151">
        <f>G9+G17+G27+G37+G47+G57+G70+G61+G74</f>
        <v>4720261</v>
      </c>
      <c r="H8" s="150">
        <f t="shared" ref="H8" si="0">H9+H17+H27+H37+H47+H57+H70+H61+H74</f>
        <v>18263294.16</v>
      </c>
    </row>
    <row r="9" spans="1:8" ht="10.5" customHeight="1" x14ac:dyDescent="0.25">
      <c r="A9" s="246" t="s">
        <v>297</v>
      </c>
      <c r="B9" s="247"/>
      <c r="C9" s="85">
        <f>SUM(C10:C16)</f>
        <v>13194048</v>
      </c>
      <c r="D9" s="85">
        <f>D10+D11+D12+D13+D14+D15+D16</f>
        <v>0</v>
      </c>
      <c r="E9" s="85">
        <f>C9+D9</f>
        <v>13194048</v>
      </c>
      <c r="F9" s="85">
        <f>SUM(F10:F16)</f>
        <v>2822198</v>
      </c>
      <c r="G9" s="85">
        <f t="shared" ref="G9:H9" si="1">SUM(G10:G16)</f>
        <v>2822198</v>
      </c>
      <c r="H9" s="85">
        <f t="shared" si="1"/>
        <v>10371850</v>
      </c>
    </row>
    <row r="10" spans="1:8" ht="10.5" customHeight="1" x14ac:dyDescent="0.25">
      <c r="A10" s="82"/>
      <c r="B10" s="81" t="s">
        <v>298</v>
      </c>
      <c r="C10" s="85">
        <v>9012144</v>
      </c>
      <c r="D10" s="103">
        <v>-8000</v>
      </c>
      <c r="E10" s="85">
        <f t="shared" ref="E10:E16" si="2">C10+D10</f>
        <v>9004144</v>
      </c>
      <c r="F10" s="86">
        <v>2152047</v>
      </c>
      <c r="G10" s="86">
        <f>F10</f>
        <v>2152047</v>
      </c>
      <c r="H10" s="86">
        <f>E10-F10</f>
        <v>6852097</v>
      </c>
    </row>
    <row r="11" spans="1:8" ht="10.5" customHeight="1" x14ac:dyDescent="0.25">
      <c r="A11" s="82"/>
      <c r="B11" s="81" t="s">
        <v>299</v>
      </c>
      <c r="C11" s="85">
        <v>0</v>
      </c>
      <c r="D11" s="103">
        <v>8000</v>
      </c>
      <c r="E11" s="85">
        <f t="shared" si="2"/>
        <v>8000</v>
      </c>
      <c r="F11" s="86">
        <v>24000</v>
      </c>
      <c r="G11" s="86">
        <f t="shared" ref="G11:G16" si="3">F11</f>
        <v>24000</v>
      </c>
      <c r="H11" s="86">
        <f t="shared" ref="H11:H16" si="4">E11-F11</f>
        <v>-16000</v>
      </c>
    </row>
    <row r="12" spans="1:8" ht="10.5" customHeight="1" x14ac:dyDescent="0.25">
      <c r="A12" s="82"/>
      <c r="B12" s="81" t="s">
        <v>300</v>
      </c>
      <c r="C12" s="85">
        <v>1748056</v>
      </c>
      <c r="D12" s="86">
        <v>0</v>
      </c>
      <c r="E12" s="85">
        <f t="shared" si="2"/>
        <v>1748056</v>
      </c>
      <c r="F12" s="86">
        <v>31462</v>
      </c>
      <c r="G12" s="86">
        <f t="shared" si="3"/>
        <v>31462</v>
      </c>
      <c r="H12" s="86">
        <f t="shared" si="4"/>
        <v>1716594</v>
      </c>
    </row>
    <row r="13" spans="1:8" ht="10.5" customHeight="1" x14ac:dyDescent="0.25">
      <c r="A13" s="82"/>
      <c r="B13" s="81" t="s">
        <v>301</v>
      </c>
      <c r="C13" s="85">
        <v>336300</v>
      </c>
      <c r="D13" s="103">
        <v>0</v>
      </c>
      <c r="E13" s="85">
        <f t="shared" si="2"/>
        <v>336300</v>
      </c>
      <c r="F13" s="86">
        <v>0</v>
      </c>
      <c r="G13" s="86">
        <f t="shared" si="3"/>
        <v>0</v>
      </c>
      <c r="H13" s="86">
        <f t="shared" si="4"/>
        <v>336300</v>
      </c>
    </row>
    <row r="14" spans="1:8" ht="10.5" customHeight="1" x14ac:dyDescent="0.25">
      <c r="A14" s="82"/>
      <c r="B14" s="81" t="s">
        <v>302</v>
      </c>
      <c r="C14" s="85">
        <v>2097548</v>
      </c>
      <c r="D14" s="86">
        <v>0</v>
      </c>
      <c r="E14" s="85">
        <f t="shared" si="2"/>
        <v>2097548</v>
      </c>
      <c r="F14" s="86">
        <v>614689</v>
      </c>
      <c r="G14" s="86">
        <f t="shared" si="3"/>
        <v>614689</v>
      </c>
      <c r="H14" s="86">
        <f t="shared" si="4"/>
        <v>1482859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6" t="s">
        <v>305</v>
      </c>
      <c r="B17" s="247"/>
      <c r="C17" s="85">
        <f>SUM(C18:C26)</f>
        <v>2479170</v>
      </c>
      <c r="D17" s="85">
        <f>SUM(D18:D26)</f>
        <v>-18154</v>
      </c>
      <c r="E17" s="85">
        <f>SUM(E18:E26)</f>
        <v>2461016</v>
      </c>
      <c r="F17" s="85">
        <f>SUM(F18:F26)</f>
        <v>376242</v>
      </c>
      <c r="G17" s="85">
        <f>SUM(G18:G26)</f>
        <v>376242</v>
      </c>
      <c r="H17" s="86">
        <f t="shared" ref="H17:H56" si="5">E17-F17</f>
        <v>2084774</v>
      </c>
    </row>
    <row r="18" spans="1:8" ht="10.5" customHeight="1" x14ac:dyDescent="0.25">
      <c r="A18" s="82"/>
      <c r="B18" s="81" t="s">
        <v>306</v>
      </c>
      <c r="C18" s="85">
        <v>549579</v>
      </c>
      <c r="D18" s="86">
        <v>0</v>
      </c>
      <c r="E18" s="86">
        <f>C18+D18</f>
        <v>549579</v>
      </c>
      <c r="F18" s="86">
        <v>211871</v>
      </c>
      <c r="G18" s="86">
        <f>F18</f>
        <v>211871</v>
      </c>
      <c r="H18" s="86">
        <f t="shared" si="5"/>
        <v>337708</v>
      </c>
    </row>
    <row r="19" spans="1:8" ht="10.5" customHeight="1" x14ac:dyDescent="0.25">
      <c r="A19" s="82"/>
      <c r="B19" s="81" t="s">
        <v>307</v>
      </c>
      <c r="C19" s="85">
        <v>325000</v>
      </c>
      <c r="D19" s="86">
        <v>0</v>
      </c>
      <c r="E19" s="86">
        <f t="shared" ref="E19:E26" si="6">C19+D19</f>
        <v>325000</v>
      </c>
      <c r="F19" s="86">
        <v>1574</v>
      </c>
      <c r="G19" s="86">
        <f t="shared" ref="G19:G26" si="7">F19</f>
        <v>1574</v>
      </c>
      <c r="H19" s="86">
        <f t="shared" si="5"/>
        <v>323426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8" ht="10.5" customHeight="1" x14ac:dyDescent="0.25">
      <c r="A21" s="82"/>
      <c r="B21" s="81" t="s">
        <v>309</v>
      </c>
      <c r="C21" s="85">
        <v>25000</v>
      </c>
      <c r="D21" s="86">
        <v>0</v>
      </c>
      <c r="E21" s="86">
        <f t="shared" si="6"/>
        <v>25000</v>
      </c>
      <c r="F21" s="86">
        <v>3279</v>
      </c>
      <c r="G21" s="86">
        <f t="shared" si="7"/>
        <v>3279</v>
      </c>
      <c r="H21" s="86">
        <f t="shared" si="5"/>
        <v>21721</v>
      </c>
    </row>
    <row r="22" spans="1:8" ht="10.5" customHeight="1" x14ac:dyDescent="0.25">
      <c r="A22" s="82"/>
      <c r="B22" s="81" t="s">
        <v>310</v>
      </c>
      <c r="C22" s="85">
        <v>196971</v>
      </c>
      <c r="D22" s="86">
        <v>16820</v>
      </c>
      <c r="E22" s="86">
        <f t="shared" si="6"/>
        <v>213791</v>
      </c>
      <c r="F22" s="86">
        <v>108222</v>
      </c>
      <c r="G22" s="86">
        <f t="shared" si="7"/>
        <v>108222</v>
      </c>
      <c r="H22" s="86">
        <f t="shared" si="5"/>
        <v>105569</v>
      </c>
    </row>
    <row r="23" spans="1:8" ht="10.5" customHeight="1" x14ac:dyDescent="0.25">
      <c r="A23" s="82"/>
      <c r="B23" s="81" t="s">
        <v>311</v>
      </c>
      <c r="C23" s="85">
        <v>148620</v>
      </c>
      <c r="D23" s="86">
        <v>0</v>
      </c>
      <c r="E23" s="86">
        <f t="shared" si="6"/>
        <v>148620</v>
      </c>
      <c r="F23" s="86">
        <v>51296</v>
      </c>
      <c r="G23" s="86">
        <f t="shared" si="7"/>
        <v>51296</v>
      </c>
      <c r="H23" s="86">
        <f t="shared" si="5"/>
        <v>97324</v>
      </c>
    </row>
    <row r="24" spans="1:8" ht="10.5" customHeight="1" x14ac:dyDescent="0.25">
      <c r="A24" s="82"/>
      <c r="B24" s="81" t="s">
        <v>312</v>
      </c>
      <c r="C24" s="85">
        <v>1210000</v>
      </c>
      <c r="D24" s="103">
        <v>-34974</v>
      </c>
      <c r="E24" s="86">
        <f t="shared" si="6"/>
        <v>1175026</v>
      </c>
      <c r="F24" s="86">
        <v>0</v>
      </c>
      <c r="G24" s="86">
        <f t="shared" si="7"/>
        <v>0</v>
      </c>
      <c r="H24" s="86">
        <f t="shared" si="5"/>
        <v>1175026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8" ht="10.5" customHeight="1" x14ac:dyDescent="0.25">
      <c r="A26" s="82"/>
      <c r="B26" s="81" t="s">
        <v>314</v>
      </c>
      <c r="C26" s="85">
        <v>24000</v>
      </c>
      <c r="D26" s="86">
        <v>0</v>
      </c>
      <c r="E26" s="86">
        <f t="shared" si="6"/>
        <v>24000</v>
      </c>
      <c r="F26" s="86">
        <v>0</v>
      </c>
      <c r="G26" s="86">
        <f t="shared" si="7"/>
        <v>0</v>
      </c>
      <c r="H26" s="86">
        <f t="shared" si="5"/>
        <v>24000</v>
      </c>
    </row>
    <row r="27" spans="1:8" ht="10.5" customHeight="1" x14ac:dyDescent="0.25">
      <c r="A27" s="246" t="s">
        <v>315</v>
      </c>
      <c r="B27" s="247"/>
      <c r="C27" s="85">
        <f>SUM(C28:C36)</f>
        <v>4618538</v>
      </c>
      <c r="D27" s="85">
        <f>SUM(D28:D36)</f>
        <v>148</v>
      </c>
      <c r="E27" s="85">
        <f>SUM(E28:E36)</f>
        <v>4618686</v>
      </c>
      <c r="F27" s="85">
        <f>SUM(F28:F36)</f>
        <v>610003</v>
      </c>
      <c r="G27" s="85">
        <f>SUM(G28:G36)</f>
        <v>610003</v>
      </c>
      <c r="H27" s="86">
        <f t="shared" si="5"/>
        <v>4008683</v>
      </c>
    </row>
    <row r="28" spans="1:8" ht="10.5" customHeight="1" x14ac:dyDescent="0.25">
      <c r="A28" s="82"/>
      <c r="B28" s="81" t="s">
        <v>316</v>
      </c>
      <c r="C28" s="85">
        <v>530561</v>
      </c>
      <c r="D28" s="103">
        <v>-3895</v>
      </c>
      <c r="E28" s="86">
        <f>C28+D28</f>
        <v>526666</v>
      </c>
      <c r="F28" s="86">
        <v>40926</v>
      </c>
      <c r="G28" s="86">
        <f>F28</f>
        <v>40926</v>
      </c>
      <c r="H28" s="86">
        <f t="shared" si="5"/>
        <v>485740</v>
      </c>
    </row>
    <row r="29" spans="1:8" ht="10.5" customHeight="1" x14ac:dyDescent="0.25">
      <c r="A29" s="82"/>
      <c r="B29" s="81" t="s">
        <v>317</v>
      </c>
      <c r="C29" s="85">
        <v>677500</v>
      </c>
      <c r="D29" s="86">
        <v>0</v>
      </c>
      <c r="E29" s="86">
        <f>C29+D29</f>
        <v>677500</v>
      </c>
      <c r="F29" s="86">
        <v>7308</v>
      </c>
      <c r="G29" s="86">
        <f t="shared" ref="G29:G36" si="8">F29</f>
        <v>7308</v>
      </c>
      <c r="H29" s="86">
        <f t="shared" si="5"/>
        <v>670192</v>
      </c>
    </row>
    <row r="30" spans="1:8" ht="10.5" customHeight="1" x14ac:dyDescent="0.25">
      <c r="A30" s="82"/>
      <c r="B30" s="81" t="s">
        <v>318</v>
      </c>
      <c r="C30" s="85">
        <v>1426848</v>
      </c>
      <c r="D30" s="86">
        <v>0</v>
      </c>
      <c r="E30" s="86">
        <f t="shared" ref="E30:E36" si="9">C30+D30</f>
        <v>1426848</v>
      </c>
      <c r="F30" s="86">
        <v>237707</v>
      </c>
      <c r="G30" s="86">
        <f t="shared" si="8"/>
        <v>237707</v>
      </c>
      <c r="H30" s="86">
        <f t="shared" si="5"/>
        <v>1189141</v>
      </c>
    </row>
    <row r="31" spans="1:8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9"/>
        <v>179000</v>
      </c>
      <c r="F31" s="86">
        <v>31800</v>
      </c>
      <c r="G31" s="86">
        <f t="shared" si="8"/>
        <v>31800</v>
      </c>
      <c r="H31" s="86">
        <f t="shared" si="5"/>
        <v>147200</v>
      </c>
    </row>
    <row r="32" spans="1:8" ht="10.5" customHeight="1" x14ac:dyDescent="0.25">
      <c r="A32" s="82"/>
      <c r="B32" s="81" t="s">
        <v>320</v>
      </c>
      <c r="C32" s="85">
        <v>266648</v>
      </c>
      <c r="D32" s="86">
        <v>3896</v>
      </c>
      <c r="E32" s="86">
        <f t="shared" si="9"/>
        <v>270544</v>
      </c>
      <c r="F32" s="86">
        <v>170814</v>
      </c>
      <c r="G32" s="86">
        <f t="shared" si="8"/>
        <v>170814</v>
      </c>
      <c r="H32" s="86">
        <f t="shared" si="5"/>
        <v>99730</v>
      </c>
    </row>
    <row r="33" spans="1:8" ht="10.5" customHeight="1" x14ac:dyDescent="0.25">
      <c r="A33" s="82"/>
      <c r="B33" s="81" t="s">
        <v>321</v>
      </c>
      <c r="C33" s="85">
        <v>46981</v>
      </c>
      <c r="D33" s="86">
        <v>0</v>
      </c>
      <c r="E33" s="86">
        <f t="shared" si="9"/>
        <v>46981</v>
      </c>
      <c r="F33" s="86">
        <v>0</v>
      </c>
      <c r="G33" s="86">
        <f t="shared" si="8"/>
        <v>0</v>
      </c>
      <c r="H33" s="86">
        <f t="shared" si="5"/>
        <v>46981</v>
      </c>
    </row>
    <row r="34" spans="1:8" ht="10.5" customHeight="1" x14ac:dyDescent="0.25">
      <c r="A34" s="82"/>
      <c r="B34" s="81" t="s">
        <v>322</v>
      </c>
      <c r="C34" s="85">
        <v>314000</v>
      </c>
      <c r="D34" s="103">
        <v>0</v>
      </c>
      <c r="E34" s="86">
        <f t="shared" si="9"/>
        <v>314000</v>
      </c>
      <c r="F34" s="86">
        <v>14734</v>
      </c>
      <c r="G34" s="86">
        <f t="shared" si="8"/>
        <v>14734</v>
      </c>
      <c r="H34" s="86">
        <f t="shared" si="5"/>
        <v>299266</v>
      </c>
    </row>
    <row r="35" spans="1:8" ht="10.5" customHeight="1" x14ac:dyDescent="0.25">
      <c r="A35" s="82"/>
      <c r="B35" s="81" t="s">
        <v>323</v>
      </c>
      <c r="C35" s="85">
        <v>355000</v>
      </c>
      <c r="D35" s="86">
        <v>0</v>
      </c>
      <c r="E35" s="86">
        <f t="shared" si="9"/>
        <v>355000</v>
      </c>
      <c r="F35" s="86">
        <v>35857</v>
      </c>
      <c r="G35" s="86">
        <f t="shared" si="8"/>
        <v>35857</v>
      </c>
      <c r="H35" s="86">
        <f t="shared" si="5"/>
        <v>319143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147</v>
      </c>
      <c r="E36" s="86">
        <f t="shared" si="9"/>
        <v>822147</v>
      </c>
      <c r="F36" s="86">
        <v>70857</v>
      </c>
      <c r="G36" s="86">
        <f t="shared" si="8"/>
        <v>70857</v>
      </c>
      <c r="H36" s="86">
        <f t="shared" si="5"/>
        <v>751290</v>
      </c>
    </row>
    <row r="37" spans="1:8" ht="16.5" customHeight="1" x14ac:dyDescent="0.25">
      <c r="A37" s="252" t="s">
        <v>325</v>
      </c>
      <c r="B37" s="253"/>
      <c r="C37" s="85">
        <f>SUM(C38:C46)</f>
        <v>2097440</v>
      </c>
      <c r="D37" s="85">
        <f>SUM(D38:D46)</f>
        <v>0</v>
      </c>
      <c r="E37" s="85">
        <f t="shared" ref="E37:G37" si="10">SUM(E38:E46)</f>
        <v>2097440</v>
      </c>
      <c r="F37" s="85">
        <f t="shared" si="10"/>
        <v>300616</v>
      </c>
      <c r="G37" s="85">
        <f t="shared" si="10"/>
        <v>300616</v>
      </c>
      <c r="H37" s="86">
        <f t="shared" si="5"/>
        <v>1796824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v>0</v>
      </c>
      <c r="E41" s="86">
        <f>C41+D41</f>
        <v>2097440</v>
      </c>
      <c r="F41" s="86">
        <v>300616</v>
      </c>
      <c r="G41" s="86">
        <f>F41</f>
        <v>300616</v>
      </c>
      <c r="H41" s="86">
        <f t="shared" si="5"/>
        <v>1796824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46" t="s">
        <v>335</v>
      </c>
      <c r="B47" s="247"/>
      <c r="C47" s="85">
        <f>SUM(C48:C56)</f>
        <v>0</v>
      </c>
      <c r="D47" s="85">
        <f t="shared" ref="D47:G47" si="11">SUM(D48:D56)</f>
        <v>612365.16</v>
      </c>
      <c r="E47" s="85">
        <f t="shared" si="11"/>
        <v>612365.16</v>
      </c>
      <c r="F47" s="85">
        <f t="shared" si="11"/>
        <v>611202</v>
      </c>
      <c r="G47" s="85">
        <f t="shared" si="11"/>
        <v>611202</v>
      </c>
      <c r="H47" s="86">
        <f t="shared" si="5"/>
        <v>1163.1600000000326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90561.16</v>
      </c>
      <c r="E48" s="85">
        <f>D48</f>
        <v>90561.16</v>
      </c>
      <c r="F48" s="85">
        <v>103648</v>
      </c>
      <c r="G48" s="85">
        <f>F48</f>
        <v>103648</v>
      </c>
      <c r="H48" s="86">
        <f t="shared" si="5"/>
        <v>-13086.839999999997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14250</v>
      </c>
      <c r="E49" s="85">
        <f t="shared" ref="E49:E53" si="12">D49</f>
        <v>14250</v>
      </c>
      <c r="F49" s="85">
        <v>0</v>
      </c>
      <c r="G49" s="85">
        <f t="shared" ref="G49:G54" si="13">F49</f>
        <v>0</v>
      </c>
      <c r="H49" s="86">
        <f t="shared" si="5"/>
        <v>14250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11368</v>
      </c>
      <c r="E50" s="85">
        <f t="shared" si="12"/>
        <v>11368</v>
      </c>
      <c r="F50" s="85">
        <v>11368</v>
      </c>
      <c r="G50" s="85">
        <f t="shared" si="13"/>
        <v>11368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489400</v>
      </c>
      <c r="E51" s="85">
        <f t="shared" si="12"/>
        <v>489400</v>
      </c>
      <c r="F51" s="85">
        <v>489400</v>
      </c>
      <c r="G51" s="85">
        <f t="shared" si="13"/>
        <v>489400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6786</v>
      </c>
      <c r="E53" s="85">
        <f t="shared" si="12"/>
        <v>6786</v>
      </c>
      <c r="F53" s="85">
        <v>6786</v>
      </c>
      <c r="G53" s="85">
        <f t="shared" si="13"/>
        <v>6786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46" t="s">
        <v>345</v>
      </c>
      <c r="B57" s="247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6" t="s">
        <v>349</v>
      </c>
      <c r="B61" s="247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6" t="s">
        <v>358</v>
      </c>
      <c r="B70" s="247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6" t="s">
        <v>362</v>
      </c>
      <c r="B74" s="247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2"/>
      <c r="B82" s="273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3"/>
      <c r="B84" s="264"/>
      <c r="C84" s="250">
        <f>C86+C94+C104+C114+C124+C134+C138+C147+C151</f>
        <v>0</v>
      </c>
      <c r="D84" s="250">
        <f>D86+D94+D104+D114+D124+D134+D138+D147+D151</f>
        <v>0</v>
      </c>
      <c r="E84" s="250">
        <f t="shared" ref="E84" si="18">E86+E94+E104+E114+E124+E134+E138+E147+E151</f>
        <v>0</v>
      </c>
      <c r="F84" s="250">
        <f t="shared" ref="F84:H84" si="19">F86+F94+F104+F114+F124+F134+F138+F147+F151</f>
        <v>0</v>
      </c>
      <c r="G84" s="250">
        <f t="shared" si="19"/>
        <v>0</v>
      </c>
      <c r="H84" s="250">
        <f t="shared" si="19"/>
        <v>0</v>
      </c>
    </row>
    <row r="85" spans="1:8" ht="10.5" customHeight="1" x14ac:dyDescent="0.25">
      <c r="A85" s="248" t="s">
        <v>372</v>
      </c>
      <c r="B85" s="249"/>
      <c r="C85" s="251"/>
      <c r="D85" s="251"/>
      <c r="E85" s="251"/>
      <c r="F85" s="251"/>
      <c r="G85" s="251"/>
      <c r="H85" s="251"/>
    </row>
    <row r="86" spans="1:8" ht="10.5" customHeight="1" x14ac:dyDescent="0.25">
      <c r="A86" s="246" t="s">
        <v>297</v>
      </c>
      <c r="B86" s="247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46" t="s">
        <v>305</v>
      </c>
      <c r="B94" s="247"/>
      <c r="C94" s="85">
        <f>SUM(C95:C103)</f>
        <v>0</v>
      </c>
      <c r="D94" s="85">
        <f>D95+D96+D97+D98+D99+D100+D101+D102+D103</f>
        <v>0</v>
      </c>
      <c r="E94" s="85">
        <f t="shared" ref="E94" si="23">SUM(E95:E103)</f>
        <v>0</v>
      </c>
      <c r="F94" s="85">
        <f t="shared" ref="F94" si="24">SUM(F95:F103)</f>
        <v>0</v>
      </c>
      <c r="G94" s="85">
        <f t="shared" ref="G94" si="25">SUM(G95:G103)</f>
        <v>0</v>
      </c>
      <c r="H94" s="85">
        <f t="shared" ref="H94" si="26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7">C96+D96</f>
        <v>0</v>
      </c>
      <c r="F96" s="86">
        <v>0</v>
      </c>
      <c r="G96" s="86"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7"/>
        <v>0</v>
      </c>
      <c r="F101" s="86">
        <v>0</v>
      </c>
      <c r="G101" s="86"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v>0</v>
      </c>
      <c r="H103" s="86">
        <f t="shared" si="28"/>
        <v>0</v>
      </c>
    </row>
    <row r="104" spans="1:9" ht="10.5" customHeight="1" x14ac:dyDescent="0.25">
      <c r="A104" s="246" t="s">
        <v>315</v>
      </c>
      <c r="B104" s="247"/>
      <c r="C104" s="85">
        <f>SUM(C105:C113)</f>
        <v>0</v>
      </c>
      <c r="D104" s="85">
        <f>D105+D106+D107+D108+D109+D110+D111+D112+D113</f>
        <v>0</v>
      </c>
      <c r="E104" s="85">
        <f t="shared" ref="E104" si="29">SUM(E105:E113)</f>
        <v>0</v>
      </c>
      <c r="F104" s="85">
        <v>0</v>
      </c>
      <c r="G104" s="85">
        <f>F104</f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52" t="s">
        <v>325</v>
      </c>
      <c r="B114" s="253"/>
      <c r="C114" s="85">
        <f>SUM(C115:C123)</f>
        <v>0</v>
      </c>
      <c r="D114" s="85">
        <f t="shared" ref="D114:F114" si="33">SUM(D115:D123)</f>
        <v>0</v>
      </c>
      <c r="E114" s="85">
        <f t="shared" si="33"/>
        <v>0</v>
      </c>
      <c r="F114" s="85">
        <f t="shared" si="33"/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v>0</v>
      </c>
      <c r="F118" s="86">
        <v>0</v>
      </c>
      <c r="G118" s="86"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6" t="s">
        <v>335</v>
      </c>
      <c r="B124" s="247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6" t="s">
        <v>345</v>
      </c>
      <c r="B134" s="247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6" t="s">
        <v>349</v>
      </c>
      <c r="B138" s="247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6" t="s">
        <v>358</v>
      </c>
      <c r="B147" s="247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6" t="s">
        <v>362</v>
      </c>
      <c r="B151" s="247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8" t="s">
        <v>373</v>
      </c>
      <c r="B160" s="249"/>
      <c r="C160" s="89">
        <f t="shared" ref="C160:H160" si="44">C8+C84</f>
        <v>22389196</v>
      </c>
      <c r="D160" s="89">
        <f t="shared" si="44"/>
        <v>594359.16</v>
      </c>
      <c r="E160" s="149">
        <f t="shared" si="44"/>
        <v>22983555.16</v>
      </c>
      <c r="F160" s="89">
        <f>F8+F84</f>
        <v>4720261</v>
      </c>
      <c r="G160" s="89">
        <f t="shared" si="44"/>
        <v>4720261</v>
      </c>
      <c r="H160" s="89">
        <f t="shared" si="44"/>
        <v>18263294.16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4" t="s">
        <v>120</v>
      </c>
      <c r="B1" s="275"/>
      <c r="C1" s="275"/>
      <c r="D1" s="275"/>
      <c r="E1" s="275"/>
      <c r="F1" s="275"/>
      <c r="G1" s="276"/>
    </row>
    <row r="2" spans="1:7" ht="12" customHeight="1" x14ac:dyDescent="0.25">
      <c r="A2" s="155" t="s">
        <v>290</v>
      </c>
      <c r="B2" s="156"/>
      <c r="C2" s="156"/>
      <c r="D2" s="156"/>
      <c r="E2" s="156"/>
      <c r="F2" s="156"/>
      <c r="G2" s="157"/>
    </row>
    <row r="3" spans="1:7" ht="12" customHeight="1" x14ac:dyDescent="0.25">
      <c r="A3" s="155" t="s">
        <v>374</v>
      </c>
      <c r="B3" s="156"/>
      <c r="C3" s="156"/>
      <c r="D3" s="156"/>
      <c r="E3" s="156"/>
      <c r="F3" s="156"/>
      <c r="G3" s="157"/>
    </row>
    <row r="4" spans="1:7" ht="12" customHeight="1" x14ac:dyDescent="0.25">
      <c r="A4" s="155" t="s">
        <v>452</v>
      </c>
      <c r="B4" s="156"/>
      <c r="C4" s="156"/>
      <c r="D4" s="156"/>
      <c r="E4" s="156"/>
      <c r="F4" s="156"/>
      <c r="G4" s="157"/>
    </row>
    <row r="5" spans="1:7" ht="12" customHeight="1" thickBot="1" x14ac:dyDescent="0.3">
      <c r="A5" s="158" t="s">
        <v>449</v>
      </c>
      <c r="B5" s="159"/>
      <c r="C5" s="159"/>
      <c r="D5" s="159"/>
      <c r="E5" s="159"/>
      <c r="F5" s="159"/>
      <c r="G5" s="160"/>
    </row>
    <row r="6" spans="1:7" ht="12" customHeight="1" thickBot="1" x14ac:dyDescent="0.3">
      <c r="A6" s="220" t="s">
        <v>2</v>
      </c>
      <c r="B6" s="193" t="s">
        <v>292</v>
      </c>
      <c r="C6" s="194"/>
      <c r="D6" s="194"/>
      <c r="E6" s="194"/>
      <c r="F6" s="195"/>
      <c r="G6" s="220" t="s">
        <v>293</v>
      </c>
    </row>
    <row r="7" spans="1:7" ht="21.75" customHeight="1" thickBot="1" x14ac:dyDescent="0.3">
      <c r="A7" s="221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1"/>
    </row>
    <row r="8" spans="1:7" ht="12" customHeight="1" x14ac:dyDescent="0.25">
      <c r="A8" s="31" t="s">
        <v>375</v>
      </c>
      <c r="B8" s="278">
        <f>B10</f>
        <v>22389196</v>
      </c>
      <c r="C8" s="278">
        <f t="shared" ref="C8:G8" si="0">C10</f>
        <v>594359</v>
      </c>
      <c r="D8" s="278">
        <f t="shared" si="0"/>
        <v>22983555</v>
      </c>
      <c r="E8" s="278">
        <f t="shared" si="0"/>
        <v>4720261</v>
      </c>
      <c r="F8" s="278">
        <f t="shared" si="0"/>
        <v>4720261</v>
      </c>
      <c r="G8" s="278">
        <f t="shared" si="0"/>
        <v>18263294</v>
      </c>
    </row>
    <row r="9" spans="1:7" ht="12" customHeight="1" x14ac:dyDescent="0.25">
      <c r="A9" s="31" t="s">
        <v>376</v>
      </c>
      <c r="B9" s="277"/>
      <c r="C9" s="277"/>
      <c r="D9" s="277"/>
      <c r="E9" s="277"/>
      <c r="F9" s="277"/>
      <c r="G9" s="277"/>
    </row>
    <row r="10" spans="1:7" ht="12" customHeight="1" x14ac:dyDescent="0.25">
      <c r="A10" s="92" t="s">
        <v>447</v>
      </c>
      <c r="B10" s="104">
        <v>22389196</v>
      </c>
      <c r="C10" s="104">
        <v>594359</v>
      </c>
      <c r="D10" s="104">
        <f>B10+C10</f>
        <v>22983555</v>
      </c>
      <c r="E10" s="104">
        <f>'FORMATO 4'!F15</f>
        <v>4720261</v>
      </c>
      <c r="F10" s="104">
        <f>'FORMATO 4'!G15</f>
        <v>4720261</v>
      </c>
      <c r="G10" s="104">
        <f>D10-E10</f>
        <v>18263294</v>
      </c>
    </row>
    <row r="11" spans="1:7" ht="12" customHeight="1" x14ac:dyDescent="0.25">
      <c r="A11" s="117" t="s">
        <v>435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436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437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438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439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440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441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7">
        <f>B21</f>
        <v>0</v>
      </c>
      <c r="C19" s="277">
        <f t="shared" ref="C19:G19" si="1">C21</f>
        <v>0</v>
      </c>
      <c r="D19" s="277">
        <f t="shared" si="1"/>
        <v>0</v>
      </c>
      <c r="E19" s="277">
        <f t="shared" si="1"/>
        <v>0</v>
      </c>
      <c r="F19" s="277">
        <f t="shared" si="1"/>
        <v>0</v>
      </c>
      <c r="G19" s="277">
        <f t="shared" si="1"/>
        <v>0</v>
      </c>
    </row>
    <row r="20" spans="1:7" ht="12" customHeight="1" x14ac:dyDescent="0.25">
      <c r="A20" s="33" t="s">
        <v>378</v>
      </c>
      <c r="B20" s="277"/>
      <c r="C20" s="277"/>
      <c r="D20" s="277"/>
      <c r="E20" s="277"/>
      <c r="F20" s="277"/>
      <c r="G20" s="277"/>
    </row>
    <row r="21" spans="1:7" ht="12" customHeight="1" x14ac:dyDescent="0.25">
      <c r="A21" s="92" t="s">
        <v>447</v>
      </c>
      <c r="B21" s="98">
        <v>0</v>
      </c>
      <c r="C21" s="98">
        <f>'FORMATO 5'!F61</f>
        <v>0</v>
      </c>
      <c r="D21" s="104">
        <f>B21+C21</f>
        <v>0</v>
      </c>
      <c r="E21" s="98">
        <f>'FORMATO 4'!F16</f>
        <v>0</v>
      </c>
      <c r="F21" s="98">
        <f>'FORMATO 4'!G16</f>
        <v>0</v>
      </c>
      <c r="G21" s="104">
        <f>D21-E21</f>
        <v>0</v>
      </c>
    </row>
    <row r="22" spans="1:7" ht="12" customHeight="1" x14ac:dyDescent="0.25">
      <c r="A22" s="117" t="s">
        <v>435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436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437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438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439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440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441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22389196</v>
      </c>
      <c r="C30" s="98">
        <f t="shared" ref="C30:G30" si="2">C8+C19</f>
        <v>594359</v>
      </c>
      <c r="D30" s="98">
        <f t="shared" si="2"/>
        <v>22983555</v>
      </c>
      <c r="E30" s="98">
        <f t="shared" si="2"/>
        <v>4720261</v>
      </c>
      <c r="F30" s="98">
        <f t="shared" si="2"/>
        <v>4720261</v>
      </c>
      <c r="G30" s="98">
        <f t="shared" si="2"/>
        <v>18263294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E25" sqref="E2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2" t="s">
        <v>120</v>
      </c>
      <c r="B1" s="153"/>
      <c r="C1" s="153"/>
      <c r="D1" s="153"/>
      <c r="E1" s="153"/>
      <c r="F1" s="153"/>
      <c r="G1" s="153"/>
      <c r="H1" s="279"/>
    </row>
    <row r="2" spans="1:8" ht="9" customHeight="1" x14ac:dyDescent="0.25">
      <c r="A2" s="206" t="s">
        <v>290</v>
      </c>
      <c r="B2" s="207"/>
      <c r="C2" s="207"/>
      <c r="D2" s="207"/>
      <c r="E2" s="207"/>
      <c r="F2" s="207"/>
      <c r="G2" s="207"/>
      <c r="H2" s="280"/>
    </row>
    <row r="3" spans="1:8" ht="9" customHeight="1" x14ac:dyDescent="0.25">
      <c r="A3" s="206" t="s">
        <v>379</v>
      </c>
      <c r="B3" s="207"/>
      <c r="C3" s="207"/>
      <c r="D3" s="207"/>
      <c r="E3" s="207"/>
      <c r="F3" s="207"/>
      <c r="G3" s="207"/>
      <c r="H3" s="280"/>
    </row>
    <row r="4" spans="1:8" ht="9" customHeight="1" x14ac:dyDescent="0.25">
      <c r="A4" s="206" t="s">
        <v>452</v>
      </c>
      <c r="B4" s="207"/>
      <c r="C4" s="207"/>
      <c r="D4" s="207"/>
      <c r="E4" s="207"/>
      <c r="F4" s="207"/>
      <c r="G4" s="207"/>
      <c r="H4" s="280"/>
    </row>
    <row r="5" spans="1:8" ht="9" customHeight="1" thickBot="1" x14ac:dyDescent="0.3">
      <c r="A5" s="209" t="s">
        <v>1</v>
      </c>
      <c r="B5" s="210"/>
      <c r="C5" s="210"/>
      <c r="D5" s="210"/>
      <c r="E5" s="210"/>
      <c r="F5" s="210"/>
      <c r="G5" s="210"/>
      <c r="H5" s="281"/>
    </row>
    <row r="6" spans="1:8" ht="9" customHeight="1" thickBot="1" x14ac:dyDescent="0.3">
      <c r="A6" s="152" t="s">
        <v>2</v>
      </c>
      <c r="B6" s="154"/>
      <c r="C6" s="193" t="s">
        <v>292</v>
      </c>
      <c r="D6" s="194"/>
      <c r="E6" s="194"/>
      <c r="F6" s="194"/>
      <c r="G6" s="195"/>
      <c r="H6" s="220" t="s">
        <v>293</v>
      </c>
    </row>
    <row r="7" spans="1:8" ht="20.25" customHeight="1" thickBot="1" x14ac:dyDescent="0.3">
      <c r="A7" s="209"/>
      <c r="B7" s="211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1"/>
    </row>
    <row r="8" spans="1:8" ht="9" customHeight="1" x14ac:dyDescent="0.25">
      <c r="A8" s="282"/>
      <c r="B8" s="283"/>
      <c r="C8" s="91"/>
      <c r="D8" s="91"/>
      <c r="E8" s="91"/>
      <c r="F8" s="91"/>
      <c r="G8" s="91"/>
      <c r="H8" s="91"/>
    </row>
    <row r="9" spans="1:8" ht="9" customHeight="1" x14ac:dyDescent="0.25">
      <c r="A9" s="284" t="s">
        <v>380</v>
      </c>
      <c r="B9" s="285"/>
      <c r="C9" s="98">
        <f>C10+C20+C29+C40</f>
        <v>22389196</v>
      </c>
      <c r="D9" s="98">
        <f t="shared" ref="D9:H9" si="0">D10+D20+D29+D40</f>
        <v>594359</v>
      </c>
      <c r="E9" s="98">
        <f t="shared" si="0"/>
        <v>22983555</v>
      </c>
      <c r="F9" s="98">
        <f t="shared" si="0"/>
        <v>4720261</v>
      </c>
      <c r="G9" s="98">
        <f t="shared" si="0"/>
        <v>4720261</v>
      </c>
      <c r="H9" s="98">
        <f t="shared" si="0"/>
        <v>18263294</v>
      </c>
    </row>
    <row r="10" spans="1:8" ht="9" customHeight="1" x14ac:dyDescent="0.25">
      <c r="A10" s="226" t="s">
        <v>381</v>
      </c>
      <c r="B10" s="239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6" t="s">
        <v>390</v>
      </c>
      <c r="B20" s="239"/>
      <c r="C20" s="76">
        <f>SUM(C21:C27)</f>
        <v>22389196</v>
      </c>
      <c r="D20" s="76">
        <f t="shared" ref="D20:G20" si="3">SUM(D21:D27)</f>
        <v>594359</v>
      </c>
      <c r="E20" s="76">
        <f t="shared" si="3"/>
        <v>22983555</v>
      </c>
      <c r="F20" s="76">
        <f t="shared" si="3"/>
        <v>4720261</v>
      </c>
      <c r="G20" s="76">
        <f t="shared" si="3"/>
        <v>4720261</v>
      </c>
      <c r="H20" s="76">
        <f t="shared" si="2"/>
        <v>18263294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22389196</v>
      </c>
      <c r="D25" s="104">
        <f>'FORMATO 6B'!C10</f>
        <v>594359</v>
      </c>
      <c r="E25" s="76">
        <f t="shared" si="4"/>
        <v>22983555</v>
      </c>
      <c r="F25" s="104">
        <f>'FORMATO 6B'!E10</f>
        <v>4720261</v>
      </c>
      <c r="G25" s="104">
        <f>'FORMATO 6B'!F10</f>
        <v>4720261</v>
      </c>
      <c r="H25" s="76">
        <f t="shared" si="2"/>
        <v>18263294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6" t="s">
        <v>398</v>
      </c>
      <c r="B29" s="239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4" t="s">
        <v>408</v>
      </c>
      <c r="B40" s="286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6" t="s">
        <v>413</v>
      </c>
      <c r="B46" s="239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26" t="s">
        <v>381</v>
      </c>
      <c r="B47" s="239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6" t="s">
        <v>390</v>
      </c>
      <c r="B57" s="239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6" t="s">
        <v>398</v>
      </c>
      <c r="B66" s="239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6" t="s">
        <v>408</v>
      </c>
      <c r="B77" s="239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6" t="s">
        <v>373</v>
      </c>
      <c r="B83" s="239"/>
      <c r="C83" s="76">
        <f>C9+C46</f>
        <v>22389196</v>
      </c>
      <c r="D83" s="76">
        <f t="shared" ref="D83:H83" si="14">D9+D46</f>
        <v>594359</v>
      </c>
      <c r="E83" s="76">
        <f t="shared" si="14"/>
        <v>22983555</v>
      </c>
      <c r="F83" s="76">
        <f t="shared" si="14"/>
        <v>4720261</v>
      </c>
      <c r="G83" s="76">
        <f t="shared" si="14"/>
        <v>4720261</v>
      </c>
      <c r="H83" s="76">
        <f t="shared" si="14"/>
        <v>18263294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D23" sqref="D23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9" t="s">
        <v>120</v>
      </c>
      <c r="B1" s="290"/>
      <c r="C1" s="290"/>
      <c r="D1" s="290"/>
      <c r="E1" s="290"/>
      <c r="F1" s="290"/>
      <c r="G1" s="291"/>
    </row>
    <row r="2" spans="1:7" x14ac:dyDescent="0.25">
      <c r="A2" s="292" t="s">
        <v>290</v>
      </c>
      <c r="B2" s="293"/>
      <c r="C2" s="293"/>
      <c r="D2" s="293"/>
      <c r="E2" s="293"/>
      <c r="F2" s="293"/>
      <c r="G2" s="294"/>
    </row>
    <row r="3" spans="1:7" x14ac:dyDescent="0.25">
      <c r="A3" s="292" t="s">
        <v>414</v>
      </c>
      <c r="B3" s="293"/>
      <c r="C3" s="293"/>
      <c r="D3" s="293"/>
      <c r="E3" s="293"/>
      <c r="F3" s="293"/>
      <c r="G3" s="294"/>
    </row>
    <row r="4" spans="1:7" x14ac:dyDescent="0.25">
      <c r="A4" s="206" t="s">
        <v>452</v>
      </c>
      <c r="B4" s="293"/>
      <c r="C4" s="293"/>
      <c r="D4" s="293"/>
      <c r="E4" s="293"/>
      <c r="F4" s="293"/>
      <c r="G4" s="294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297"/>
    </row>
    <row r="6" spans="1:7" ht="15.75" thickBot="1" x14ac:dyDescent="0.3">
      <c r="A6" s="298" t="s">
        <v>2</v>
      </c>
      <c r="B6" s="300" t="s">
        <v>292</v>
      </c>
      <c r="C6" s="301"/>
      <c r="D6" s="301"/>
      <c r="E6" s="301"/>
      <c r="F6" s="302"/>
      <c r="G6" s="287" t="s">
        <v>293</v>
      </c>
    </row>
    <row r="7" spans="1:7" ht="20.25" customHeight="1" thickBot="1" x14ac:dyDescent="0.3">
      <c r="A7" s="299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8"/>
    </row>
    <row r="8" spans="1:7" x14ac:dyDescent="0.25">
      <c r="A8" s="134" t="s">
        <v>416</v>
      </c>
      <c r="B8" s="135">
        <f>B9+B10+B11+B14++B18</f>
        <v>13194048</v>
      </c>
      <c r="C8" s="135">
        <f t="shared" ref="C8:G8" si="0">C9+C10+C11+C14++C18</f>
        <v>0</v>
      </c>
      <c r="D8" s="135">
        <f t="shared" si="0"/>
        <v>13194048</v>
      </c>
      <c r="E8" s="135">
        <f t="shared" si="0"/>
        <v>2822198</v>
      </c>
      <c r="F8" s="135">
        <f t="shared" si="0"/>
        <v>2822198</v>
      </c>
      <c r="G8" s="135">
        <f t="shared" si="0"/>
        <v>10371850</v>
      </c>
    </row>
    <row r="9" spans="1:7" x14ac:dyDescent="0.25">
      <c r="A9" s="136" t="s">
        <v>417</v>
      </c>
      <c r="B9" s="137">
        <v>13194048</v>
      </c>
      <c r="C9" s="138">
        <v>0</v>
      </c>
      <c r="D9" s="138">
        <f>B9+C9</f>
        <v>13194048</v>
      </c>
      <c r="E9" s="138">
        <v>2822198</v>
      </c>
      <c r="F9" s="138">
        <f>E9</f>
        <v>2822198</v>
      </c>
      <c r="G9" s="138">
        <f>D9-E9</f>
        <v>10371850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13194048</v>
      </c>
      <c r="C31" s="135">
        <f t="shared" ref="C31:G31" si="2">C8+C20</f>
        <v>0</v>
      </c>
      <c r="D31" s="135">
        <f t="shared" si="2"/>
        <v>13194048</v>
      </c>
      <c r="E31" s="135">
        <f t="shared" si="2"/>
        <v>2822198</v>
      </c>
      <c r="F31" s="135">
        <f t="shared" si="2"/>
        <v>2822198</v>
      </c>
      <c r="G31" s="135">
        <f t="shared" si="2"/>
        <v>10371850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2021-01-11T22:57:24Z</cp:lastPrinted>
  <dcterms:created xsi:type="dcterms:W3CDTF">2016-11-30T20:12:49Z</dcterms:created>
  <dcterms:modified xsi:type="dcterms:W3CDTF">2021-04-21T17:40:05Z</dcterms:modified>
</cp:coreProperties>
</file>