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OPD SALUD\"/>
    </mc:Choice>
  </mc:AlternateContent>
  <xr:revisionPtr revIDLastSave="0" documentId="10_ncr:8100000_{F8FF8FB1-46B2-40DA-B801-7907C76AC5F7}" xr6:coauthVersionLast="32" xr6:coauthVersionMax="46" xr10:uidLastSave="{00000000-0000-0000-0000-000000000000}"/>
  <bookViews>
    <workbookView xWindow="28680" yWindow="-120" windowWidth="29040" windowHeight="15840" tabRatio="850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6B'!$A$1:$I$28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24" l="1"/>
  <c r="D17" i="24"/>
  <c r="I127" i="24"/>
  <c r="I128" i="24"/>
  <c r="I130" i="24"/>
  <c r="F131" i="24"/>
  <c r="I131" i="24" s="1"/>
  <c r="I100" i="24"/>
  <c r="I101" i="24"/>
  <c r="I59" i="24"/>
  <c r="G65" i="30" l="1"/>
  <c r="G17" i="30"/>
  <c r="G15" i="30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77" i="19"/>
  <c r="G57" i="19"/>
  <c r="E25" i="25"/>
  <c r="H25" i="25" s="1"/>
  <c r="E24" i="25"/>
  <c r="H24" i="25" s="1"/>
  <c r="E23" i="25"/>
  <c r="H23" i="25" s="1"/>
  <c r="E22" i="25"/>
  <c r="H22" i="25" s="1"/>
  <c r="E21" i="25"/>
  <c r="H21" i="25" s="1"/>
  <c r="E20" i="25"/>
  <c r="H20" i="25" s="1"/>
  <c r="G18" i="25"/>
  <c r="F18" i="25"/>
  <c r="D18" i="25"/>
  <c r="C18" i="25"/>
  <c r="E16" i="25"/>
  <c r="H16" i="25" s="1"/>
  <c r="E15" i="25"/>
  <c r="H15" i="25" s="1"/>
  <c r="E14" i="25"/>
  <c r="H14" i="25" s="1"/>
  <c r="E13" i="25"/>
  <c r="H13" i="25" s="1"/>
  <c r="E12" i="25"/>
  <c r="H12" i="25" s="1"/>
  <c r="E11" i="25"/>
  <c r="H11" i="25" s="1"/>
  <c r="G9" i="25"/>
  <c r="F9" i="25"/>
  <c r="D9" i="25"/>
  <c r="C9" i="25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8" i="24"/>
  <c r="I148" i="24" s="1"/>
  <c r="F147" i="24"/>
  <c r="I147" i="24" s="1"/>
  <c r="F146" i="24"/>
  <c r="I146" i="24" s="1"/>
  <c r="H145" i="24"/>
  <c r="G145" i="24"/>
  <c r="E145" i="24"/>
  <c r="D145" i="24"/>
  <c r="F144" i="24"/>
  <c r="I144" i="24" s="1"/>
  <c r="F143" i="24"/>
  <c r="I143" i="24" s="1"/>
  <c r="F142" i="24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E136" i="24"/>
  <c r="D136" i="24"/>
  <c r="F135" i="24"/>
  <c r="I135" i="24" s="1"/>
  <c r="I134" i="24"/>
  <c r="F133" i="24"/>
  <c r="I133" i="24" s="1"/>
  <c r="H132" i="24"/>
  <c r="G132" i="24"/>
  <c r="E132" i="24"/>
  <c r="D132" i="24"/>
  <c r="F129" i="24"/>
  <c r="I129" i="24" s="1"/>
  <c r="I126" i="24"/>
  <c r="I125" i="24"/>
  <c r="I124" i="24"/>
  <c r="I123" i="24"/>
  <c r="H122" i="24"/>
  <c r="G122" i="24"/>
  <c r="E122" i="24"/>
  <c r="D122" i="24"/>
  <c r="F121" i="24"/>
  <c r="I121" i="24" s="1"/>
  <c r="F120" i="24"/>
  <c r="I120" i="24" s="1"/>
  <c r="F119" i="24"/>
  <c r="I119" i="24" s="1"/>
  <c r="F118" i="24"/>
  <c r="I118" i="24" s="1"/>
  <c r="F117" i="24"/>
  <c r="I117" i="24" s="1"/>
  <c r="I116" i="24"/>
  <c r="F115" i="24"/>
  <c r="I115" i="24" s="1"/>
  <c r="F114" i="24"/>
  <c r="I114" i="24" s="1"/>
  <c r="F113" i="24"/>
  <c r="I113" i="24" s="1"/>
  <c r="H112" i="24"/>
  <c r="G112" i="24"/>
  <c r="E112" i="24"/>
  <c r="D112" i="24"/>
  <c r="I111" i="24"/>
  <c r="I110" i="24"/>
  <c r="I109" i="24"/>
  <c r="I108" i="24"/>
  <c r="I107" i="24"/>
  <c r="I106" i="24"/>
  <c r="I105" i="24"/>
  <c r="I104" i="24"/>
  <c r="I103" i="24"/>
  <c r="H102" i="24"/>
  <c r="G102" i="24"/>
  <c r="D102" i="24"/>
  <c r="I99" i="24"/>
  <c r="I98" i="24"/>
  <c r="I97" i="24"/>
  <c r="I96" i="24"/>
  <c r="I95" i="24"/>
  <c r="I94" i="24"/>
  <c r="I93" i="24"/>
  <c r="H92" i="24"/>
  <c r="G92" i="24"/>
  <c r="E92" i="24"/>
  <c r="D92" i="24"/>
  <c r="I91" i="24"/>
  <c r="I90" i="24"/>
  <c r="I89" i="24"/>
  <c r="I88" i="24"/>
  <c r="I87" i="24"/>
  <c r="I86" i="24"/>
  <c r="I85" i="24"/>
  <c r="H84" i="24"/>
  <c r="G84" i="24"/>
  <c r="E84" i="24"/>
  <c r="D84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3" i="24"/>
  <c r="I73" i="24" s="1"/>
  <c r="F72" i="24"/>
  <c r="I72" i="24" s="1"/>
  <c r="F71" i="24"/>
  <c r="I71" i="24" s="1"/>
  <c r="H70" i="24"/>
  <c r="G70" i="24"/>
  <c r="E70" i="24"/>
  <c r="D70" i="24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0" i="24"/>
  <c r="I60" i="24" s="1"/>
  <c r="F58" i="24"/>
  <c r="I58" i="24" s="1"/>
  <c r="H57" i="24"/>
  <c r="G57" i="24"/>
  <c r="E57" i="24"/>
  <c r="D57" i="24"/>
  <c r="F56" i="24"/>
  <c r="I56" i="24" s="1"/>
  <c r="F55" i="24"/>
  <c r="I55" i="24" s="1"/>
  <c r="F54" i="24"/>
  <c r="I54" i="24" s="1"/>
  <c r="I53" i="24"/>
  <c r="I52" i="24"/>
  <c r="I51" i="24"/>
  <c r="I50" i="24"/>
  <c r="I49" i="24"/>
  <c r="I48" i="24"/>
  <c r="H47" i="24"/>
  <c r="G47" i="24"/>
  <c r="E47" i="24"/>
  <c r="D47" i="24"/>
  <c r="F46" i="24"/>
  <c r="I46" i="24" s="1"/>
  <c r="F45" i="24"/>
  <c r="I45" i="24" s="1"/>
  <c r="F44" i="24"/>
  <c r="I44" i="24" s="1"/>
  <c r="F43" i="24"/>
  <c r="I43" i="24" s="1"/>
  <c r="F42" i="24"/>
  <c r="I42" i="24" s="1"/>
  <c r="I41" i="24"/>
  <c r="I40" i="24"/>
  <c r="I39" i="24"/>
  <c r="I38" i="24"/>
  <c r="H37" i="24"/>
  <c r="G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E17" i="24"/>
  <c r="I16" i="24"/>
  <c r="I15" i="24"/>
  <c r="I14" i="24"/>
  <c r="I13" i="24"/>
  <c r="I12" i="24"/>
  <c r="I11" i="24"/>
  <c r="I10" i="24"/>
  <c r="H9" i="24"/>
  <c r="G9" i="24"/>
  <c r="E9" i="24"/>
  <c r="D9" i="24"/>
  <c r="G79" i="19" l="1"/>
  <c r="F47" i="24"/>
  <c r="F61" i="24"/>
  <c r="I61" i="24" s="1"/>
  <c r="F70" i="24"/>
  <c r="I70" i="24" s="1"/>
  <c r="F27" i="24"/>
  <c r="I27" i="24" s="1"/>
  <c r="D8" i="24"/>
  <c r="E9" i="25"/>
  <c r="F132" i="24"/>
  <c r="I132" i="24" s="1"/>
  <c r="F136" i="24"/>
  <c r="I136" i="24" s="1"/>
  <c r="F149" i="24"/>
  <c r="I149" i="24" s="1"/>
  <c r="F122" i="24"/>
  <c r="I122" i="24" s="1"/>
  <c r="F112" i="24"/>
  <c r="I112" i="24" s="1"/>
  <c r="H83" i="24"/>
  <c r="F57" i="24"/>
  <c r="I57" i="24" s="1"/>
  <c r="F37" i="24"/>
  <c r="I37" i="24" s="1"/>
  <c r="H8" i="24"/>
  <c r="F17" i="24"/>
  <c r="I17" i="24" s="1"/>
  <c r="F9" i="24"/>
  <c r="I9" i="24" s="1"/>
  <c r="F84" i="24"/>
  <c r="I84" i="24" s="1"/>
  <c r="G83" i="24"/>
  <c r="F102" i="24"/>
  <c r="I102" i="24" s="1"/>
  <c r="D83" i="24"/>
  <c r="D158" i="24" s="1"/>
  <c r="E18" i="25"/>
  <c r="E27" i="25" s="1"/>
  <c r="H9" i="25"/>
  <c r="H18" i="25"/>
  <c r="C27" i="25"/>
  <c r="D27" i="25"/>
  <c r="F27" i="25"/>
  <c r="G27" i="25"/>
  <c r="E83" i="24"/>
  <c r="F92" i="24"/>
  <c r="I92" i="24" s="1"/>
  <c r="G8" i="24"/>
  <c r="E8" i="24"/>
  <c r="I47" i="24"/>
  <c r="F74" i="24"/>
  <c r="I74" i="24" s="1"/>
  <c r="F145" i="24"/>
  <c r="I145" i="24" s="1"/>
  <c r="E39" i="30"/>
  <c r="G39" i="30"/>
  <c r="F50" i="30"/>
  <c r="I18" i="30"/>
  <c r="H18" i="30"/>
  <c r="G18" i="30"/>
  <c r="H158" i="24" l="1"/>
  <c r="G158" i="24"/>
  <c r="F83" i="24"/>
  <c r="I83" i="24" s="1"/>
  <c r="E158" i="24"/>
  <c r="F8" i="24"/>
  <c r="H27" i="25"/>
  <c r="I8" i="24"/>
  <c r="I158" i="24" l="1"/>
  <c r="F158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/>
  <c r="H12" i="27" s="1"/>
  <c r="E24" i="27" l="1"/>
  <c r="H24" i="27" s="1"/>
  <c r="H26" i="27"/>
  <c r="B5" i="27"/>
  <c r="B5" i="26"/>
  <c r="F30" i="19" l="1"/>
  <c r="G21" i="27"/>
  <c r="F21" i="27"/>
  <c r="E21" i="27"/>
  <c r="D21" i="27"/>
  <c r="C21" i="27"/>
  <c r="G9" i="27"/>
  <c r="F9" i="27"/>
  <c r="D9" i="27"/>
  <c r="C9" i="27"/>
  <c r="D11" i="26"/>
  <c r="E11" i="26"/>
  <c r="F11" i="26"/>
  <c r="G11" i="26"/>
  <c r="I11" i="26" s="1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7" i="26"/>
  <c r="E67" i="26"/>
  <c r="F67" i="26"/>
  <c r="G67" i="26"/>
  <c r="H67" i="26"/>
  <c r="D78" i="26"/>
  <c r="E78" i="26"/>
  <c r="F78" i="26"/>
  <c r="G78" i="26"/>
  <c r="H78" i="26"/>
  <c r="H24" i="26"/>
  <c r="G24" i="26"/>
  <c r="E24" i="26"/>
  <c r="D24" i="26"/>
  <c r="I41" i="26" l="1"/>
  <c r="I30" i="26"/>
  <c r="I67" i="26"/>
  <c r="G61" i="26"/>
  <c r="G58" i="26" s="1"/>
  <c r="G47" i="26" s="1"/>
  <c r="H61" i="26"/>
  <c r="H58" i="26" s="1"/>
  <c r="H47" i="26" s="1"/>
  <c r="E61" i="26"/>
  <c r="E58" i="26" s="1"/>
  <c r="E47" i="26" s="1"/>
  <c r="G21" i="26"/>
  <c r="G10" i="26" s="1"/>
  <c r="H21" i="26"/>
  <c r="H10" i="26" s="1"/>
  <c r="E21" i="26"/>
  <c r="E10" i="26" s="1"/>
  <c r="D61" i="26"/>
  <c r="H21" i="27"/>
  <c r="F32" i="27"/>
  <c r="D32" i="27"/>
  <c r="G32" i="27"/>
  <c r="I78" i="26"/>
  <c r="C32" i="27"/>
  <c r="E62" i="29"/>
  <c r="E9" i="27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4" i="26"/>
  <c r="F61" i="26"/>
  <c r="D58" i="26"/>
  <c r="D47" i="26" s="1"/>
  <c r="F24" i="26"/>
  <c r="D21" i="26"/>
  <c r="D10" i="26" s="1"/>
  <c r="G84" i="26"/>
  <c r="E14" i="29"/>
  <c r="D47" i="29"/>
  <c r="E84" i="26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4" i="26"/>
  <c r="I61" i="26"/>
  <c r="F58" i="26"/>
  <c r="I24" i="26"/>
  <c r="F21" i="26"/>
  <c r="H32" i="27"/>
  <c r="G68" i="30"/>
  <c r="D14" i="29"/>
  <c r="J68" i="30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4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I84" i="26"/>
  <c r="F9" i="20"/>
  <c r="F20" i="20" s="1"/>
  <c r="E9" i="20"/>
  <c r="H9" i="20" s="1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D20" i="20" l="1"/>
  <c r="F79" i="19"/>
  <c r="E20" i="20"/>
  <c r="H18" i="20" l="1"/>
  <c r="H20" i="20" l="1"/>
  <c r="F11" i="30"/>
  <c r="G43" i="30"/>
  <c r="F19" i="30"/>
  <c r="F22" i="30"/>
  <c r="F40" i="30"/>
  <c r="F32" i="30"/>
  <c r="F25" i="30"/>
  <c r="F16" i="30"/>
  <c r="F41" i="30"/>
  <c r="F23" i="30"/>
  <c r="F31" i="30"/>
  <c r="F36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F73" i="30" l="1"/>
</calcChain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<sst xmlns="http://schemas.openxmlformats.org/spreadsheetml/2006/main" count="642" uniqueCount="449">
  <si>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</si>
  <si>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</si>
  <si>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</si>
  <si>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</si>
  <si>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</si>
  <si>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</si>
  <si>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</si>
  <si>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</si>
  <si>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</si>
  <si>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</si>
  <si>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</si>
  <si>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</si>
  <si>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</si>
  <si>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</si>
  <si>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</si>
  <si>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</si>
  <si>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</si>
  <si>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</si>
  <si>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</si>
  <si>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</si>
  <si>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</si>
  <si>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</si>
  <si>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</si>
  <si>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</si>
  <si>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</si>
  <si>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</si>
  <si>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</si>
  <si>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</si>
  <si>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</si>
  <si>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</si>
  <si>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</si>
  <si>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</si>
  <si>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</si>
  <si>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</si>
  <si>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</si>
  <si>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</si>
  <si>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</si>
  <si>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</si>
  <si>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</si>
  <si>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</si>
  <si>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</si>
  <si>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</si>
  <si>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</si>
  <si>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</si>
  <si>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</si>
  <si>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</si>
  <si>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</si>
  <si>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</si>
  <si>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</si>
  <si>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</si>
  <si>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</si>
  <si>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</si>
  <si>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</si>
  <si>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</si>
  <si>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</si>
  <si>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</si>
  <si>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</si>
  <si>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</si>
  <si>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</si>
  <si>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</si>
  <si>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</si>
  <si>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</si>
  <si>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</si>
  <si>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</si>
  <si>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</si>
  <si>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</si>
  <si>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</si>
  <si>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</si>
  <si>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</si>
  <si>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</si>
  <si>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</si>
  <si>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</si>
  <si>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</si>
  <si>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</si>
  <si>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</si>
  <si>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</si>
  <si>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</si>
  <si>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</si>
  <si>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</si>
  <si>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</si>
  <si>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</si>
  <si>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</si>
  <si>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</si>
  <si>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</si>
  <si>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</si>
  <si>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</si>
  <si>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</si>
  <si>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</si>
  <si>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</si>
  <si>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</si>
  <si>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</si>
  <si>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</si>
  <si>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</si>
  <si>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</si>
  <si>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</si>
  <si>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</si>
  <si>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</si>
  <si>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</si>
  <si>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</si>
  <si>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</si>
  <si>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</si>
  <si>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</si>
  <si>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</si>
  <si>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</si>
  <si>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</si>
  <si>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</si>
  <si>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</si>
  <si>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</si>
  <si>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</si>
  <si>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</si>
  <si>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</si>
  <si>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</si>
  <si>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</si>
  <si>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</si>
  <si>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</si>
  <si>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</si>
  <si>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</si>
  <si>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</si>
  <si>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</si>
  <si>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</si>
  <si>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</si>
  <si>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</si>
  <si>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</si>
  <si>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</si>
  <si>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</si>
  <si>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</si>
  <si>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</si>
  <si>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</si>
  <si>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</si>
  <si>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</si>
  <si>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</si>
  <si>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</si>
  <si>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</si>
  <si>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</si>
  <si>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</si>
  <si>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</si>
  <si>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</si>
  <si>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</si>
  <si>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</si>
  <si>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</si>
  <si>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</si>
  <si>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</si>
  <si>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</si>
  <si>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</si>
  <si>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</si>
  <si>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</si>
  <si>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</si>
  <si>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</si>
  <si>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</si>
  <si>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</si>
  <si>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</si>
  <si>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</si>
  <si>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</si>
  <si>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</si>
  <si>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</si>
  <si>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</si>
  <si>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</si>
  <si>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</si>
  <si>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</si>
  <si>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</si>
  <si>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</si>
  <si>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</si>
  <si>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</si>
  <si>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</si>
  <si>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</si>
  <si>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</si>
  <si>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</si>
  <si>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</si>
  <si>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</si>
  <si>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</si>
  <si>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</si>
  <si>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</si>
  <si>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</si>
  <si>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</si>
  <si>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</si>
  <si>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</si>
  <si>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</si>
  <si>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</si>
  <si>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</si>
  <si>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</si>
  <si>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</si>
  <si>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</si>
  <si>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</si>
  <si>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</si>
  <si>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</si>
  <si>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</si>
  <si>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</si>
  <si>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</si>
  <si>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</si>
  <si>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</si>
  <si>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</si>
  <si>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</si>
  <si>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</si>
  <si>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</si>
  <si>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</si>
  <si>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</si>
  <si>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</si>
  <si>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</si>
  <si>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</si>
  <si>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</si>
  <si>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</si>
  <si>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</si>
  <si>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</si>
  <si>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</si>
  <si>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</si>
  <si>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</si>
  <si>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</si>
  <si>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</si>
  <si>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</si>
  <si>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</si>
  <si>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</si>
  <si>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</si>
  <si>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</si>
  <si>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</si>
  <si>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</si>
  <si>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</si>
  <si>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</si>
  <si>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</si>
  <si>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</si>
  <si>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</si>
  <si>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</si>
  <si>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</si>
  <si>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</si>
  <si>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</si>
  <si>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</si>
  <si>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</si>
  <si>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</si>
  <si>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</si>
  <si>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</si>
  <si>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</si>
  <si>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</si>
  <si>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</si>
  <si>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</si>
  <si>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</si>
  <si>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</si>
  <si>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</si>
  <si>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</si>
  <si>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</si>
  <si>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</si>
  <si>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</si>
  <si>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</si>
  <si>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</si>
  <si>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</si>
  <si>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</si>
  <si>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</si>
  <si>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</si>
  <si>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</si>
  <si>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</si>
  <si>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</si>
  <si>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</si>
  <si>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</si>
  <si>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</si>
  <si>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</si>
  <si>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</si>
  <si>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</si>
  <si>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</si>
  <si>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</si>
  <si>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</si>
  <si>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</si>
  <si>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</si>
  <si>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</si>
  <si>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</si>
  <si>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</si>
  <si>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</si>
  <si>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</si>
  <si>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</si>
  <si>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</si>
  <si>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</si>
  <si>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</si>
  <si>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</si>
  <si>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</si>
  <si>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</si>
  <si>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</si>
  <si>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</si>
  <si>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</si>
  <si>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</si>
  <si>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</si>
  <si>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</si>
  <si>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</si>
  <si>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</si>
  <si>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</si>
  <si>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</si>
  <si>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</si>
  <si>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</si>
  <si>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</si>
  <si>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</si>
  <si>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</si>
  <si>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</si>
  <si>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</si>
  <si>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</si>
  <si>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</si>
  <si>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</si>
  <si>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</si>
  <si>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</si>
  <si>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</si>
  <si>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</si>
  <si>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</si>
  <si>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</si>
  <si>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</si>
  <si>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</si>
  <si>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</si>
  <si>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</si>
  <si>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</si>
  <si>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</si>
  <si>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</si>
  <si>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</si>
  <si>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</si>
  <si>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</si>
  <si>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</si>
  <si>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</si>
  <si>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</si>
  <si>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</si>
  <si>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</si>
  <si>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</si>
  <si>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</si>
  <si>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</si>
  <si>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</si>
  <si>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</si>
  <si>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</si>
  <si>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</si>
  <si>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</si>
  <si>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</si>
  <si>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</si>
  <si>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</si>
  <si>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</si>
  <si>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</si>
  <si>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</si>
  <si>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</si>
  <si>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</si>
  <si>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</si>
  <si>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</si>
  <si>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</si>
  <si>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</si>
  <si>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</si>
  <si>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</si>
  <si>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</si>
  <si>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</si>
  <si>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</si>
  <si>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</si>
  <si>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</si>
  <si>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</si>
  <si>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</si>
  <si>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</si>
  <si>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</si>
  <si>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</si>
  <si>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</si>
  <si>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</si>
  <si>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</si>
  <si>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</si>
  <si>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</si>
  <si>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</si>
  <si>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</si>
  <si>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</si>
  <si>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</si>
  <si>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</si>
  <si>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</si>
  <si>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</si>
  <si>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</si>
  <si>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</si>
  <si>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</si>
  <si>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</si>
  <si>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</si>
  <si>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</si>
  <si>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</si>
  <si>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</si>
  <si>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</si>
  <si>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</si>
  <si>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</si>
  <si>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</si>
  <si>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</si>
  <si>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</si>
  <si>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</si>
  <si>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</si>
  <si>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</si>
  <si>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</si>
  <si>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</si>
  <si>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</si>
  <si>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</si>
  <si>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</si>
  <si>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</si>
  <si>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</si>
  <si>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</si>
  <si>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</si>
  <si>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</si>
  <si>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</si>
  <si>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</si>
  <si>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</si>
  <si>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</si>
  <si>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</si>
  <si>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</si>
  <si>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</si>
  <si>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</si>
  <si>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</si>
  <si>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</si>
  <si>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</si>
  <si>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</si>
  <si>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</si>
  <si>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</si>
  <si>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</si>
  <si>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</si>
  <si>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</si>
  <si>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</si>
  <si>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</si>
  <si>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</si>
  <si>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</si>
  <si>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</si>
  <si>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</si>
  <si>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</si>
  <si>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</si>
  <si>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</si>
  <si>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</si>
  <si>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</si>
  <si>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</si>
  <si>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</si>
  <si>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</si>
  <si>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</si>
  <si>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</si>
  <si>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</si>
  <si>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</si>
  <si>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</si>
  <si>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</si>
  <si>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</si>
  <si>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</si>
  <si>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</si>
  <si>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</si>
  <si>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</si>
  <si>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</si>
  <si>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</si>
  <si>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</si>
  <si>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</si>
  <si>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</si>
  <si>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</si>
  <si>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</si>
  <si>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</si>
  <si>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</si>
  <si>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</si>
  <si>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</si>
  <si>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</si>
  <si>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</si>
  <si>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</si>
  <si>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</si>
  <si>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Al 31 de marzo de 2021 y al 31 de diciembre de 2020 (b)</t>
  </si>
  <si>
    <t>2021 (d)</t>
  </si>
  <si>
    <t>31 de diciembre de 2020 ( e )</t>
  </si>
  <si>
    <t>Del 1 de enero al 31 de marzo de 2021 (b)</t>
  </si>
  <si>
    <t>al 31 de diciembre de 2020 (d)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</si>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</sst>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4"/>
  <sheetViews>
    <sheetView showGridLines="0" tabSelected="1" view="pageBreakPreview" zoomScale="190" zoomScaleNormal="175" zoomScaleSheetLayoutView="190" workbookViewId="0">
      <selection activeCell="A85" sqref="A85:XFD87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9" t="s">
        <v>176</v>
      </c>
      <c r="C1" s="160"/>
      <c r="D1" s="160"/>
      <c r="E1" s="160"/>
      <c r="F1" s="160"/>
      <c r="G1" s="161"/>
    </row>
    <row r="2" spans="2:7" ht="12" customHeight="1" x14ac:dyDescent="0.25">
      <c r="B2" s="162" t="s">
        <v>305</v>
      </c>
      <c r="C2" s="163"/>
      <c r="D2" s="163"/>
      <c r="E2" s="163"/>
      <c r="F2" s="163"/>
      <c r="G2" s="164"/>
    </row>
    <row r="3" spans="2:7" ht="12" customHeight="1" x14ac:dyDescent="0.25">
      <c r="B3" s="162" t="s">
        <v>441</v>
      </c>
      <c r="C3" s="163"/>
      <c r="D3" s="163"/>
      <c r="E3" s="163"/>
      <c r="F3" s="163"/>
      <c r="G3" s="164"/>
    </row>
    <row r="4" spans="2:7" ht="12" customHeight="1" thickBot="1" x14ac:dyDescent="0.3">
      <c r="B4" s="165" t="s">
        <v>0</v>
      </c>
      <c r="C4" s="166"/>
      <c r="D4" s="166"/>
      <c r="E4" s="166"/>
      <c r="F4" s="166"/>
      <c r="G4" s="167"/>
    </row>
    <row r="5" spans="2:7" ht="16.5" customHeight="1" thickBot="1" x14ac:dyDescent="0.3">
      <c r="B5" s="78" t="s">
        <v>175</v>
      </c>
      <c r="C5" s="53" t="s">
        <v>442</v>
      </c>
      <c r="D5" s="53" t="s">
        <v>443</v>
      </c>
      <c r="E5" s="77" t="s">
        <v>304</v>
      </c>
      <c r="F5" s="53" t="s">
        <v>442</v>
      </c>
      <c r="G5" s="53" t="s">
        <v>443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839176602</v>
      </c>
      <c r="D8" s="67">
        <f>SUM(D9:D15)</f>
        <v>836054828</v>
      </c>
      <c r="E8" s="64" t="s">
        <v>298</v>
      </c>
      <c r="F8" s="67">
        <f>SUM(F9:F17)</f>
        <v>91662057</v>
      </c>
      <c r="G8" s="67">
        <f>SUM(G9:G17)</f>
        <v>335412878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6531441</v>
      </c>
      <c r="G9" s="65">
        <v>45490726</v>
      </c>
    </row>
    <row r="10" spans="2:7" ht="11.25" customHeight="1" x14ac:dyDescent="0.25">
      <c r="B10" s="66" t="s">
        <v>295</v>
      </c>
      <c r="C10" s="65">
        <v>839176602</v>
      </c>
      <c r="D10" s="65">
        <v>836054828</v>
      </c>
      <c r="E10" s="64" t="s">
        <v>294</v>
      </c>
      <c r="F10" s="65">
        <v>16041544</v>
      </c>
      <c r="G10" s="65">
        <v>217376668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7668181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88900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66114895</v>
      </c>
      <c r="G15" s="65">
        <v>61814300</v>
      </c>
    </row>
    <row r="16" spans="2:7" ht="11.25" customHeight="1" x14ac:dyDescent="0.25">
      <c r="B16" s="72" t="s">
        <v>283</v>
      </c>
      <c r="C16" s="67">
        <f>SUM(C17:C23)</f>
        <v>72364378</v>
      </c>
      <c r="D16" s="67">
        <f>SUM(D17:D23)</f>
        <v>11881191</v>
      </c>
      <c r="E16" s="64" t="s">
        <v>282</v>
      </c>
      <c r="F16" s="65">
        <v>181245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2792932</v>
      </c>
      <c r="G17" s="65">
        <v>2792932</v>
      </c>
    </row>
    <row r="18" spans="2:7" ht="11.25" customHeight="1" x14ac:dyDescent="0.25">
      <c r="B18" s="66" t="s">
        <v>279</v>
      </c>
      <c r="C18" s="65">
        <v>6118492</v>
      </c>
      <c r="D18" s="65">
        <v>7677338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3371103</v>
      </c>
      <c r="D19" s="65">
        <v>3293386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479296</v>
      </c>
      <c r="D21" s="65">
        <v>145796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62395487</v>
      </c>
      <c r="D23" s="65">
        <v>764671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18203080</v>
      </c>
      <c r="G37" s="67">
        <f>SUM(G38:G40)</f>
        <v>18159800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18203080</v>
      </c>
      <c r="G40" s="65">
        <v>18159800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4840761</v>
      </c>
      <c r="G41" s="67">
        <f>SUM(G42:G44)</f>
        <v>4563831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3742207</v>
      </c>
      <c r="G42" s="65">
        <v>3742206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1098554</v>
      </c>
      <c r="G44" s="65">
        <v>821625</v>
      </c>
    </row>
    <row r="45" spans="2:7" ht="11.25" customHeight="1" x14ac:dyDescent="0.25">
      <c r="B45" s="75" t="s">
        <v>225</v>
      </c>
      <c r="C45" s="73">
        <f>+C8+C16+C24+C30+C36+C37+C40</f>
        <v>911540980</v>
      </c>
      <c r="D45" s="73">
        <f>+D8+D16+D24+D30+D36+D37+D40</f>
        <v>847936019</v>
      </c>
      <c r="E45" s="74" t="s">
        <v>224</v>
      </c>
      <c r="F45" s="73">
        <f>+F41+F37+F30+F26+F25+F22+F18+F8</f>
        <v>114705898</v>
      </c>
      <c r="G45" s="73">
        <f>+G41+G37+G30+G26+G25+G22+G18+G8</f>
        <v>358136509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2619320614</v>
      </c>
      <c r="D50" s="65">
        <v>2591235629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819366366</v>
      </c>
      <c r="D51" s="65">
        <v>818725706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240061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114705898</v>
      </c>
      <c r="G57" s="67">
        <f>+G55+G45</f>
        <v>358136509</v>
      </c>
    </row>
    <row r="58" spans="2:7" ht="11.25" customHeight="1" x14ac:dyDescent="0.25">
      <c r="B58" s="69" t="s">
        <v>204</v>
      </c>
      <c r="C58" s="67">
        <f>SUM(C48:C57)</f>
        <v>3438927041</v>
      </c>
      <c r="D58" s="67">
        <f>SUM(D48:D57)</f>
        <v>3410201396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4350468021</v>
      </c>
      <c r="D60" s="67">
        <f>+D45+D58</f>
        <v>4258137415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4235762123</v>
      </c>
      <c r="G66" s="67">
        <f>SUM(G67:G71)</f>
        <v>3900000906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470115067</v>
      </c>
      <c r="G67" s="65">
        <v>625738894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1227381671</v>
      </c>
      <c r="G68" s="65">
        <v>735996627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4235762123</v>
      </c>
      <c r="G77" s="67">
        <f>+G73+G66+G61</f>
        <v>3900000906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4350468021</v>
      </c>
      <c r="G79" s="67">
        <f>+G77+G57</f>
        <v>4258137415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8"/>
    </row>
    <row r="82" spans="2:7" ht="11.25" customHeight="1" x14ac:dyDescent="0.25">
      <c r="B82" s="66"/>
      <c r="C82" s="65"/>
      <c r="D82" s="65"/>
      <c r="E82" s="64"/>
      <c r="F82" s="64"/>
      <c r="G82" s="158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topLeftCell="A25" zoomScale="160" zoomScaleNormal="170" zoomScaleSheetLayoutView="160" workbookViewId="0">
      <selection activeCell="E19" sqref="E19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68" t="s">
        <v>176</v>
      </c>
      <c r="C2" s="169"/>
      <c r="D2" s="169"/>
      <c r="E2" s="169"/>
      <c r="F2" s="169"/>
      <c r="G2" s="169"/>
      <c r="H2" s="169"/>
      <c r="I2" s="169"/>
      <c r="J2" s="170"/>
    </row>
    <row r="3" spans="2:10" x14ac:dyDescent="0.25">
      <c r="B3" s="171" t="s">
        <v>351</v>
      </c>
      <c r="C3" s="172"/>
      <c r="D3" s="172"/>
      <c r="E3" s="172"/>
      <c r="F3" s="172"/>
      <c r="G3" s="172"/>
      <c r="H3" s="172"/>
      <c r="I3" s="172"/>
      <c r="J3" s="173"/>
    </row>
    <row r="4" spans="2:10" x14ac:dyDescent="0.25">
      <c r="B4" s="171" t="s">
        <v>444</v>
      </c>
      <c r="C4" s="172"/>
      <c r="D4" s="172"/>
      <c r="E4" s="172"/>
      <c r="F4" s="172"/>
      <c r="G4" s="172"/>
      <c r="H4" s="172"/>
      <c r="I4" s="172"/>
      <c r="J4" s="173"/>
    </row>
    <row r="5" spans="2:10" ht="15.75" thickBot="1" x14ac:dyDescent="0.3">
      <c r="B5" s="174" t="s">
        <v>0</v>
      </c>
      <c r="C5" s="175"/>
      <c r="D5" s="175"/>
      <c r="E5" s="175"/>
      <c r="F5" s="175"/>
      <c r="G5" s="175"/>
      <c r="H5" s="175"/>
      <c r="I5" s="175"/>
      <c r="J5" s="176"/>
    </row>
    <row r="6" spans="2:10" ht="16.5" x14ac:dyDescent="0.25">
      <c r="B6" s="177" t="s">
        <v>350</v>
      </c>
      <c r="C6" s="178"/>
      <c r="D6" s="84" t="s">
        <v>349</v>
      </c>
      <c r="E6" s="181" t="s">
        <v>348</v>
      </c>
      <c r="F6" s="181" t="s">
        <v>347</v>
      </c>
      <c r="G6" s="181" t="s">
        <v>346</v>
      </c>
      <c r="H6" s="84" t="s">
        <v>345</v>
      </c>
      <c r="I6" s="181" t="s">
        <v>344</v>
      </c>
      <c r="J6" s="181" t="s">
        <v>343</v>
      </c>
    </row>
    <row r="7" spans="2:10" ht="25.5" thickBot="1" x14ac:dyDescent="0.3">
      <c r="B7" s="179"/>
      <c r="C7" s="180"/>
      <c r="D7" s="83" t="s">
        <v>445</v>
      </c>
      <c r="E7" s="182"/>
      <c r="F7" s="182"/>
      <c r="G7" s="182"/>
      <c r="H7" s="83" t="s">
        <v>342</v>
      </c>
      <c r="I7" s="182"/>
      <c r="J7" s="182"/>
    </row>
    <row r="8" spans="2:10" x14ac:dyDescent="0.25">
      <c r="B8" s="185"/>
      <c r="C8" s="186"/>
      <c r="D8" s="68"/>
      <c r="E8" s="68"/>
      <c r="F8" s="68"/>
      <c r="G8" s="68"/>
      <c r="H8" s="68"/>
      <c r="I8" s="68"/>
      <c r="J8" s="68"/>
    </row>
    <row r="9" spans="2:10" x14ac:dyDescent="0.25">
      <c r="B9" s="187" t="s">
        <v>341</v>
      </c>
      <c r="C9" s="188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87" t="s">
        <v>340</v>
      </c>
      <c r="C10" s="188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87" t="s">
        <v>336</v>
      </c>
      <c r="C14" s="188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87" t="s">
        <v>332</v>
      </c>
      <c r="C18" s="188"/>
      <c r="D18" s="89">
        <v>358136509</v>
      </c>
      <c r="E18" s="89">
        <v>707390574</v>
      </c>
      <c r="F18" s="89">
        <v>950821185</v>
      </c>
      <c r="G18" s="89">
        <v>0</v>
      </c>
      <c r="H18" s="89">
        <f>D18+E18-F18+G18</f>
        <v>114705898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87" t="s">
        <v>331</v>
      </c>
      <c r="C20" s="188"/>
      <c r="D20" s="76">
        <f>+D9+D18</f>
        <v>358136509</v>
      </c>
      <c r="E20" s="76">
        <f>+E9+E18</f>
        <v>707390574</v>
      </c>
      <c r="F20" s="76">
        <f>+F9+F18</f>
        <v>950821185</v>
      </c>
      <c r="G20" s="76">
        <f>+G9+G18</f>
        <v>0</v>
      </c>
      <c r="H20" s="76">
        <f>+H9+H18</f>
        <v>114705898</v>
      </c>
      <c r="I20" s="76">
        <v>0</v>
      </c>
      <c r="J20" s="76">
        <v>0</v>
      </c>
    </row>
    <row r="21" spans="2:13" x14ac:dyDescent="0.25">
      <c r="B21" s="187"/>
      <c r="C21" s="188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87" t="s">
        <v>330</v>
      </c>
      <c r="C22" s="188"/>
      <c r="D22" s="76"/>
      <c r="E22" s="76"/>
      <c r="F22" s="76"/>
      <c r="G22" s="76"/>
      <c r="H22" s="76"/>
      <c r="I22" s="76"/>
      <c r="J22" s="76"/>
    </row>
    <row r="23" spans="2:13" x14ac:dyDescent="0.25">
      <c r="B23" s="189" t="s">
        <v>329</v>
      </c>
      <c r="C23" s="190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89" t="s">
        <v>328</v>
      </c>
      <c r="C24" s="190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89" t="s">
        <v>327</v>
      </c>
      <c r="C25" s="190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3"/>
      <c r="C26" s="184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87" t="s">
        <v>326</v>
      </c>
      <c r="C27" s="188"/>
      <c r="D27" s="89"/>
      <c r="E27" s="89"/>
      <c r="F27" s="89"/>
      <c r="G27" s="89"/>
      <c r="H27" s="89"/>
      <c r="I27" s="89"/>
      <c r="J27" s="89"/>
    </row>
    <row r="28" spans="2:13" x14ac:dyDescent="0.25">
      <c r="B28" s="189" t="s">
        <v>325</v>
      </c>
      <c r="C28" s="190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89" t="s">
        <v>324</v>
      </c>
      <c r="C29" s="190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89" t="s">
        <v>323</v>
      </c>
      <c r="C30" s="190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2"/>
      <c r="C31" s="193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4" t="s">
        <v>322</v>
      </c>
      <c r="C33" s="194"/>
      <c r="D33" s="194"/>
      <c r="E33" s="194"/>
      <c r="F33" s="194"/>
      <c r="G33" s="194"/>
      <c r="H33" s="194"/>
      <c r="I33" s="194"/>
      <c r="J33" s="194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4" t="s">
        <v>321</v>
      </c>
      <c r="C35" s="194"/>
      <c r="D35" s="194"/>
      <c r="E35" s="194"/>
      <c r="F35" s="194"/>
      <c r="G35" s="194"/>
      <c r="H35" s="194"/>
      <c r="I35" s="194"/>
      <c r="J35" s="194"/>
    </row>
    <row r="36" spans="2:10" ht="15.75" thickBot="1" x14ac:dyDescent="0.3"/>
    <row r="37" spans="2:10" x14ac:dyDescent="0.25">
      <c r="B37" s="181" t="s">
        <v>320</v>
      </c>
      <c r="C37" s="85" t="s">
        <v>319</v>
      </c>
      <c r="D37" s="85" t="s">
        <v>318</v>
      </c>
      <c r="E37" s="85" t="s">
        <v>317</v>
      </c>
      <c r="F37" s="181" t="s">
        <v>316</v>
      </c>
      <c r="G37" s="85" t="s">
        <v>315</v>
      </c>
    </row>
    <row r="38" spans="2:10" x14ac:dyDescent="0.25">
      <c r="B38" s="191"/>
      <c r="C38" s="84" t="s">
        <v>314</v>
      </c>
      <c r="D38" s="84" t="s">
        <v>313</v>
      </c>
      <c r="E38" s="84" t="s">
        <v>312</v>
      </c>
      <c r="F38" s="191"/>
      <c r="G38" s="84" t="s">
        <v>311</v>
      </c>
    </row>
    <row r="39" spans="2:10" ht="15.75" thickBot="1" x14ac:dyDescent="0.3">
      <c r="B39" s="182"/>
      <c r="C39" s="82"/>
      <c r="D39" s="83" t="s">
        <v>310</v>
      </c>
      <c r="E39" s="82"/>
      <c r="F39" s="182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topLeftCell="A28" zoomScale="130" zoomScaleNormal="120" zoomScaleSheetLayoutView="13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2:12" x14ac:dyDescent="0.25">
      <c r="B3" s="162" t="s">
        <v>371</v>
      </c>
      <c r="C3" s="163"/>
      <c r="D3" s="163"/>
      <c r="E3" s="163"/>
      <c r="F3" s="163"/>
      <c r="G3" s="163"/>
      <c r="H3" s="163"/>
      <c r="I3" s="163"/>
      <c r="J3" s="163"/>
      <c r="K3" s="163"/>
      <c r="L3" s="164"/>
    </row>
    <row r="4" spans="2:12" x14ac:dyDescent="0.25">
      <c r="B4" s="162" t="str">
        <f>+'FORMATO 2'!B4:J4</f>
        <v>Del 1 de enero al 31 de marzo de 2021 (b)</v>
      </c>
      <c r="C4" s="163"/>
      <c r="D4" s="163"/>
      <c r="E4" s="163"/>
      <c r="F4" s="163"/>
      <c r="G4" s="163"/>
      <c r="H4" s="163"/>
      <c r="I4" s="163"/>
      <c r="J4" s="163"/>
      <c r="K4" s="163"/>
      <c r="L4" s="164"/>
    </row>
    <row r="5" spans="2:12" ht="15.75" thickBot="1" x14ac:dyDescent="0.3">
      <c r="B5" s="165" t="s">
        <v>0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446</v>
      </c>
      <c r="K6" s="53" t="s">
        <v>447</v>
      </c>
      <c r="L6" s="53" t="s">
        <v>448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zoomScale="120" zoomScaleNormal="175" zoomScaleSheetLayoutView="120" workbookViewId="0">
      <selection activeCell="G26" sqref="G26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3" t="s">
        <v>176</v>
      </c>
      <c r="C2" s="204"/>
      <c r="D2" s="204"/>
      <c r="E2" s="205"/>
    </row>
    <row r="3" spans="2:7" x14ac:dyDescent="0.25">
      <c r="B3" s="206" t="s">
        <v>1</v>
      </c>
      <c r="C3" s="207"/>
      <c r="D3" s="207"/>
      <c r="E3" s="208"/>
    </row>
    <row r="4" spans="2:7" x14ac:dyDescent="0.25">
      <c r="B4" s="206" t="str">
        <f>+'FORMATO 2'!B4:J4</f>
        <v>Del 1 de enero al 31 de marzo de 2021 (b)</v>
      </c>
      <c r="C4" s="207"/>
      <c r="D4" s="207"/>
      <c r="E4" s="208"/>
    </row>
    <row r="5" spans="2:7" ht="15.75" thickBot="1" x14ac:dyDescent="0.3">
      <c r="B5" s="209" t="s">
        <v>0</v>
      </c>
      <c r="C5" s="210"/>
      <c r="D5" s="210"/>
      <c r="E5" s="211"/>
    </row>
    <row r="6" spans="2:7" x14ac:dyDescent="0.25">
      <c r="B6" s="197" t="s">
        <v>177</v>
      </c>
      <c r="C6" s="112" t="s">
        <v>2</v>
      </c>
      <c r="D6" s="201" t="s">
        <v>3</v>
      </c>
      <c r="E6" s="54" t="s">
        <v>4</v>
      </c>
    </row>
    <row r="7" spans="2:7" ht="15.75" thickBot="1" x14ac:dyDescent="0.3">
      <c r="B7" s="198"/>
      <c r="C7" s="113" t="s">
        <v>178</v>
      </c>
      <c r="D7" s="202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2487257900</v>
      </c>
      <c r="D9" s="30">
        <f t="shared" ref="D9:E9" si="0">+D10+D11+D12</f>
        <v>926818405</v>
      </c>
      <c r="E9" s="30">
        <f t="shared" si="0"/>
        <v>926818405</v>
      </c>
    </row>
    <row r="10" spans="2:7" ht="12.75" customHeight="1" x14ac:dyDescent="0.25">
      <c r="B10" s="46" t="s">
        <v>7</v>
      </c>
      <c r="C10" s="30">
        <f>+'FORMATO 5'!E43</f>
        <v>614807563</v>
      </c>
      <c r="D10" s="31">
        <f>+'FORMATO 5'!H43</f>
        <v>187060003</v>
      </c>
      <c r="E10" s="31">
        <f>+'FORMATO 5'!I43</f>
        <v>187060003</v>
      </c>
      <c r="G10" s="49"/>
    </row>
    <row r="11" spans="2:7" ht="12.75" customHeight="1" x14ac:dyDescent="0.25">
      <c r="B11" s="46" t="s">
        <v>8</v>
      </c>
      <c r="C11" s="30">
        <f>+'FORMATO 5'!E68</f>
        <v>1872450337</v>
      </c>
      <c r="D11" s="31">
        <f>+'FORMATO 5'!H68</f>
        <v>739758402</v>
      </c>
      <c r="E11" s="31">
        <f>+'FORMATO 5'!I68</f>
        <v>739758402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2487257900</v>
      </c>
      <c r="D14" s="30">
        <f t="shared" ref="D14:E14" si="1">SUM(D15:D16)</f>
        <v>484803983</v>
      </c>
      <c r="E14" s="30">
        <f t="shared" si="1"/>
        <v>484250495</v>
      </c>
    </row>
    <row r="15" spans="2:7" ht="12.75" customHeight="1" x14ac:dyDescent="0.25">
      <c r="B15" s="46" t="s">
        <v>11</v>
      </c>
      <c r="C15" s="30">
        <v>614807563</v>
      </c>
      <c r="D15" s="31">
        <v>89307979</v>
      </c>
      <c r="E15" s="31">
        <v>89307979</v>
      </c>
    </row>
    <row r="16" spans="2:7" ht="12.75" customHeight="1" x14ac:dyDescent="0.25">
      <c r="B16" s="46" t="s">
        <v>12</v>
      </c>
      <c r="C16" s="30">
        <v>1872450337</v>
      </c>
      <c r="D16" s="31">
        <v>395496004</v>
      </c>
      <c r="E16" s="31">
        <v>394942516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442014422</v>
      </c>
      <c r="E22" s="30">
        <f t="shared" si="3"/>
        <v>442567910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442014422</v>
      </c>
      <c r="E23" s="30">
        <f t="shared" si="4"/>
        <v>442567910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442014422</v>
      </c>
      <c r="E24" s="30">
        <f t="shared" si="5"/>
        <v>442567910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97" t="s">
        <v>19</v>
      </c>
      <c r="C27" s="201" t="s">
        <v>20</v>
      </c>
      <c r="D27" s="199" t="s">
        <v>3</v>
      </c>
      <c r="E27" s="120" t="s">
        <v>4</v>
      </c>
    </row>
    <row r="28" spans="2:5" ht="12.75" customHeight="1" thickBot="1" x14ac:dyDescent="0.3">
      <c r="B28" s="198"/>
      <c r="C28" s="202"/>
      <c r="D28" s="200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5" t="s">
        <v>28</v>
      </c>
      <c r="C37" s="195">
        <v>0</v>
      </c>
      <c r="D37" s="195">
        <v>0</v>
      </c>
      <c r="E37" s="195">
        <v>0</v>
      </c>
    </row>
    <row r="38" spans="2:5" ht="12.75" customHeight="1" thickBot="1" x14ac:dyDescent="0.3">
      <c r="B38" s="196"/>
      <c r="C38" s="196"/>
      <c r="D38" s="196"/>
      <c r="E38" s="196"/>
    </row>
    <row r="39" spans="2:5" ht="12.75" customHeight="1" x14ac:dyDescent="0.25">
      <c r="B39" s="197" t="s">
        <v>19</v>
      </c>
      <c r="C39" s="110" t="s">
        <v>2</v>
      </c>
      <c r="D39" s="199" t="s">
        <v>3</v>
      </c>
      <c r="E39" s="120" t="s">
        <v>4</v>
      </c>
    </row>
    <row r="40" spans="2:5" ht="12.75" customHeight="1" thickBot="1" x14ac:dyDescent="0.3">
      <c r="B40" s="198"/>
      <c r="C40" s="111" t="s">
        <v>29</v>
      </c>
      <c r="D40" s="200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614807563</v>
      </c>
      <c r="D42" s="33">
        <f t="shared" ref="D42:E42" si="6">+D10</f>
        <v>187060003</v>
      </c>
      <c r="E42" s="33">
        <f t="shared" si="6"/>
        <v>187060003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614807563</v>
      </c>
      <c r="D47" s="33">
        <f t="shared" ref="D47:E47" si="8">+D15</f>
        <v>89307979</v>
      </c>
      <c r="E47" s="33">
        <f t="shared" si="8"/>
        <v>89307979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97752024</v>
      </c>
      <c r="E51" s="43">
        <f t="shared" si="9"/>
        <v>97752024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97752024</v>
      </c>
      <c r="E52" s="43">
        <f t="shared" si="10"/>
        <v>97752024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97" t="s">
        <v>19</v>
      </c>
      <c r="C54" s="201" t="s">
        <v>20</v>
      </c>
      <c r="D54" s="199" t="s">
        <v>3</v>
      </c>
      <c r="E54" s="120" t="s">
        <v>4</v>
      </c>
    </row>
    <row r="55" spans="2:5" ht="12.75" customHeight="1" thickBot="1" x14ac:dyDescent="0.3">
      <c r="B55" s="198"/>
      <c r="C55" s="202"/>
      <c r="D55" s="200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1872450337</v>
      </c>
      <c r="D57" s="33">
        <f t="shared" ref="D57:E57" si="11">+D11</f>
        <v>739758402</v>
      </c>
      <c r="E57" s="33">
        <f t="shared" si="11"/>
        <v>739758402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1872450337</v>
      </c>
      <c r="D62" s="33">
        <f t="shared" ref="D62:E62" si="13">+D16</f>
        <v>395496004</v>
      </c>
      <c r="E62" s="33">
        <f t="shared" si="13"/>
        <v>394942516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344262398</v>
      </c>
      <c r="E66" s="43">
        <f t="shared" si="14"/>
        <v>344815886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344262398</v>
      </c>
      <c r="E67" s="44">
        <f>+E66-E58</f>
        <v>344815886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3"/>
  <sheetViews>
    <sheetView view="pageBreakPreview" topLeftCell="A58" zoomScale="115" zoomScaleNormal="190" zoomScaleSheetLayoutView="115" workbookViewId="0">
      <pane xSplit="1" topLeftCell="B1" activePane="topRight" state="frozen"/>
      <selection activeCell="D19" sqref="D19"/>
      <selection pane="topRight" activeCell="M73" sqref="M73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7109375" bestFit="1" customWidth="1"/>
    <col min="6" max="6" width="13.85546875" bestFit="1" customWidth="1"/>
    <col min="7" max="9" width="14" bestFit="1" customWidth="1"/>
    <col min="10" max="10" width="17.710937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1"/>
    </row>
    <row r="3" spans="2:11" x14ac:dyDescent="0.25">
      <c r="B3" s="223" t="s">
        <v>372</v>
      </c>
      <c r="C3" s="224"/>
      <c r="D3" s="224"/>
      <c r="E3" s="224"/>
      <c r="F3" s="224"/>
      <c r="G3" s="224"/>
      <c r="H3" s="224"/>
      <c r="I3" s="224"/>
      <c r="J3" s="225"/>
    </row>
    <row r="4" spans="2:11" x14ac:dyDescent="0.25">
      <c r="B4" s="223" t="str">
        <f>+'FORMATO 2'!B4:J4</f>
        <v>Del 1 de enero al 31 de marzo de 2021 (b)</v>
      </c>
      <c r="C4" s="224"/>
      <c r="D4" s="224"/>
      <c r="E4" s="224"/>
      <c r="F4" s="224"/>
      <c r="G4" s="224"/>
      <c r="H4" s="224"/>
      <c r="I4" s="224"/>
      <c r="J4" s="225"/>
    </row>
    <row r="5" spans="2:11" ht="15.75" thickBot="1" x14ac:dyDescent="0.3">
      <c r="B5" s="226" t="s">
        <v>0</v>
      </c>
      <c r="C5" s="227"/>
      <c r="D5" s="227"/>
      <c r="E5" s="227"/>
      <c r="F5" s="227"/>
      <c r="G5" s="227"/>
      <c r="H5" s="227"/>
      <c r="I5" s="227"/>
      <c r="J5" s="228"/>
    </row>
    <row r="6" spans="2:11" ht="15.75" thickBot="1" x14ac:dyDescent="0.3">
      <c r="B6" s="229"/>
      <c r="C6" s="230"/>
      <c r="D6" s="231"/>
      <c r="E6" s="232" t="s">
        <v>373</v>
      </c>
      <c r="F6" s="233"/>
      <c r="G6" s="233"/>
      <c r="H6" s="233"/>
      <c r="I6" s="234"/>
      <c r="J6" s="199" t="s">
        <v>374</v>
      </c>
    </row>
    <row r="7" spans="2:11" x14ac:dyDescent="0.25">
      <c r="B7" s="236" t="s">
        <v>19</v>
      </c>
      <c r="C7" s="237"/>
      <c r="D7" s="238"/>
      <c r="E7" s="199" t="s">
        <v>375</v>
      </c>
      <c r="F7" s="201" t="s">
        <v>38</v>
      </c>
      <c r="G7" s="199" t="s">
        <v>39</v>
      </c>
      <c r="H7" s="199" t="s">
        <v>3</v>
      </c>
      <c r="I7" s="199" t="s">
        <v>376</v>
      </c>
      <c r="J7" s="235"/>
    </row>
    <row r="8" spans="2:11" ht="15.75" thickBot="1" x14ac:dyDescent="0.3">
      <c r="B8" s="239" t="s">
        <v>377</v>
      </c>
      <c r="C8" s="240"/>
      <c r="D8" s="241"/>
      <c r="E8" s="200"/>
      <c r="F8" s="202"/>
      <c r="G8" s="200"/>
      <c r="H8" s="200"/>
      <c r="I8" s="200"/>
      <c r="J8" s="200"/>
    </row>
    <row r="9" spans="2:11" ht="12" customHeight="1" x14ac:dyDescent="0.25">
      <c r="B9" s="242"/>
      <c r="C9" s="243"/>
      <c r="D9" s="244"/>
      <c r="E9" s="103"/>
      <c r="F9" s="103"/>
      <c r="G9" s="103"/>
      <c r="H9" s="103"/>
      <c r="I9" s="103"/>
      <c r="J9" s="103"/>
    </row>
    <row r="10" spans="2:11" ht="12" customHeight="1" x14ac:dyDescent="0.25">
      <c r="B10" s="218" t="s">
        <v>378</v>
      </c>
      <c r="C10" s="219"/>
      <c r="D10" s="222"/>
      <c r="E10" s="149"/>
      <c r="F10" s="149"/>
      <c r="G10" s="149"/>
      <c r="H10" s="149"/>
      <c r="I10" s="149"/>
      <c r="J10" s="149"/>
    </row>
    <row r="11" spans="2:11" ht="12" customHeight="1" x14ac:dyDescent="0.25">
      <c r="B11" s="15"/>
      <c r="C11" s="212" t="s">
        <v>379</v>
      </c>
      <c r="D11" s="213"/>
      <c r="E11" s="150">
        <v>0</v>
      </c>
      <c r="F11" s="151">
        <f t="shared" ref="F11:F16" si="0">+G11-E11</f>
        <v>0</v>
      </c>
      <c r="G11" s="150">
        <v>0</v>
      </c>
      <c r="H11" s="150">
        <v>0</v>
      </c>
      <c r="I11" s="152">
        <v>0</v>
      </c>
      <c r="J11" s="150">
        <f>+I11-E11</f>
        <v>0</v>
      </c>
    </row>
    <row r="12" spans="2:11" ht="12" customHeight="1" x14ac:dyDescent="0.25">
      <c r="B12" s="15"/>
      <c r="C12" s="212" t="s">
        <v>380</v>
      </c>
      <c r="D12" s="213"/>
      <c r="E12" s="150">
        <v>0</v>
      </c>
      <c r="F12" s="151">
        <f t="shared" si="0"/>
        <v>0</v>
      </c>
      <c r="G12" s="150">
        <v>0</v>
      </c>
      <c r="H12" s="150">
        <v>0</v>
      </c>
      <c r="I12" s="152">
        <v>0</v>
      </c>
      <c r="J12" s="150">
        <f t="shared" ref="J12:J41" si="1">+I12-E12</f>
        <v>0</v>
      </c>
    </row>
    <row r="13" spans="2:11" ht="12" customHeight="1" x14ac:dyDescent="0.25">
      <c r="B13" s="15"/>
      <c r="C13" s="212" t="s">
        <v>381</v>
      </c>
      <c r="D13" s="213"/>
      <c r="E13" s="150">
        <v>0</v>
      </c>
      <c r="F13" s="151">
        <f t="shared" si="0"/>
        <v>0</v>
      </c>
      <c r="G13" s="150">
        <v>0</v>
      </c>
      <c r="H13" s="150">
        <v>0</v>
      </c>
      <c r="I13" s="152">
        <v>0</v>
      </c>
      <c r="J13" s="150">
        <f t="shared" si="1"/>
        <v>0</v>
      </c>
    </row>
    <row r="14" spans="2:11" ht="12" customHeight="1" x14ac:dyDescent="0.25">
      <c r="B14" s="15"/>
      <c r="C14" s="212" t="s">
        <v>382</v>
      </c>
      <c r="D14" s="213"/>
      <c r="E14" s="150">
        <v>0</v>
      </c>
      <c r="F14" s="151">
        <f t="shared" si="0"/>
        <v>0</v>
      </c>
      <c r="G14" s="150">
        <v>0</v>
      </c>
      <c r="H14" s="150">
        <v>0</v>
      </c>
      <c r="I14" s="152">
        <v>0</v>
      </c>
      <c r="J14" s="150">
        <f t="shared" si="1"/>
        <v>0</v>
      </c>
    </row>
    <row r="15" spans="2:11" ht="12" customHeight="1" x14ac:dyDescent="0.25">
      <c r="B15" s="15"/>
      <c r="C15" s="212" t="s">
        <v>383</v>
      </c>
      <c r="D15" s="213"/>
      <c r="E15" s="152">
        <v>0</v>
      </c>
      <c r="F15" s="153">
        <v>1287499.19</v>
      </c>
      <c r="G15" s="152">
        <f>+E15+F15</f>
        <v>1287499.19</v>
      </c>
      <c r="H15" s="152">
        <v>1287499</v>
      </c>
      <c r="I15" s="152">
        <v>1287499</v>
      </c>
      <c r="J15" s="152">
        <f t="shared" si="1"/>
        <v>1287499</v>
      </c>
      <c r="K15" s="134"/>
    </row>
    <row r="16" spans="2:11" ht="12" customHeight="1" x14ac:dyDescent="0.25">
      <c r="B16" s="15"/>
      <c r="C16" s="212" t="s">
        <v>384</v>
      </c>
      <c r="D16" s="213"/>
      <c r="E16" s="152">
        <v>0</v>
      </c>
      <c r="F16" s="153">
        <f t="shared" si="0"/>
        <v>0</v>
      </c>
      <c r="G16" s="152">
        <v>0</v>
      </c>
      <c r="H16" s="152">
        <v>0</v>
      </c>
      <c r="I16" s="152">
        <v>0</v>
      </c>
      <c r="J16" s="152">
        <f t="shared" si="1"/>
        <v>0</v>
      </c>
      <c r="K16" s="134"/>
    </row>
    <row r="17" spans="2:11" ht="12" customHeight="1" x14ac:dyDescent="0.25">
      <c r="B17" s="15"/>
      <c r="C17" s="212" t="s">
        <v>385</v>
      </c>
      <c r="D17" s="213"/>
      <c r="E17" s="152">
        <v>0</v>
      </c>
      <c r="F17" s="153">
        <v>1022452</v>
      </c>
      <c r="G17" s="152">
        <f>+E17+F17</f>
        <v>1022452</v>
      </c>
      <c r="H17" s="152">
        <v>1022452</v>
      </c>
      <c r="I17" s="152">
        <v>1022452</v>
      </c>
      <c r="J17" s="152">
        <f t="shared" si="1"/>
        <v>1022452</v>
      </c>
      <c r="K17" s="134"/>
    </row>
    <row r="18" spans="2:11" ht="12" customHeight="1" x14ac:dyDescent="0.25">
      <c r="B18" s="15"/>
      <c r="C18" s="212" t="s">
        <v>386</v>
      </c>
      <c r="D18" s="213"/>
      <c r="E18" s="153">
        <v>0</v>
      </c>
      <c r="F18" s="153">
        <f t="shared" ref="F18:I18" si="2">SUM(F19:F29)</f>
        <v>0</v>
      </c>
      <c r="G18" s="153">
        <f t="shared" si="2"/>
        <v>0</v>
      </c>
      <c r="H18" s="153">
        <f t="shared" si="2"/>
        <v>0</v>
      </c>
      <c r="I18" s="153">
        <f t="shared" si="2"/>
        <v>0</v>
      </c>
      <c r="J18" s="151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52">
        <v>0</v>
      </c>
      <c r="F19" s="151">
        <f t="shared" ref="F19:F41" si="4">+G19-E19</f>
        <v>0</v>
      </c>
      <c r="G19" s="150">
        <v>0</v>
      </c>
      <c r="H19" s="150">
        <v>0</v>
      </c>
      <c r="I19" s="150">
        <v>0</v>
      </c>
      <c r="J19" s="150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2">
        <v>0</v>
      </c>
      <c r="F20" s="151">
        <f t="shared" si="4"/>
        <v>0</v>
      </c>
      <c r="G20" s="150">
        <v>0</v>
      </c>
      <c r="H20" s="150">
        <v>0</v>
      </c>
      <c r="I20" s="152">
        <v>0</v>
      </c>
      <c r="J20" s="150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2">
        <v>0</v>
      </c>
      <c r="F21" s="151">
        <f t="shared" si="4"/>
        <v>0</v>
      </c>
      <c r="G21" s="150">
        <v>0</v>
      </c>
      <c r="H21" s="150">
        <v>0</v>
      </c>
      <c r="I21" s="152">
        <v>0</v>
      </c>
      <c r="J21" s="150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2">
        <v>0</v>
      </c>
      <c r="F22" s="151">
        <f t="shared" si="4"/>
        <v>0</v>
      </c>
      <c r="G22" s="150">
        <v>0</v>
      </c>
      <c r="H22" s="150">
        <v>0</v>
      </c>
      <c r="I22" s="152">
        <v>0</v>
      </c>
      <c r="J22" s="150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2">
        <v>0</v>
      </c>
      <c r="F23" s="151">
        <f t="shared" si="4"/>
        <v>0</v>
      </c>
      <c r="G23" s="150">
        <v>0</v>
      </c>
      <c r="H23" s="150">
        <v>0</v>
      </c>
      <c r="I23" s="152">
        <v>0</v>
      </c>
      <c r="J23" s="150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2">
        <v>0</v>
      </c>
      <c r="F24" s="151">
        <f t="shared" si="4"/>
        <v>0</v>
      </c>
      <c r="G24" s="150">
        <v>0</v>
      </c>
      <c r="H24" s="150">
        <v>0</v>
      </c>
      <c r="I24" s="152">
        <v>0</v>
      </c>
      <c r="J24" s="150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2">
        <v>0</v>
      </c>
      <c r="F25" s="151">
        <f t="shared" si="4"/>
        <v>0</v>
      </c>
      <c r="G25" s="150">
        <v>0</v>
      </c>
      <c r="H25" s="150">
        <v>0</v>
      </c>
      <c r="I25" s="152">
        <v>0</v>
      </c>
      <c r="J25" s="150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2">
        <v>0</v>
      </c>
      <c r="F26" s="151">
        <f t="shared" si="4"/>
        <v>0</v>
      </c>
      <c r="G26" s="150">
        <v>0</v>
      </c>
      <c r="H26" s="150">
        <v>0</v>
      </c>
      <c r="I26" s="152">
        <v>0</v>
      </c>
      <c r="J26" s="150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2">
        <v>0</v>
      </c>
      <c r="F27" s="151">
        <f t="shared" si="4"/>
        <v>0</v>
      </c>
      <c r="G27" s="150">
        <v>0</v>
      </c>
      <c r="H27" s="150">
        <v>0</v>
      </c>
      <c r="I27" s="152">
        <v>0</v>
      </c>
      <c r="J27" s="150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2">
        <v>0</v>
      </c>
      <c r="F28" s="151">
        <f t="shared" si="4"/>
        <v>0</v>
      </c>
      <c r="G28" s="150">
        <v>0</v>
      </c>
      <c r="H28" s="150">
        <v>0</v>
      </c>
      <c r="I28" s="152">
        <v>0</v>
      </c>
      <c r="J28" s="150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2">
        <v>0</v>
      </c>
      <c r="F29" s="151">
        <f t="shared" si="4"/>
        <v>0</v>
      </c>
      <c r="G29" s="150">
        <v>0</v>
      </c>
      <c r="H29" s="150">
        <v>0</v>
      </c>
      <c r="I29" s="152">
        <v>0</v>
      </c>
      <c r="J29" s="150">
        <f t="shared" si="1"/>
        <v>0</v>
      </c>
    </row>
    <row r="30" spans="2:11" ht="12" customHeight="1" x14ac:dyDescent="0.25">
      <c r="B30" s="15"/>
      <c r="C30" s="212" t="s">
        <v>398</v>
      </c>
      <c r="D30" s="213"/>
      <c r="E30" s="152">
        <f>SUM(E31:E35)</f>
        <v>0</v>
      </c>
      <c r="F30" s="151">
        <f t="shared" si="4"/>
        <v>0</v>
      </c>
      <c r="G30" s="150">
        <v>0</v>
      </c>
      <c r="H30" s="150">
        <f t="shared" ref="H30:J30" si="5">SUM(H31:H35)</f>
        <v>0</v>
      </c>
      <c r="I30" s="152">
        <f t="shared" si="5"/>
        <v>0</v>
      </c>
      <c r="J30" s="150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2">
        <v>0</v>
      </c>
      <c r="F31" s="151">
        <f t="shared" si="4"/>
        <v>0</v>
      </c>
      <c r="G31" s="150">
        <v>0</v>
      </c>
      <c r="H31" s="150">
        <v>0</v>
      </c>
      <c r="I31" s="152">
        <v>0</v>
      </c>
      <c r="J31" s="150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2"/>
      <c r="F32" s="151">
        <f t="shared" si="4"/>
        <v>0</v>
      </c>
      <c r="G32" s="150">
        <v>0</v>
      </c>
      <c r="H32" s="150">
        <v>0</v>
      </c>
      <c r="I32" s="152">
        <v>0</v>
      </c>
      <c r="J32" s="150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2">
        <v>0</v>
      </c>
      <c r="F33" s="151">
        <f t="shared" si="4"/>
        <v>0</v>
      </c>
      <c r="G33" s="150">
        <v>0</v>
      </c>
      <c r="H33" s="150">
        <v>0</v>
      </c>
      <c r="I33" s="152">
        <v>0</v>
      </c>
      <c r="J33" s="150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2">
        <v>0</v>
      </c>
      <c r="F34" s="151">
        <f t="shared" si="4"/>
        <v>0</v>
      </c>
      <c r="G34" s="150">
        <v>0</v>
      </c>
      <c r="H34" s="150">
        <v>0</v>
      </c>
      <c r="I34" s="152">
        <v>0</v>
      </c>
      <c r="J34" s="150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2">
        <v>0</v>
      </c>
      <c r="F35" s="151">
        <f t="shared" si="4"/>
        <v>0</v>
      </c>
      <c r="G35" s="150">
        <v>0</v>
      </c>
      <c r="H35" s="150">
        <v>0</v>
      </c>
      <c r="I35" s="152">
        <v>0</v>
      </c>
      <c r="J35" s="150">
        <f t="shared" si="1"/>
        <v>0</v>
      </c>
    </row>
    <row r="36" spans="2:10" ht="12" customHeight="1" x14ac:dyDescent="0.25">
      <c r="B36" s="15"/>
      <c r="C36" s="212" t="s">
        <v>404</v>
      </c>
      <c r="D36" s="213"/>
      <c r="E36" s="152">
        <v>614807563</v>
      </c>
      <c r="F36" s="151">
        <f t="shared" si="4"/>
        <v>692273</v>
      </c>
      <c r="G36" s="150">
        <v>615499836</v>
      </c>
      <c r="H36" s="150">
        <v>184750052</v>
      </c>
      <c r="I36" s="150">
        <v>184750052</v>
      </c>
      <c r="J36" s="150">
        <f t="shared" si="1"/>
        <v>-430057511</v>
      </c>
    </row>
    <row r="37" spans="2:10" ht="12" customHeight="1" x14ac:dyDescent="0.25">
      <c r="B37" s="15"/>
      <c r="C37" s="212" t="s">
        <v>405</v>
      </c>
      <c r="D37" s="213"/>
      <c r="E37" s="152">
        <f>+E38</f>
        <v>0</v>
      </c>
      <c r="F37" s="151">
        <f t="shared" si="4"/>
        <v>0</v>
      </c>
      <c r="G37" s="150">
        <v>0</v>
      </c>
      <c r="H37" s="150">
        <f t="shared" ref="H37:J37" si="6">+H38</f>
        <v>0</v>
      </c>
      <c r="I37" s="152">
        <f t="shared" si="6"/>
        <v>0</v>
      </c>
      <c r="J37" s="150">
        <f t="shared" si="6"/>
        <v>0</v>
      </c>
    </row>
    <row r="38" spans="2:10" ht="12" customHeight="1" x14ac:dyDescent="0.25">
      <c r="B38" s="15"/>
      <c r="C38" s="116"/>
      <c r="D38" s="117" t="s">
        <v>406</v>
      </c>
      <c r="E38" s="152">
        <v>0</v>
      </c>
      <c r="F38" s="151">
        <f t="shared" si="4"/>
        <v>0</v>
      </c>
      <c r="G38" s="150">
        <v>0</v>
      </c>
      <c r="H38" s="150">
        <v>0</v>
      </c>
      <c r="I38" s="152">
        <v>0</v>
      </c>
      <c r="J38" s="150">
        <f t="shared" si="1"/>
        <v>0</v>
      </c>
    </row>
    <row r="39" spans="2:10" ht="12" customHeight="1" x14ac:dyDescent="0.25">
      <c r="B39" s="15"/>
      <c r="C39" s="212" t="s">
        <v>407</v>
      </c>
      <c r="D39" s="213"/>
      <c r="E39" s="150">
        <f t="shared" ref="E39:F39" si="7">SUM(E40:E41)</f>
        <v>0</v>
      </c>
      <c r="F39" s="150">
        <f t="shared" si="7"/>
        <v>0</v>
      </c>
      <c r="G39" s="150">
        <f>SUM(G40:G41)</f>
        <v>0</v>
      </c>
      <c r="H39" s="150">
        <f t="shared" ref="H39:J39" si="8">SUM(H40:H41)</f>
        <v>0</v>
      </c>
      <c r="I39" s="152">
        <f t="shared" si="8"/>
        <v>0</v>
      </c>
      <c r="J39" s="150">
        <f t="shared" si="8"/>
        <v>0</v>
      </c>
    </row>
    <row r="40" spans="2:10" ht="12" customHeight="1" x14ac:dyDescent="0.25">
      <c r="B40" s="15"/>
      <c r="C40" s="116"/>
      <c r="D40" s="117" t="s">
        <v>408</v>
      </c>
      <c r="E40" s="152">
        <v>0</v>
      </c>
      <c r="F40" s="151">
        <f t="shared" si="4"/>
        <v>0</v>
      </c>
      <c r="G40" s="150">
        <v>0</v>
      </c>
      <c r="H40" s="150">
        <v>0</v>
      </c>
      <c r="I40" s="150">
        <v>0</v>
      </c>
      <c r="J40" s="150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2">
        <v>0</v>
      </c>
      <c r="F41" s="151">
        <f t="shared" si="4"/>
        <v>0</v>
      </c>
      <c r="G41" s="150">
        <v>0</v>
      </c>
      <c r="H41" s="150">
        <v>0</v>
      </c>
      <c r="I41" s="150">
        <v>0</v>
      </c>
      <c r="J41" s="150">
        <f t="shared" si="1"/>
        <v>0</v>
      </c>
    </row>
    <row r="42" spans="2:10" ht="12" customHeight="1" x14ac:dyDescent="0.25">
      <c r="B42" s="104"/>
      <c r="C42" s="118"/>
      <c r="D42" s="119"/>
      <c r="E42" s="152"/>
      <c r="F42" s="150"/>
      <c r="G42" s="150"/>
      <c r="H42" s="150"/>
      <c r="I42" s="152"/>
      <c r="J42" s="150"/>
    </row>
    <row r="43" spans="2:10" ht="12" customHeight="1" x14ac:dyDescent="0.25">
      <c r="B43" s="218" t="s">
        <v>410</v>
      </c>
      <c r="C43" s="219"/>
      <c r="D43" s="215"/>
      <c r="E43" s="154">
        <f>+E11+E12+E13+E14+E15+E16+E17+E18+E30+E36+E37+E39</f>
        <v>614807563</v>
      </c>
      <c r="F43" s="154">
        <f t="shared" ref="F43:J43" si="9">+F11+F12+F13+F14+F15+F16+F17+F18+F30+F36+F37+F39</f>
        <v>3002224.19</v>
      </c>
      <c r="G43" s="154">
        <f t="shared" si="9"/>
        <v>617809787.19000006</v>
      </c>
      <c r="H43" s="154">
        <f t="shared" si="9"/>
        <v>187060003</v>
      </c>
      <c r="I43" s="154">
        <f t="shared" si="9"/>
        <v>187060003</v>
      </c>
      <c r="J43" s="154">
        <f t="shared" si="9"/>
        <v>-427747560</v>
      </c>
    </row>
    <row r="44" spans="2:10" ht="12" customHeight="1" x14ac:dyDescent="0.25">
      <c r="B44" s="218" t="s">
        <v>411</v>
      </c>
      <c r="C44" s="219"/>
      <c r="D44" s="215"/>
      <c r="E44" s="153"/>
      <c r="F44" s="155"/>
      <c r="G44" s="155"/>
      <c r="H44" s="155"/>
      <c r="I44" s="156"/>
      <c r="J44" s="155"/>
    </row>
    <row r="45" spans="2:10" ht="12" customHeight="1" x14ac:dyDescent="0.25">
      <c r="B45" s="218" t="s">
        <v>412</v>
      </c>
      <c r="C45" s="219"/>
      <c r="D45" s="215"/>
      <c r="E45" s="157"/>
      <c r="F45" s="157"/>
      <c r="G45" s="157"/>
      <c r="H45" s="157"/>
      <c r="I45" s="157"/>
      <c r="J45" s="154"/>
    </row>
    <row r="46" spans="2:10" ht="12" customHeight="1" x14ac:dyDescent="0.25">
      <c r="B46" s="104"/>
      <c r="C46" s="118"/>
      <c r="D46" s="119"/>
      <c r="E46" s="152"/>
      <c r="F46" s="150"/>
      <c r="G46" s="150"/>
      <c r="H46" s="150"/>
      <c r="I46" s="152"/>
      <c r="J46" s="150"/>
    </row>
    <row r="47" spans="2:10" ht="12" customHeight="1" x14ac:dyDescent="0.25">
      <c r="B47" s="218" t="s">
        <v>413</v>
      </c>
      <c r="C47" s="219"/>
      <c r="D47" s="215"/>
      <c r="E47" s="152"/>
      <c r="F47" s="150"/>
      <c r="G47" s="150"/>
      <c r="H47" s="150"/>
      <c r="I47" s="152"/>
      <c r="J47" s="150"/>
    </row>
    <row r="48" spans="2:10" ht="12" customHeight="1" x14ac:dyDescent="0.25">
      <c r="B48" s="15"/>
      <c r="C48" s="212" t="s">
        <v>414</v>
      </c>
      <c r="D48" s="213"/>
      <c r="E48" s="152">
        <f>SUM(E49:E56)</f>
        <v>0</v>
      </c>
      <c r="F48" s="150">
        <f t="shared" ref="F48:J48" si="10">SUM(F49:F56)</f>
        <v>0</v>
      </c>
      <c r="G48" s="150">
        <f t="shared" si="10"/>
        <v>0</v>
      </c>
      <c r="H48" s="150">
        <f t="shared" si="10"/>
        <v>0</v>
      </c>
      <c r="I48" s="152">
        <f t="shared" si="10"/>
        <v>0</v>
      </c>
      <c r="J48" s="150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52">
        <v>0</v>
      </c>
      <c r="F49" s="150">
        <v>0</v>
      </c>
      <c r="G49" s="150">
        <f t="shared" ref="G49:G66" si="11">E49+F49</f>
        <v>0</v>
      </c>
      <c r="H49" s="150">
        <v>0</v>
      </c>
      <c r="I49" s="152">
        <v>0</v>
      </c>
      <c r="J49" s="150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2">
        <v>0</v>
      </c>
      <c r="F50" s="151">
        <f t="shared" ref="F50" si="13">+G50-E50</f>
        <v>0</v>
      </c>
      <c r="G50" s="150">
        <v>0</v>
      </c>
      <c r="H50" s="150">
        <v>0</v>
      </c>
      <c r="I50" s="150">
        <v>0</v>
      </c>
      <c r="J50" s="150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52">
        <v>0</v>
      </c>
      <c r="F51" s="150">
        <v>0</v>
      </c>
      <c r="G51" s="150">
        <f t="shared" si="11"/>
        <v>0</v>
      </c>
      <c r="H51" s="150">
        <v>0</v>
      </c>
      <c r="I51" s="152">
        <v>0</v>
      </c>
      <c r="J51" s="150">
        <f t="shared" si="12"/>
        <v>0</v>
      </c>
    </row>
    <row r="52" spans="2:10" ht="16.5" x14ac:dyDescent="0.25">
      <c r="B52" s="15"/>
      <c r="C52" s="116"/>
      <c r="D52" s="105" t="s">
        <v>418</v>
      </c>
      <c r="E52" s="152">
        <v>0</v>
      </c>
      <c r="F52" s="150">
        <v>0</v>
      </c>
      <c r="G52" s="150">
        <f t="shared" si="11"/>
        <v>0</v>
      </c>
      <c r="H52" s="150">
        <v>0</v>
      </c>
      <c r="I52" s="150">
        <v>0</v>
      </c>
      <c r="J52" s="150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2">
        <v>0</v>
      </c>
      <c r="F53" s="150">
        <v>0</v>
      </c>
      <c r="G53" s="150">
        <f t="shared" si="11"/>
        <v>0</v>
      </c>
      <c r="H53" s="150">
        <v>0</v>
      </c>
      <c r="I53" s="150">
        <v>0</v>
      </c>
      <c r="J53" s="150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2">
        <v>0</v>
      </c>
      <c r="F54" s="150">
        <v>0</v>
      </c>
      <c r="G54" s="150">
        <f t="shared" si="11"/>
        <v>0</v>
      </c>
      <c r="H54" s="150">
        <v>0</v>
      </c>
      <c r="I54" s="150">
        <v>0</v>
      </c>
      <c r="J54" s="150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2">
        <v>0</v>
      </c>
      <c r="F55" s="150">
        <v>0</v>
      </c>
      <c r="G55" s="150">
        <f t="shared" si="11"/>
        <v>0</v>
      </c>
      <c r="H55" s="150">
        <v>0</v>
      </c>
      <c r="I55" s="150">
        <v>0</v>
      </c>
      <c r="J55" s="150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2">
        <v>0</v>
      </c>
      <c r="F56" s="150">
        <v>0</v>
      </c>
      <c r="G56" s="150">
        <f t="shared" si="11"/>
        <v>0</v>
      </c>
      <c r="H56" s="150">
        <v>0</v>
      </c>
      <c r="I56" s="150">
        <v>0</v>
      </c>
      <c r="J56" s="150">
        <f t="shared" si="12"/>
        <v>0</v>
      </c>
    </row>
    <row r="57" spans="2:10" ht="12" customHeight="1" x14ac:dyDescent="0.25">
      <c r="B57" s="15"/>
      <c r="C57" s="212" t="s">
        <v>423</v>
      </c>
      <c r="D57" s="213"/>
      <c r="E57" s="152">
        <f>SUM(E58:E61)</f>
        <v>0</v>
      </c>
      <c r="F57" s="150">
        <f t="shared" ref="F57:J57" si="14">SUM(F58:F61)</f>
        <v>0</v>
      </c>
      <c r="G57" s="150">
        <f t="shared" si="11"/>
        <v>0</v>
      </c>
      <c r="H57" s="150">
        <f t="shared" si="14"/>
        <v>0</v>
      </c>
      <c r="I57" s="150">
        <f t="shared" si="14"/>
        <v>0</v>
      </c>
      <c r="J57" s="150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2">
        <v>0</v>
      </c>
      <c r="F58" s="150">
        <v>0</v>
      </c>
      <c r="G58" s="150">
        <f t="shared" si="11"/>
        <v>0</v>
      </c>
      <c r="H58" s="150">
        <v>0</v>
      </c>
      <c r="I58" s="150">
        <v>0</v>
      </c>
      <c r="J58" s="150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2">
        <v>0</v>
      </c>
      <c r="F59" s="150">
        <v>0</v>
      </c>
      <c r="G59" s="150">
        <f t="shared" si="11"/>
        <v>0</v>
      </c>
      <c r="H59" s="150">
        <v>0</v>
      </c>
      <c r="I59" s="150">
        <v>0</v>
      </c>
      <c r="J59" s="150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2">
        <v>0</v>
      </c>
      <c r="F60" s="150">
        <v>0</v>
      </c>
      <c r="G60" s="150">
        <f t="shared" si="11"/>
        <v>0</v>
      </c>
      <c r="H60" s="150">
        <v>0</v>
      </c>
      <c r="I60" s="150">
        <v>0</v>
      </c>
      <c r="J60" s="150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2">
        <v>0</v>
      </c>
      <c r="F61" s="150">
        <v>0</v>
      </c>
      <c r="G61" s="150">
        <f t="shared" si="11"/>
        <v>0</v>
      </c>
      <c r="H61" s="150">
        <v>0</v>
      </c>
      <c r="I61" s="150">
        <v>0</v>
      </c>
      <c r="J61" s="150">
        <f t="shared" si="12"/>
        <v>0</v>
      </c>
    </row>
    <row r="62" spans="2:10" ht="12" customHeight="1" x14ac:dyDescent="0.25">
      <c r="B62" s="15"/>
      <c r="C62" s="212" t="s">
        <v>428</v>
      </c>
      <c r="D62" s="213"/>
      <c r="E62" s="152">
        <f>SUM(E63:E64)</f>
        <v>0</v>
      </c>
      <c r="F62" s="150">
        <f t="shared" ref="F62:J62" si="15">SUM(F63:F64)</f>
        <v>0</v>
      </c>
      <c r="G62" s="150">
        <f t="shared" si="11"/>
        <v>0</v>
      </c>
      <c r="H62" s="150">
        <f t="shared" si="15"/>
        <v>0</v>
      </c>
      <c r="I62" s="150">
        <f t="shared" si="15"/>
        <v>0</v>
      </c>
      <c r="J62" s="150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2">
        <v>0</v>
      </c>
      <c r="F63" s="150">
        <v>0</v>
      </c>
      <c r="G63" s="150">
        <f t="shared" si="11"/>
        <v>0</v>
      </c>
      <c r="H63" s="150">
        <v>0</v>
      </c>
      <c r="I63" s="150">
        <v>0</v>
      </c>
      <c r="J63" s="150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2">
        <v>0</v>
      </c>
      <c r="F64" s="150">
        <v>0</v>
      </c>
      <c r="G64" s="150">
        <f t="shared" si="11"/>
        <v>0</v>
      </c>
      <c r="H64" s="150">
        <v>0</v>
      </c>
      <c r="I64" s="150">
        <v>0</v>
      </c>
      <c r="J64" s="150">
        <f t="shared" si="12"/>
        <v>0</v>
      </c>
    </row>
    <row r="65" spans="2:12" ht="12" customHeight="1" x14ac:dyDescent="0.25">
      <c r="B65" s="15"/>
      <c r="C65" s="212" t="s">
        <v>431</v>
      </c>
      <c r="D65" s="213"/>
      <c r="E65" s="152">
        <v>1872450337</v>
      </c>
      <c r="F65" s="151">
        <v>247909709</v>
      </c>
      <c r="G65" s="150">
        <f>+E65+F65</f>
        <v>2120360046</v>
      </c>
      <c r="H65" s="150">
        <v>739758402</v>
      </c>
      <c r="I65" s="150">
        <v>739758402</v>
      </c>
      <c r="J65" s="150">
        <f t="shared" si="12"/>
        <v>-1132691935</v>
      </c>
      <c r="L65" s="148"/>
    </row>
    <row r="66" spans="2:12" ht="12" customHeight="1" x14ac:dyDescent="0.25">
      <c r="B66" s="15"/>
      <c r="C66" s="212" t="s">
        <v>432</v>
      </c>
      <c r="D66" s="213"/>
      <c r="E66" s="152">
        <v>0</v>
      </c>
      <c r="F66" s="150">
        <v>0</v>
      </c>
      <c r="G66" s="150">
        <f t="shared" si="11"/>
        <v>0</v>
      </c>
      <c r="H66" s="150">
        <v>0</v>
      </c>
      <c r="I66" s="150">
        <v>0</v>
      </c>
      <c r="J66" s="150">
        <f t="shared" si="12"/>
        <v>0</v>
      </c>
    </row>
    <row r="67" spans="2:12" ht="12" customHeight="1" x14ac:dyDescent="0.25">
      <c r="B67" s="104"/>
      <c r="C67" s="220"/>
      <c r="D67" s="221"/>
      <c r="E67" s="152"/>
      <c r="F67" s="150"/>
      <c r="G67" s="150"/>
      <c r="H67" s="150"/>
      <c r="I67" s="150"/>
      <c r="J67" s="150"/>
    </row>
    <row r="68" spans="2:12" ht="12" customHeight="1" x14ac:dyDescent="0.25">
      <c r="B68" s="218" t="s">
        <v>433</v>
      </c>
      <c r="C68" s="219"/>
      <c r="D68" s="215"/>
      <c r="E68" s="154">
        <f>+E48+E57+E62+E65+E66</f>
        <v>1872450337</v>
      </c>
      <c r="F68" s="154">
        <f t="shared" ref="F68:J68" si="16">+F48+F57+F62+F65+F66</f>
        <v>247909709</v>
      </c>
      <c r="G68" s="154">
        <f t="shared" si="16"/>
        <v>2120360046</v>
      </c>
      <c r="H68" s="154">
        <f t="shared" si="16"/>
        <v>739758402</v>
      </c>
      <c r="I68" s="154">
        <f t="shared" si="16"/>
        <v>739758402</v>
      </c>
      <c r="J68" s="154">
        <f t="shared" si="16"/>
        <v>-1132691935</v>
      </c>
    </row>
    <row r="69" spans="2:12" ht="12" customHeight="1" x14ac:dyDescent="0.25">
      <c r="B69" s="104"/>
      <c r="C69" s="220"/>
      <c r="D69" s="221"/>
      <c r="E69" s="152"/>
      <c r="F69" s="152"/>
      <c r="G69" s="152"/>
      <c r="H69" s="152"/>
      <c r="I69" s="152"/>
      <c r="J69" s="152"/>
    </row>
    <row r="70" spans="2:12" ht="12" customHeight="1" x14ac:dyDescent="0.25">
      <c r="B70" s="218" t="s">
        <v>434</v>
      </c>
      <c r="C70" s="219"/>
      <c r="D70" s="215"/>
      <c r="E70" s="152">
        <f>+E71</f>
        <v>0</v>
      </c>
      <c r="F70" s="152">
        <f t="shared" ref="F70:J70" si="17">+F71</f>
        <v>0</v>
      </c>
      <c r="G70" s="152">
        <f t="shared" si="17"/>
        <v>0</v>
      </c>
      <c r="H70" s="152">
        <f t="shared" si="17"/>
        <v>0</v>
      </c>
      <c r="I70" s="152">
        <f t="shared" si="17"/>
        <v>0</v>
      </c>
      <c r="J70" s="152">
        <f t="shared" si="17"/>
        <v>0</v>
      </c>
    </row>
    <row r="71" spans="2:12" ht="12" customHeight="1" x14ac:dyDescent="0.25">
      <c r="B71" s="15"/>
      <c r="C71" s="212" t="s">
        <v>435</v>
      </c>
      <c r="D71" s="213"/>
      <c r="E71" s="152">
        <v>0</v>
      </c>
      <c r="F71" s="152">
        <v>0</v>
      </c>
      <c r="G71" s="152">
        <f t="shared" ref="G71" si="18">+E71+F71</f>
        <v>0</v>
      </c>
      <c r="H71" s="152">
        <v>0</v>
      </c>
      <c r="I71" s="152">
        <v>0</v>
      </c>
      <c r="J71" s="152">
        <f t="shared" ref="J71" si="19">+I71-E71</f>
        <v>0</v>
      </c>
    </row>
    <row r="72" spans="2:12" ht="12" customHeight="1" x14ac:dyDescent="0.25">
      <c r="B72" s="104"/>
      <c r="C72" s="220"/>
      <c r="D72" s="221"/>
      <c r="E72" s="152"/>
      <c r="F72" s="152"/>
      <c r="G72" s="152"/>
      <c r="H72" s="152"/>
      <c r="I72" s="152"/>
      <c r="J72" s="152"/>
    </row>
    <row r="73" spans="2:12" ht="12" customHeight="1" x14ac:dyDescent="0.25">
      <c r="B73" s="218" t="s">
        <v>436</v>
      </c>
      <c r="C73" s="219"/>
      <c r="D73" s="215"/>
      <c r="E73" s="154">
        <f>+E43+E68+E70</f>
        <v>2487257900</v>
      </c>
      <c r="F73" s="154">
        <f t="shared" ref="F73:J73" si="20">+F43+F68+F70</f>
        <v>250911933.19</v>
      </c>
      <c r="G73" s="154">
        <f t="shared" si="20"/>
        <v>2738169833.1900001</v>
      </c>
      <c r="H73" s="154">
        <f t="shared" si="20"/>
        <v>926818405</v>
      </c>
      <c r="I73" s="154">
        <f t="shared" si="20"/>
        <v>926818405</v>
      </c>
      <c r="J73" s="154">
        <f t="shared" si="20"/>
        <v>-1560439495</v>
      </c>
      <c r="L73" s="148"/>
    </row>
    <row r="74" spans="2:12" ht="12" customHeight="1" x14ac:dyDescent="0.25">
      <c r="B74" s="104"/>
      <c r="C74" s="220"/>
      <c r="D74" s="221"/>
      <c r="E74" s="152"/>
      <c r="F74" s="150"/>
      <c r="G74" s="150"/>
      <c r="H74" s="150"/>
      <c r="I74" s="150"/>
      <c r="J74" s="150"/>
    </row>
    <row r="75" spans="2:12" ht="12" customHeight="1" x14ac:dyDescent="0.25">
      <c r="B75" s="15"/>
      <c r="C75" s="214" t="s">
        <v>437</v>
      </c>
      <c r="D75" s="215"/>
      <c r="E75" s="152"/>
      <c r="F75" s="150"/>
      <c r="G75" s="150"/>
      <c r="H75" s="150"/>
      <c r="I75" s="150"/>
      <c r="J75" s="150"/>
    </row>
    <row r="76" spans="2:12" ht="12" customHeight="1" x14ac:dyDescent="0.25">
      <c r="B76" s="15"/>
      <c r="C76" s="212" t="s">
        <v>438</v>
      </c>
      <c r="D76" s="213"/>
      <c r="E76" s="152">
        <v>0</v>
      </c>
      <c r="F76" s="150">
        <v>0</v>
      </c>
      <c r="G76" s="150">
        <v>0</v>
      </c>
      <c r="H76" s="150">
        <v>0</v>
      </c>
      <c r="I76" s="150">
        <v>0</v>
      </c>
      <c r="J76" s="150"/>
    </row>
    <row r="77" spans="2:12" ht="12" customHeight="1" x14ac:dyDescent="0.25">
      <c r="B77" s="15"/>
      <c r="C77" s="106" t="s">
        <v>439</v>
      </c>
      <c r="D77" s="107"/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/>
    </row>
    <row r="78" spans="2:12" ht="12" customHeight="1" x14ac:dyDescent="0.25">
      <c r="B78" s="15"/>
      <c r="C78" s="214" t="s">
        <v>440</v>
      </c>
      <c r="D78" s="215"/>
      <c r="E78" s="150">
        <f>+E76+E77</f>
        <v>0</v>
      </c>
      <c r="F78" s="150">
        <f t="shared" ref="F78:I78" si="21">+F76+F77</f>
        <v>0</v>
      </c>
      <c r="G78" s="150">
        <f t="shared" si="21"/>
        <v>0</v>
      </c>
      <c r="H78" s="150">
        <f t="shared" si="21"/>
        <v>0</v>
      </c>
      <c r="I78" s="150">
        <f t="shared" si="21"/>
        <v>0</v>
      </c>
      <c r="J78" s="150"/>
    </row>
    <row r="79" spans="2:12" ht="12" customHeight="1" thickBot="1" x14ac:dyDescent="0.3">
      <c r="B79" s="108"/>
      <c r="C79" s="216"/>
      <c r="D79" s="217"/>
      <c r="E79" s="109"/>
      <c r="F79" s="109"/>
      <c r="G79" s="109"/>
      <c r="H79" s="109"/>
      <c r="I79" s="109"/>
      <c r="J79" s="109"/>
    </row>
    <row r="81" spans="5:10" x14ac:dyDescent="0.25">
      <c r="G81" s="56"/>
    </row>
    <row r="83" spans="5:10" x14ac:dyDescent="0.25">
      <c r="E83" s="38"/>
      <c r="F83" s="38"/>
      <c r="G83" s="38"/>
      <c r="H83" s="38"/>
      <c r="I83" s="38"/>
      <c r="J83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1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59"/>
  <sheetViews>
    <sheetView view="pageBreakPreview" topLeftCell="B139" zoomScale="130" zoomScaleNormal="160" zoomScaleSheetLayoutView="130" workbookViewId="0">
      <selection activeCell="F169" sqref="F169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8" width="17.140625" style="125" bestFit="1" customWidth="1"/>
    <col min="9" max="9" width="12.7109375" style="125" bestFit="1" customWidth="1"/>
    <col min="10" max="16384" width="11.42578125" style="122"/>
  </cols>
  <sheetData>
    <row r="1" spans="2:9" ht="10.5" customHeight="1" x14ac:dyDescent="0.25">
      <c r="B1" s="258" t="s">
        <v>176</v>
      </c>
      <c r="C1" s="259"/>
      <c r="D1" s="259"/>
      <c r="E1" s="259"/>
      <c r="F1" s="259"/>
      <c r="G1" s="259"/>
      <c r="H1" s="259"/>
      <c r="I1" s="260"/>
    </row>
    <row r="2" spans="2:9" ht="10.5" customHeight="1" x14ac:dyDescent="0.25">
      <c r="B2" s="261" t="s">
        <v>40</v>
      </c>
      <c r="C2" s="262"/>
      <c r="D2" s="262"/>
      <c r="E2" s="262"/>
      <c r="F2" s="262"/>
      <c r="G2" s="262"/>
      <c r="H2" s="262"/>
      <c r="I2" s="263"/>
    </row>
    <row r="3" spans="2:9" ht="10.5" customHeight="1" x14ac:dyDescent="0.25">
      <c r="B3" s="261" t="s">
        <v>41</v>
      </c>
      <c r="C3" s="262"/>
      <c r="D3" s="262"/>
      <c r="E3" s="262"/>
      <c r="F3" s="262"/>
      <c r="G3" s="262"/>
      <c r="H3" s="262"/>
      <c r="I3" s="263"/>
    </row>
    <row r="4" spans="2:9" ht="10.5" customHeight="1" x14ac:dyDescent="0.25">
      <c r="B4" s="261" t="str">
        <f>+'FORMATO 3'!B4:L4</f>
        <v>Del 1 de enero al 31 de marzo de 2021 (b)</v>
      </c>
      <c r="C4" s="262"/>
      <c r="D4" s="262"/>
      <c r="E4" s="262"/>
      <c r="F4" s="262"/>
      <c r="G4" s="262"/>
      <c r="H4" s="262"/>
      <c r="I4" s="263"/>
    </row>
    <row r="5" spans="2:9" ht="10.5" customHeight="1" thickBot="1" x14ac:dyDescent="0.3">
      <c r="B5" s="264" t="s">
        <v>0</v>
      </c>
      <c r="C5" s="265"/>
      <c r="D5" s="265"/>
      <c r="E5" s="265"/>
      <c r="F5" s="265"/>
      <c r="G5" s="265"/>
      <c r="H5" s="265"/>
      <c r="I5" s="266"/>
    </row>
    <row r="6" spans="2:9" ht="10.5" customHeight="1" thickBot="1" x14ac:dyDescent="0.3">
      <c r="B6" s="249" t="s">
        <v>175</v>
      </c>
      <c r="C6" s="250"/>
      <c r="D6" s="253" t="s">
        <v>42</v>
      </c>
      <c r="E6" s="254"/>
      <c r="F6" s="254"/>
      <c r="G6" s="254"/>
      <c r="H6" s="255"/>
      <c r="I6" s="256" t="s">
        <v>179</v>
      </c>
    </row>
    <row r="7" spans="2:9" ht="17.25" thickBot="1" x14ac:dyDescent="0.3">
      <c r="B7" s="251"/>
      <c r="C7" s="252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7"/>
    </row>
    <row r="8" spans="2:9" ht="10.5" customHeight="1" x14ac:dyDescent="0.25">
      <c r="B8" s="247" t="s">
        <v>45</v>
      </c>
      <c r="C8" s="248"/>
      <c r="D8" s="123">
        <f>+D9+D17+D27+D37+D47+D57+D61+D70+D74</f>
        <v>614807563</v>
      </c>
      <c r="E8" s="123">
        <f>+E9+E17+E27+E37+E47+E57+E61+E70+E74</f>
        <v>3002224.7</v>
      </c>
      <c r="F8" s="123">
        <f t="shared" ref="F8:F71" si="0">+D8+E8</f>
        <v>617809787.70000005</v>
      </c>
      <c r="G8" s="123">
        <f>+G9+G17+G27+G37+G47+G57+G61+G70+G74</f>
        <v>89307979.00999999</v>
      </c>
      <c r="H8" s="123">
        <f>+H9+H17+H27+H37+H47+H57+H61+H70+H74</f>
        <v>89307979.00999999</v>
      </c>
      <c r="I8" s="123">
        <f>+F8-G8</f>
        <v>528501808.69000006</v>
      </c>
    </row>
    <row r="9" spans="2:9" ht="10.5" customHeight="1" x14ac:dyDescent="0.25">
      <c r="B9" s="245" t="s">
        <v>46</v>
      </c>
      <c r="C9" s="246"/>
      <c r="D9" s="123">
        <f>SUM(D10:D16)</f>
        <v>453303824</v>
      </c>
      <c r="E9" s="123">
        <f t="shared" ref="E9:H9" si="1">SUM(E10:E16)</f>
        <v>0</v>
      </c>
      <c r="F9" s="123">
        <f t="shared" si="0"/>
        <v>453303824</v>
      </c>
      <c r="G9" s="123">
        <f t="shared" si="1"/>
        <v>87354043.139999986</v>
      </c>
      <c r="H9" s="123">
        <f t="shared" si="1"/>
        <v>87354043.139999986</v>
      </c>
      <c r="I9" s="123">
        <f>+F9-G9</f>
        <v>365949780.86000001</v>
      </c>
    </row>
    <row r="10" spans="2:9" ht="10.5" customHeight="1" x14ac:dyDescent="0.25">
      <c r="B10" s="132"/>
      <c r="C10" s="124" t="s">
        <v>47</v>
      </c>
      <c r="D10" s="59">
        <v>98226354</v>
      </c>
      <c r="E10" s="59">
        <v>0</v>
      </c>
      <c r="F10" s="59">
        <v>98226354</v>
      </c>
      <c r="G10" s="59">
        <v>18404768.050000001</v>
      </c>
      <c r="H10" s="59">
        <v>18404768.050000001</v>
      </c>
      <c r="I10" s="59">
        <f t="shared" ref="I10:I73" si="2">+F10-G10</f>
        <v>79821585.950000003</v>
      </c>
    </row>
    <row r="11" spans="2:9" ht="10.5" customHeight="1" x14ac:dyDescent="0.25">
      <c r="B11" s="132"/>
      <c r="C11" s="124" t="s">
        <v>48</v>
      </c>
      <c r="D11" s="59">
        <v>114970725</v>
      </c>
      <c r="E11" s="59">
        <v>0</v>
      </c>
      <c r="F11" s="59">
        <v>114970725</v>
      </c>
      <c r="G11" s="59">
        <v>20287550.609999999</v>
      </c>
      <c r="H11" s="59">
        <v>20287550.609999999</v>
      </c>
      <c r="I11" s="59">
        <f t="shared" si="2"/>
        <v>94683174.390000001</v>
      </c>
    </row>
    <row r="12" spans="2:9" ht="10.5" customHeight="1" x14ac:dyDescent="0.25">
      <c r="B12" s="132"/>
      <c r="C12" s="124" t="s">
        <v>49</v>
      </c>
      <c r="D12" s="59">
        <v>97342120</v>
      </c>
      <c r="E12" s="59">
        <v>0</v>
      </c>
      <c r="F12" s="59">
        <v>97342120</v>
      </c>
      <c r="G12" s="59">
        <v>22448658.300000001</v>
      </c>
      <c r="H12" s="59">
        <v>22448658.300000001</v>
      </c>
      <c r="I12" s="59">
        <f t="shared" si="2"/>
        <v>74893461.700000003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2"/>
      <c r="C14" s="124" t="s">
        <v>51</v>
      </c>
      <c r="D14" s="59">
        <v>118927447</v>
      </c>
      <c r="E14" s="59">
        <v>0</v>
      </c>
      <c r="F14" s="59">
        <v>118927447</v>
      </c>
      <c r="G14" s="59">
        <v>25174800.440000001</v>
      </c>
      <c r="H14" s="59">
        <v>25174800.440000001</v>
      </c>
      <c r="I14" s="59">
        <f t="shared" si="2"/>
        <v>93752646.560000002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23837178</v>
      </c>
      <c r="E16" s="59">
        <v>0</v>
      </c>
      <c r="F16" s="59">
        <v>23837178</v>
      </c>
      <c r="G16" s="59">
        <v>1038265.74</v>
      </c>
      <c r="H16" s="59">
        <v>1038265.74</v>
      </c>
      <c r="I16" s="59">
        <f t="shared" si="2"/>
        <v>22798912.260000002</v>
      </c>
    </row>
    <row r="17" spans="2:9" ht="10.5" customHeight="1" x14ac:dyDescent="0.25">
      <c r="B17" s="245" t="s">
        <v>54</v>
      </c>
      <c r="C17" s="246"/>
      <c r="D17" s="123">
        <f>SUM(D18:D26)</f>
        <v>113576239</v>
      </c>
      <c r="E17" s="123">
        <f>SUM(E18:E26)</f>
        <v>1066463.56</v>
      </c>
      <c r="F17" s="123">
        <f t="shared" si="0"/>
        <v>114642702.56</v>
      </c>
      <c r="G17" s="123">
        <f>SUM(G18:G26)</f>
        <v>0</v>
      </c>
      <c r="H17" s="123">
        <f>SUM(H18:H26)</f>
        <v>0</v>
      </c>
      <c r="I17" s="123">
        <f>+F17-G17</f>
        <v>114642702.56</v>
      </c>
    </row>
    <row r="18" spans="2:9" ht="10.5" customHeight="1" x14ac:dyDescent="0.25">
      <c r="B18" s="132"/>
      <c r="C18" s="124" t="s">
        <v>55</v>
      </c>
      <c r="D18" s="59">
        <v>329654</v>
      </c>
      <c r="E18" s="59">
        <v>846893.07</v>
      </c>
      <c r="F18" s="59">
        <v>1176547.07</v>
      </c>
      <c r="G18" s="59">
        <v>0</v>
      </c>
      <c r="H18" s="59">
        <v>0</v>
      </c>
      <c r="I18" s="59">
        <f t="shared" si="2"/>
        <v>1176547.07</v>
      </c>
    </row>
    <row r="19" spans="2:9" ht="10.5" customHeight="1" x14ac:dyDescent="0.25">
      <c r="B19" s="132"/>
      <c r="C19" s="124" t="s">
        <v>56</v>
      </c>
      <c r="D19" s="59">
        <v>14400</v>
      </c>
      <c r="E19" s="59">
        <v>0</v>
      </c>
      <c r="F19" s="59">
        <v>14400</v>
      </c>
      <c r="G19" s="59">
        <v>0</v>
      </c>
      <c r="H19" s="59">
        <v>0</v>
      </c>
      <c r="I19" s="59">
        <f t="shared" si="2"/>
        <v>14400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28500</v>
      </c>
      <c r="E21" s="59">
        <v>0</v>
      </c>
      <c r="F21" s="59">
        <v>28500</v>
      </c>
      <c r="G21" s="59">
        <v>0</v>
      </c>
      <c r="H21" s="59">
        <v>0</v>
      </c>
      <c r="I21" s="59">
        <f t="shared" si="2"/>
        <v>28500</v>
      </c>
    </row>
    <row r="22" spans="2:9" ht="10.5" customHeight="1" x14ac:dyDescent="0.25">
      <c r="B22" s="132"/>
      <c r="C22" s="124" t="s">
        <v>59</v>
      </c>
      <c r="D22" s="59">
        <v>112148885</v>
      </c>
      <c r="E22" s="59">
        <v>219570.49</v>
      </c>
      <c r="F22" s="59">
        <v>112368455.48999999</v>
      </c>
      <c r="G22" s="59">
        <v>0</v>
      </c>
      <c r="H22" s="59">
        <v>0</v>
      </c>
      <c r="I22" s="59">
        <f t="shared" si="2"/>
        <v>112368455.48999999</v>
      </c>
    </row>
    <row r="23" spans="2:9" ht="10.5" customHeight="1" x14ac:dyDescent="0.25">
      <c r="B23" s="132"/>
      <c r="C23" s="124" t="s">
        <v>60</v>
      </c>
      <c r="D23" s="59">
        <v>24000</v>
      </c>
      <c r="E23" s="59">
        <v>0</v>
      </c>
      <c r="F23" s="59">
        <v>24000</v>
      </c>
      <c r="G23" s="59">
        <v>0</v>
      </c>
      <c r="H23" s="59">
        <v>0</v>
      </c>
      <c r="I23" s="59">
        <f t="shared" si="2"/>
        <v>24000</v>
      </c>
    </row>
    <row r="24" spans="2:9" ht="10.5" customHeight="1" x14ac:dyDescent="0.25">
      <c r="B24" s="132"/>
      <c r="C24" s="124" t="s">
        <v>61</v>
      </c>
      <c r="D24" s="59">
        <v>763300</v>
      </c>
      <c r="E24" s="59">
        <v>0</v>
      </c>
      <c r="F24" s="59">
        <v>763300</v>
      </c>
      <c r="G24" s="59">
        <v>0</v>
      </c>
      <c r="H24" s="59">
        <v>0</v>
      </c>
      <c r="I24" s="59">
        <f t="shared" si="2"/>
        <v>763300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267500</v>
      </c>
      <c r="E26" s="59">
        <v>0</v>
      </c>
      <c r="F26" s="59">
        <v>267500</v>
      </c>
      <c r="G26" s="59">
        <v>0</v>
      </c>
      <c r="H26" s="59">
        <v>0</v>
      </c>
      <c r="I26" s="59">
        <f t="shared" si="2"/>
        <v>267500</v>
      </c>
    </row>
    <row r="27" spans="2:9" ht="10.5" customHeight="1" x14ac:dyDescent="0.25">
      <c r="B27" s="245" t="s">
        <v>64</v>
      </c>
      <c r="C27" s="246"/>
      <c r="D27" s="123">
        <f>SUM(D28:D36)</f>
        <v>36572500</v>
      </c>
      <c r="E27" s="123">
        <f>SUM(E28:E36)</f>
        <v>1424535.14</v>
      </c>
      <c r="F27" s="123">
        <f t="shared" si="0"/>
        <v>37997035.140000001</v>
      </c>
      <c r="G27" s="123">
        <f>SUM(G28:G36)</f>
        <v>1037444.8300000001</v>
      </c>
      <c r="H27" s="123">
        <f>SUM(H28:H36)</f>
        <v>1037444.8300000001</v>
      </c>
      <c r="I27" s="123">
        <f t="shared" si="2"/>
        <v>36959590.310000002</v>
      </c>
    </row>
    <row r="28" spans="2:9" ht="10.5" customHeight="1" x14ac:dyDescent="0.25">
      <c r="B28" s="132"/>
      <c r="C28" s="124" t="s">
        <v>65</v>
      </c>
      <c r="D28" s="59">
        <v>868412</v>
      </c>
      <c r="E28" s="59">
        <v>187454</v>
      </c>
      <c r="F28" s="59">
        <v>1055866</v>
      </c>
      <c r="G28" s="59">
        <v>243608.56</v>
      </c>
      <c r="H28" s="59">
        <v>243608.56</v>
      </c>
      <c r="I28" s="59">
        <f t="shared" si="2"/>
        <v>812257.44</v>
      </c>
    </row>
    <row r="29" spans="2:9" ht="10.5" customHeight="1" x14ac:dyDescent="0.25">
      <c r="B29" s="132"/>
      <c r="C29" s="124" t="s">
        <v>66</v>
      </c>
      <c r="D29" s="59">
        <v>1149600</v>
      </c>
      <c r="E29" s="59">
        <v>83000</v>
      </c>
      <c r="F29" s="59">
        <v>1232600</v>
      </c>
      <c r="G29" s="59">
        <v>285278.77</v>
      </c>
      <c r="H29" s="59">
        <v>285278.77</v>
      </c>
      <c r="I29" s="59">
        <f t="shared" si="2"/>
        <v>947321.23</v>
      </c>
    </row>
    <row r="30" spans="2:9" ht="10.5" customHeight="1" x14ac:dyDescent="0.25">
      <c r="B30" s="132"/>
      <c r="C30" s="124" t="s">
        <v>67</v>
      </c>
      <c r="D30" s="59">
        <v>27181153</v>
      </c>
      <c r="E30" s="59">
        <v>100000</v>
      </c>
      <c r="F30" s="59">
        <v>27281153</v>
      </c>
      <c r="G30" s="59">
        <v>65424</v>
      </c>
      <c r="H30" s="59">
        <v>65424</v>
      </c>
      <c r="I30" s="59">
        <f t="shared" si="2"/>
        <v>27215729</v>
      </c>
    </row>
    <row r="31" spans="2:9" ht="10.5" customHeight="1" x14ac:dyDescent="0.25">
      <c r="B31" s="132"/>
      <c r="C31" s="124" t="s">
        <v>68</v>
      </c>
      <c r="D31" s="59">
        <v>31500</v>
      </c>
      <c r="E31" s="59">
        <v>111226</v>
      </c>
      <c r="F31" s="59">
        <v>142726</v>
      </c>
      <c r="G31" s="59">
        <v>0</v>
      </c>
      <c r="H31" s="59">
        <v>0</v>
      </c>
      <c r="I31" s="59">
        <f t="shared" si="2"/>
        <v>142726</v>
      </c>
    </row>
    <row r="32" spans="2:9" ht="10.5" customHeight="1" x14ac:dyDescent="0.25">
      <c r="B32" s="132"/>
      <c r="C32" s="124" t="s">
        <v>69</v>
      </c>
      <c r="D32" s="59">
        <v>7241651</v>
      </c>
      <c r="E32" s="59">
        <v>636746.25</v>
      </c>
      <c r="F32" s="59">
        <v>7878397.25</v>
      </c>
      <c r="G32" s="59">
        <v>193133.5</v>
      </c>
      <c r="H32" s="59">
        <v>193133.5</v>
      </c>
      <c r="I32" s="59">
        <f t="shared" si="2"/>
        <v>7685263.75</v>
      </c>
    </row>
    <row r="33" spans="2:9" ht="10.5" customHeight="1" x14ac:dyDescent="0.25">
      <c r="B33" s="132"/>
      <c r="C33" s="124" t="s">
        <v>70</v>
      </c>
      <c r="D33" s="59">
        <v>25520</v>
      </c>
      <c r="E33" s="59">
        <v>0</v>
      </c>
      <c r="F33" s="59">
        <v>25520</v>
      </c>
      <c r="G33" s="59">
        <v>0</v>
      </c>
      <c r="H33" s="59">
        <v>0</v>
      </c>
      <c r="I33" s="59">
        <f t="shared" si="2"/>
        <v>25520</v>
      </c>
    </row>
    <row r="34" spans="2:9" ht="10.5" customHeight="1" x14ac:dyDescent="0.25">
      <c r="B34" s="132"/>
      <c r="C34" s="124" t="s">
        <v>71</v>
      </c>
      <c r="D34" s="59">
        <v>44964</v>
      </c>
      <c r="E34" s="59">
        <v>1.42</v>
      </c>
      <c r="F34" s="59">
        <v>44965.42</v>
      </c>
      <c r="G34" s="59">
        <v>0</v>
      </c>
      <c r="H34" s="59">
        <v>0</v>
      </c>
      <c r="I34" s="59">
        <f t="shared" si="2"/>
        <v>44965.42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300000</v>
      </c>
      <c r="F35" s="59">
        <v>300000</v>
      </c>
      <c r="G35" s="59">
        <v>250000</v>
      </c>
      <c r="H35" s="59">
        <v>250000</v>
      </c>
      <c r="I35" s="59">
        <f t="shared" si="2"/>
        <v>50000</v>
      </c>
    </row>
    <row r="36" spans="2:9" ht="10.5" customHeight="1" x14ac:dyDescent="0.25">
      <c r="B36" s="132"/>
      <c r="C36" s="124" t="s">
        <v>73</v>
      </c>
      <c r="D36" s="59">
        <v>29700</v>
      </c>
      <c r="E36" s="59">
        <v>6107.47</v>
      </c>
      <c r="F36" s="59">
        <v>35807.47</v>
      </c>
      <c r="G36" s="59">
        <v>0</v>
      </c>
      <c r="H36" s="59">
        <v>0</v>
      </c>
      <c r="I36" s="59">
        <f t="shared" si="2"/>
        <v>35807.47</v>
      </c>
    </row>
    <row r="37" spans="2:9" ht="10.5" customHeight="1" x14ac:dyDescent="0.25">
      <c r="B37" s="245" t="s">
        <v>74</v>
      </c>
      <c r="C37" s="246"/>
      <c r="D37" s="123">
        <f>SUM(D38:D46)</f>
        <v>4500000</v>
      </c>
      <c r="E37" s="123">
        <f>SUM(E38:E46)</f>
        <v>511226</v>
      </c>
      <c r="F37" s="123">
        <f t="shared" si="0"/>
        <v>5011226</v>
      </c>
      <c r="G37" s="123">
        <f>SUM(G38:G46)</f>
        <v>916491.04</v>
      </c>
      <c r="H37" s="123">
        <f>SUM(H38:H46)</f>
        <v>916491.04</v>
      </c>
      <c r="I37" s="123">
        <f t="shared" si="2"/>
        <v>4094734.96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511226</v>
      </c>
      <c r="F39" s="59">
        <v>511226</v>
      </c>
      <c r="G39" s="59">
        <v>0</v>
      </c>
      <c r="H39" s="59">
        <v>0</v>
      </c>
      <c r="I39" s="59">
        <f t="shared" si="2"/>
        <v>511226</v>
      </c>
    </row>
    <row r="40" spans="2:9" ht="10.5" customHeight="1" x14ac:dyDescent="0.25">
      <c r="B40" s="132"/>
      <c r="C40" s="124" t="s">
        <v>77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f t="shared" si="2"/>
        <v>0</v>
      </c>
    </row>
    <row r="41" spans="2:9" ht="10.5" customHeight="1" x14ac:dyDescent="0.25">
      <c r="B41" s="132"/>
      <c r="C41" s="124" t="s">
        <v>78</v>
      </c>
      <c r="D41" s="59">
        <v>4500000</v>
      </c>
      <c r="E41" s="59">
        <v>0</v>
      </c>
      <c r="F41" s="59">
        <v>4500000</v>
      </c>
      <c r="G41" s="59">
        <v>916491.04</v>
      </c>
      <c r="H41" s="59">
        <v>916491.04</v>
      </c>
      <c r="I41" s="59">
        <f t="shared" si="2"/>
        <v>3583508.96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5" t="s">
        <v>84</v>
      </c>
      <c r="C47" s="246"/>
      <c r="D47" s="123">
        <f>SUM(D48:D56)</f>
        <v>3855000</v>
      </c>
      <c r="E47" s="123">
        <f>SUM(E48:E56)</f>
        <v>0</v>
      </c>
      <c r="F47" s="123">
        <f t="shared" si="0"/>
        <v>3855000</v>
      </c>
      <c r="G47" s="123">
        <f>SUM(G48:G56)</f>
        <v>0</v>
      </c>
      <c r="H47" s="123">
        <f>SUM(H48:H56)</f>
        <v>0</v>
      </c>
      <c r="I47" s="123">
        <f t="shared" si="2"/>
        <v>3855000</v>
      </c>
    </row>
    <row r="48" spans="2:9" ht="10.5" customHeight="1" x14ac:dyDescent="0.25">
      <c r="B48" s="132"/>
      <c r="C48" s="124" t="s">
        <v>85</v>
      </c>
      <c r="D48" s="59">
        <v>1000000</v>
      </c>
      <c r="E48" s="59">
        <v>0</v>
      </c>
      <c r="F48" s="59">
        <v>1000000</v>
      </c>
      <c r="G48" s="59">
        <v>0</v>
      </c>
      <c r="H48" s="59">
        <v>0</v>
      </c>
      <c r="I48" s="59">
        <f t="shared" si="2"/>
        <v>1000000</v>
      </c>
    </row>
    <row r="49" spans="2:9" ht="10.5" customHeight="1" x14ac:dyDescent="0.25">
      <c r="B49" s="132"/>
      <c r="C49" s="124" t="s">
        <v>86</v>
      </c>
      <c r="D49" s="59">
        <v>345000</v>
      </c>
      <c r="E49" s="59">
        <v>0</v>
      </c>
      <c r="F49" s="59">
        <v>345000</v>
      </c>
      <c r="G49" s="59">
        <v>0</v>
      </c>
      <c r="H49" s="59">
        <v>0</v>
      </c>
      <c r="I49" s="59">
        <f t="shared" si="2"/>
        <v>345000</v>
      </c>
    </row>
    <row r="50" spans="2:9" ht="10.5" customHeight="1" x14ac:dyDescent="0.25">
      <c r="B50" s="132"/>
      <c r="C50" s="124" t="s">
        <v>87</v>
      </c>
      <c r="D50" s="59">
        <v>2510000</v>
      </c>
      <c r="E50" s="59">
        <v>0</v>
      </c>
      <c r="F50" s="59">
        <v>2510000</v>
      </c>
      <c r="G50" s="59">
        <v>0</v>
      </c>
      <c r="H50" s="59">
        <v>0</v>
      </c>
      <c r="I50" s="59">
        <f t="shared" si="2"/>
        <v>2510000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5" t="s">
        <v>94</v>
      </c>
      <c r="C57" s="246"/>
      <c r="D57" s="123">
        <f t="shared" ref="D57:E57" si="3">SUM(D58:D60)</f>
        <v>3000000</v>
      </c>
      <c r="E57" s="123">
        <f t="shared" si="3"/>
        <v>0</v>
      </c>
      <c r="F57" s="123">
        <f t="shared" si="0"/>
        <v>3000000</v>
      </c>
      <c r="G57" s="123">
        <f>SUM(G58:G60)</f>
        <v>0</v>
      </c>
      <c r="H57" s="123">
        <f>SUM(H58:H60)</f>
        <v>0</v>
      </c>
      <c r="I57" s="123">
        <f>+F57-G57</f>
        <v>3000000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3000000</v>
      </c>
      <c r="E59" s="59">
        <v>0</v>
      </c>
      <c r="F59" s="59">
        <v>3000000</v>
      </c>
      <c r="G59" s="59">
        <v>0</v>
      </c>
      <c r="H59" s="59">
        <v>0</v>
      </c>
      <c r="I59" s="59">
        <f t="shared" si="2"/>
        <v>3000000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5" t="s">
        <v>98</v>
      </c>
      <c r="C61" s="246"/>
      <c r="D61" s="123">
        <f t="shared" ref="D61:H61" si="4">SUM(D62:D69)</f>
        <v>0</v>
      </c>
      <c r="E61" s="123">
        <f t="shared" si="4"/>
        <v>0</v>
      </c>
      <c r="F61" s="123">
        <f t="shared" si="0"/>
        <v>0</v>
      </c>
      <c r="G61" s="123">
        <f t="shared" si="4"/>
        <v>0</v>
      </c>
      <c r="H61" s="123">
        <f t="shared" si="4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5" t="s">
        <v>107</v>
      </c>
      <c r="C70" s="246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135" si="5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5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5" t="s">
        <v>111</v>
      </c>
      <c r="C74" s="246"/>
      <c r="D74" s="123">
        <f>SUM(D75:D81)</f>
        <v>0</v>
      </c>
      <c r="E74" s="123">
        <f t="shared" ref="E74:H74" si="6">SUM(E75:E81)</f>
        <v>0</v>
      </c>
      <c r="F74" s="123">
        <f t="shared" si="5"/>
        <v>0</v>
      </c>
      <c r="G74" s="123">
        <f t="shared" si="6"/>
        <v>0</v>
      </c>
      <c r="H74" s="123">
        <f t="shared" si="6"/>
        <v>0</v>
      </c>
      <c r="I74" s="123">
        <f t="shared" ref="I74:I81" si="7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5"/>
        <v>0</v>
      </c>
      <c r="G75" s="59">
        <v>0</v>
      </c>
      <c r="H75" s="59">
        <v>0</v>
      </c>
      <c r="I75" s="59">
        <f t="shared" si="7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5"/>
        <v>0</v>
      </c>
      <c r="G76" s="59">
        <v>0</v>
      </c>
      <c r="H76" s="59">
        <v>0</v>
      </c>
      <c r="I76" s="59">
        <f t="shared" si="7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5"/>
        <v>0</v>
      </c>
      <c r="G77" s="59">
        <v>0</v>
      </c>
      <c r="H77" s="59">
        <v>0</v>
      </c>
      <c r="I77" s="59">
        <f t="shared" si="7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5"/>
        <v>0</v>
      </c>
      <c r="G78" s="59">
        <v>0</v>
      </c>
      <c r="H78" s="59">
        <v>0</v>
      </c>
      <c r="I78" s="59">
        <f t="shared" si="7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5"/>
        <v>0</v>
      </c>
      <c r="G79" s="59">
        <v>0</v>
      </c>
      <c r="H79" s="59">
        <v>0</v>
      </c>
      <c r="I79" s="59">
        <f t="shared" si="7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5"/>
        <v>0</v>
      </c>
      <c r="G80" s="59">
        <v>0</v>
      </c>
      <c r="H80" s="59">
        <v>0</v>
      </c>
      <c r="I80" s="59">
        <f t="shared" si="7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5"/>
        <v>0</v>
      </c>
      <c r="G81" s="137">
        <v>0</v>
      </c>
      <c r="H81" s="137">
        <v>0</v>
      </c>
      <c r="I81" s="137">
        <f t="shared" si="7"/>
        <v>0</v>
      </c>
    </row>
    <row r="82" spans="2:9" ht="10.5" customHeight="1" x14ac:dyDescent="0.25">
      <c r="B82" s="146"/>
      <c r="C82" s="146"/>
      <c r="D82" s="147"/>
      <c r="E82" s="147"/>
      <c r="F82" s="147"/>
      <c r="G82" s="147"/>
      <c r="H82" s="147"/>
      <c r="I82" s="147"/>
    </row>
    <row r="83" spans="2:9" ht="10.5" customHeight="1" x14ac:dyDescent="0.25">
      <c r="B83" s="245" t="s">
        <v>119</v>
      </c>
      <c r="C83" s="246"/>
      <c r="D83" s="123">
        <f>+D84+D92+D102+D112+D122+D132+D136+D145+D149</f>
        <v>1872450337</v>
      </c>
      <c r="E83" s="123">
        <f>+E84+E92+E102+E112+E122+E132+E136+E145+E149</f>
        <v>247909708.03</v>
      </c>
      <c r="F83" s="123">
        <f t="shared" si="5"/>
        <v>2120360045.03</v>
      </c>
      <c r="G83" s="123">
        <f>+G84+G92+G102+G112+G122+G132+G136+G145+G149</f>
        <v>395496003.53000003</v>
      </c>
      <c r="H83" s="123">
        <f>+H84+H92+H102+H112+H122+H132+H136+H145+H149</f>
        <v>394942515.86000001</v>
      </c>
      <c r="I83" s="123">
        <f t="shared" ref="I83:I146" si="8">+F83-G83</f>
        <v>1724864041.5</v>
      </c>
    </row>
    <row r="84" spans="2:9" ht="10.5" customHeight="1" x14ac:dyDescent="0.25">
      <c r="B84" s="245" t="s">
        <v>46</v>
      </c>
      <c r="C84" s="246"/>
      <c r="D84" s="123">
        <f>SUM(D85:D91)</f>
        <v>1568060256</v>
      </c>
      <c r="E84" s="123">
        <f>SUM(E85:E91)</f>
        <v>156938484.14999998</v>
      </c>
      <c r="F84" s="123">
        <f t="shared" si="5"/>
        <v>1724998740.1500001</v>
      </c>
      <c r="G84" s="123">
        <f>SUM(G85:G91)</f>
        <v>356501502.94000006</v>
      </c>
      <c r="H84" s="123">
        <f>SUM(H85:H91)</f>
        <v>356037379.38</v>
      </c>
      <c r="I84" s="123">
        <f>+F84-G84</f>
        <v>1368497237.21</v>
      </c>
    </row>
    <row r="85" spans="2:9" ht="10.5" customHeight="1" x14ac:dyDescent="0.25">
      <c r="B85" s="132"/>
      <c r="C85" s="124" t="s">
        <v>47</v>
      </c>
      <c r="D85" s="59">
        <v>518934192</v>
      </c>
      <c r="E85" s="59">
        <v>60529262.719999999</v>
      </c>
      <c r="F85" s="59">
        <v>579463454.72000003</v>
      </c>
      <c r="G85" s="59">
        <v>137566856.75</v>
      </c>
      <c r="H85" s="59">
        <v>137566856.75</v>
      </c>
      <c r="I85" s="59">
        <f t="shared" ref="I85:I91" si="9">+F85-G85</f>
        <v>441896597.97000003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18197603.52</v>
      </c>
      <c r="F86" s="59">
        <v>19739043.52</v>
      </c>
      <c r="G86" s="59">
        <v>935530.34</v>
      </c>
      <c r="H86" s="59">
        <v>935530.34</v>
      </c>
      <c r="I86" s="59">
        <f t="shared" si="9"/>
        <v>18803513.18</v>
      </c>
    </row>
    <row r="87" spans="2:9" ht="10.5" customHeight="1" x14ac:dyDescent="0.25">
      <c r="B87" s="132"/>
      <c r="C87" s="124" t="s">
        <v>49</v>
      </c>
      <c r="D87" s="59">
        <v>362248825</v>
      </c>
      <c r="E87" s="59">
        <v>37494438.109999999</v>
      </c>
      <c r="F87" s="59">
        <v>399743263.11000001</v>
      </c>
      <c r="G87" s="59">
        <v>87202665.939999998</v>
      </c>
      <c r="H87" s="59">
        <v>87202665.939999998</v>
      </c>
      <c r="I87" s="59">
        <f t="shared" si="9"/>
        <v>312540597.17000002</v>
      </c>
    </row>
    <row r="88" spans="2:9" ht="10.5" customHeight="1" x14ac:dyDescent="0.25">
      <c r="B88" s="132"/>
      <c r="C88" s="124" t="s">
        <v>50</v>
      </c>
      <c r="D88" s="59">
        <v>178356539</v>
      </c>
      <c r="E88" s="59">
        <v>0</v>
      </c>
      <c r="F88" s="59">
        <v>178356539</v>
      </c>
      <c r="G88" s="59">
        <v>28174752.379999999</v>
      </c>
      <c r="H88" s="59">
        <v>27710628.82</v>
      </c>
      <c r="I88" s="59">
        <f t="shared" si="9"/>
        <v>150181786.62</v>
      </c>
    </row>
    <row r="89" spans="2:9" ht="10.5" customHeight="1" x14ac:dyDescent="0.25">
      <c r="B89" s="132"/>
      <c r="C89" s="124" t="s">
        <v>51</v>
      </c>
      <c r="D89" s="59">
        <v>457350523</v>
      </c>
      <c r="E89" s="59">
        <v>40717179.799999997</v>
      </c>
      <c r="F89" s="59">
        <v>498067702.80000001</v>
      </c>
      <c r="G89" s="59">
        <v>100075460.93000001</v>
      </c>
      <c r="H89" s="59">
        <v>100075460.93000001</v>
      </c>
      <c r="I89" s="59">
        <f t="shared" si="9"/>
        <v>397992241.87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f t="shared" si="9"/>
        <v>0</v>
      </c>
    </row>
    <row r="91" spans="2:9" ht="10.5" customHeight="1" x14ac:dyDescent="0.25">
      <c r="B91" s="132"/>
      <c r="C91" s="124" t="s">
        <v>53</v>
      </c>
      <c r="D91" s="59">
        <v>49628737</v>
      </c>
      <c r="E91" s="59">
        <v>0</v>
      </c>
      <c r="F91" s="59">
        <v>49628737</v>
      </c>
      <c r="G91" s="59">
        <v>2546236.6</v>
      </c>
      <c r="H91" s="59">
        <v>2546236.6</v>
      </c>
      <c r="I91" s="59">
        <f t="shared" si="9"/>
        <v>47082500.399999999</v>
      </c>
    </row>
    <row r="92" spans="2:9" ht="10.5" customHeight="1" x14ac:dyDescent="0.25">
      <c r="B92" s="245" t="s">
        <v>54</v>
      </c>
      <c r="C92" s="246"/>
      <c r="D92" s="123">
        <f>SUM(D93:D101)</f>
        <v>175012982</v>
      </c>
      <c r="E92" s="123">
        <f>SUM(E93:E101)</f>
        <v>41765359.43</v>
      </c>
      <c r="F92" s="123">
        <f t="shared" si="5"/>
        <v>216778341.43000001</v>
      </c>
      <c r="G92" s="123">
        <f>SUM(G93:G101)</f>
        <v>478210.62000000005</v>
      </c>
      <c r="H92" s="123">
        <f>SUM(H93:H101)</f>
        <v>454759.98000000004</v>
      </c>
      <c r="I92" s="123">
        <f t="shared" si="8"/>
        <v>216300130.81</v>
      </c>
    </row>
    <row r="93" spans="2:9" ht="10.5" customHeight="1" x14ac:dyDescent="0.25">
      <c r="B93" s="132"/>
      <c r="C93" s="124" t="s">
        <v>55</v>
      </c>
      <c r="D93" s="59">
        <v>17925463.07</v>
      </c>
      <c r="E93" s="59">
        <v>223126.36</v>
      </c>
      <c r="F93" s="59">
        <v>18148589.43</v>
      </c>
      <c r="G93" s="59">
        <v>104064.24</v>
      </c>
      <c r="H93" s="59">
        <v>99555.24</v>
      </c>
      <c r="I93" s="59">
        <f t="shared" si="8"/>
        <v>18044525.190000001</v>
      </c>
    </row>
    <row r="94" spans="2:9" ht="10.5" customHeight="1" x14ac:dyDescent="0.25">
      <c r="B94" s="132"/>
      <c r="C94" s="124" t="s">
        <v>56</v>
      </c>
      <c r="D94" s="59">
        <v>16244963</v>
      </c>
      <c r="E94" s="59">
        <v>0</v>
      </c>
      <c r="F94" s="59">
        <v>16244963</v>
      </c>
      <c r="G94" s="59">
        <v>24108.1</v>
      </c>
      <c r="H94" s="59">
        <v>24108.1</v>
      </c>
      <c r="I94" s="59">
        <f t="shared" si="8"/>
        <v>16220854.9</v>
      </c>
    </row>
    <row r="95" spans="2:9" ht="10.5" customHeight="1" x14ac:dyDescent="0.25">
      <c r="B95" s="132"/>
      <c r="C95" s="124" t="s">
        <v>57</v>
      </c>
      <c r="D95" s="59">
        <v>82536</v>
      </c>
      <c r="E95" s="59">
        <v>0</v>
      </c>
      <c r="F95" s="59">
        <v>82536</v>
      </c>
      <c r="G95" s="59">
        <v>0</v>
      </c>
      <c r="H95" s="59">
        <v>0</v>
      </c>
      <c r="I95" s="59">
        <f t="shared" si="8"/>
        <v>82536</v>
      </c>
    </row>
    <row r="96" spans="2:9" ht="10.5" customHeight="1" x14ac:dyDescent="0.25">
      <c r="B96" s="132"/>
      <c r="C96" s="124" t="s">
        <v>58</v>
      </c>
      <c r="D96" s="59">
        <v>7013836</v>
      </c>
      <c r="E96" s="59">
        <v>0</v>
      </c>
      <c r="F96" s="59">
        <v>7013836</v>
      </c>
      <c r="G96" s="59">
        <v>81617.460000000006</v>
      </c>
      <c r="H96" s="59">
        <v>79901.820000000007</v>
      </c>
      <c r="I96" s="59">
        <f t="shared" si="8"/>
        <v>6932218.54</v>
      </c>
    </row>
    <row r="97" spans="2:9" ht="10.5" customHeight="1" x14ac:dyDescent="0.25">
      <c r="B97" s="132"/>
      <c r="C97" s="124" t="s">
        <v>59</v>
      </c>
      <c r="D97" s="59">
        <v>106641424.52</v>
      </c>
      <c r="E97" s="59">
        <v>41510933.07</v>
      </c>
      <c r="F97" s="59">
        <v>148152357.59</v>
      </c>
      <c r="G97" s="59">
        <v>43704.7</v>
      </c>
      <c r="H97" s="59">
        <v>26478.7</v>
      </c>
      <c r="I97" s="59">
        <f t="shared" si="8"/>
        <v>148108652.89000002</v>
      </c>
    </row>
    <row r="98" spans="2:9" ht="10.5" customHeight="1" x14ac:dyDescent="0.25">
      <c r="B98" s="132"/>
      <c r="C98" s="124" t="s">
        <v>60</v>
      </c>
      <c r="D98" s="59">
        <v>15979497</v>
      </c>
      <c r="E98" s="59">
        <v>0</v>
      </c>
      <c r="F98" s="59">
        <v>15979497</v>
      </c>
      <c r="G98" s="59">
        <v>121935.03</v>
      </c>
      <c r="H98" s="59">
        <v>121935.03</v>
      </c>
      <c r="I98" s="59">
        <f t="shared" si="8"/>
        <v>15857561.970000001</v>
      </c>
    </row>
    <row r="99" spans="2:9" ht="10.5" customHeight="1" x14ac:dyDescent="0.25">
      <c r="B99" s="132"/>
      <c r="C99" s="124" t="s">
        <v>61</v>
      </c>
      <c r="D99" s="59">
        <v>8430760</v>
      </c>
      <c r="E99" s="59">
        <v>31300</v>
      </c>
      <c r="F99" s="59">
        <v>8462060</v>
      </c>
      <c r="G99" s="59">
        <v>2140.58</v>
      </c>
      <c r="H99" s="59">
        <v>2140.58</v>
      </c>
      <c r="I99" s="59">
        <f t="shared" si="8"/>
        <v>8459919.4199999999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f t="shared" si="8"/>
        <v>0</v>
      </c>
    </row>
    <row r="101" spans="2:9" ht="10.5" customHeight="1" x14ac:dyDescent="0.25">
      <c r="B101" s="132"/>
      <c r="C101" s="124" t="s">
        <v>63</v>
      </c>
      <c r="D101" s="59">
        <v>2694502.41</v>
      </c>
      <c r="E101" s="59">
        <v>0</v>
      </c>
      <c r="F101" s="59">
        <v>2694502.41</v>
      </c>
      <c r="G101" s="59">
        <v>100640.51</v>
      </c>
      <c r="H101" s="59">
        <v>100640.51</v>
      </c>
      <c r="I101" s="59">
        <f t="shared" si="8"/>
        <v>2593861.9000000004</v>
      </c>
    </row>
    <row r="102" spans="2:9" ht="10.5" customHeight="1" x14ac:dyDescent="0.25">
      <c r="B102" s="245" t="s">
        <v>64</v>
      </c>
      <c r="C102" s="246"/>
      <c r="D102" s="123">
        <f>SUM(D103:D111)</f>
        <v>118293995</v>
      </c>
      <c r="E102" s="123">
        <f>SUM(E103:E111)</f>
        <v>19620879.800000001</v>
      </c>
      <c r="F102" s="123">
        <f t="shared" si="5"/>
        <v>137914874.80000001</v>
      </c>
      <c r="G102" s="123">
        <f>SUM(G103:G111)</f>
        <v>10415645.319999998</v>
      </c>
      <c r="H102" s="123">
        <f>SUM(H103:H111)</f>
        <v>10349731.85</v>
      </c>
      <c r="I102" s="123">
        <f t="shared" si="8"/>
        <v>127499229.48000002</v>
      </c>
    </row>
    <row r="103" spans="2:9" ht="10.5" customHeight="1" x14ac:dyDescent="0.25">
      <c r="B103" s="132"/>
      <c r="C103" s="124" t="s">
        <v>65</v>
      </c>
      <c r="D103" s="59">
        <v>39699121</v>
      </c>
      <c r="E103" s="59">
        <v>0</v>
      </c>
      <c r="F103" s="59">
        <v>39699121</v>
      </c>
      <c r="G103" s="59">
        <v>4980400.5199999996</v>
      </c>
      <c r="H103" s="59">
        <v>4915235.05</v>
      </c>
      <c r="I103" s="59">
        <f t="shared" si="8"/>
        <v>34718720.480000004</v>
      </c>
    </row>
    <row r="104" spans="2:9" ht="10.5" customHeight="1" x14ac:dyDescent="0.25">
      <c r="B104" s="132"/>
      <c r="C104" s="124" t="s">
        <v>66</v>
      </c>
      <c r="D104" s="59">
        <v>7738816</v>
      </c>
      <c r="E104" s="59">
        <v>0</v>
      </c>
      <c r="F104" s="59">
        <v>7738816</v>
      </c>
      <c r="G104" s="59">
        <v>694933.83</v>
      </c>
      <c r="H104" s="59">
        <v>694933.83</v>
      </c>
      <c r="I104" s="59">
        <f t="shared" si="8"/>
        <v>7043882.1699999999</v>
      </c>
    </row>
    <row r="105" spans="2:9" ht="10.5" customHeight="1" x14ac:dyDescent="0.25">
      <c r="B105" s="132"/>
      <c r="C105" s="124" t="s">
        <v>67</v>
      </c>
      <c r="D105" s="59">
        <v>25628456</v>
      </c>
      <c r="E105" s="59">
        <v>374750</v>
      </c>
      <c r="F105" s="59">
        <v>26003206</v>
      </c>
      <c r="G105" s="59">
        <v>4348215.4400000004</v>
      </c>
      <c r="H105" s="59">
        <v>4348215.4400000004</v>
      </c>
      <c r="I105" s="59">
        <f t="shared" si="8"/>
        <v>21654990.559999999</v>
      </c>
    </row>
    <row r="106" spans="2:9" ht="10.5" customHeight="1" x14ac:dyDescent="0.25">
      <c r="B106" s="132"/>
      <c r="C106" s="124" t="s">
        <v>68</v>
      </c>
      <c r="D106" s="59">
        <v>3920213</v>
      </c>
      <c r="E106" s="59">
        <v>0</v>
      </c>
      <c r="F106" s="59">
        <v>3920213</v>
      </c>
      <c r="G106" s="59">
        <v>46706.6</v>
      </c>
      <c r="H106" s="59">
        <v>46706.6</v>
      </c>
      <c r="I106" s="59">
        <f t="shared" si="8"/>
        <v>3873506.4</v>
      </c>
    </row>
    <row r="107" spans="2:9" ht="10.5" customHeight="1" x14ac:dyDescent="0.25">
      <c r="B107" s="132"/>
      <c r="C107" s="124" t="s">
        <v>69</v>
      </c>
      <c r="D107" s="59">
        <v>36045861</v>
      </c>
      <c r="E107" s="59">
        <v>18554141.800000001</v>
      </c>
      <c r="F107" s="59">
        <v>54600002.799999997</v>
      </c>
      <c r="G107" s="59">
        <v>307242.44</v>
      </c>
      <c r="H107" s="59">
        <v>307242.44</v>
      </c>
      <c r="I107" s="59">
        <f t="shared" si="8"/>
        <v>54292760.359999999</v>
      </c>
    </row>
    <row r="108" spans="2:9" ht="10.5" customHeight="1" x14ac:dyDescent="0.25">
      <c r="B108" s="132"/>
      <c r="C108" s="124" t="s">
        <v>70</v>
      </c>
      <c r="D108" s="59">
        <v>602477</v>
      </c>
      <c r="E108" s="59">
        <v>108000</v>
      </c>
      <c r="F108" s="59">
        <v>710477</v>
      </c>
      <c r="G108" s="59">
        <v>0</v>
      </c>
      <c r="H108" s="59">
        <v>0</v>
      </c>
      <c r="I108" s="59">
        <f t="shared" si="8"/>
        <v>710477</v>
      </c>
    </row>
    <row r="109" spans="2:9" ht="10.5" customHeight="1" x14ac:dyDescent="0.25">
      <c r="B109" s="132"/>
      <c r="C109" s="124" t="s">
        <v>71</v>
      </c>
      <c r="D109" s="59">
        <v>2877870</v>
      </c>
      <c r="E109" s="59">
        <v>20288</v>
      </c>
      <c r="F109" s="59">
        <v>2898158</v>
      </c>
      <c r="G109" s="59">
        <v>26680.49</v>
      </c>
      <c r="H109" s="59">
        <v>25932.49</v>
      </c>
      <c r="I109" s="59">
        <f t="shared" si="8"/>
        <v>2871477.51</v>
      </c>
    </row>
    <row r="110" spans="2:9" ht="10.5" customHeight="1" x14ac:dyDescent="0.25">
      <c r="B110" s="132"/>
      <c r="C110" s="124" t="s">
        <v>72</v>
      </c>
      <c r="D110" s="59">
        <v>1148479</v>
      </c>
      <c r="E110" s="59">
        <v>563700</v>
      </c>
      <c r="F110" s="59">
        <v>1712179</v>
      </c>
      <c r="G110" s="59">
        <v>0</v>
      </c>
      <c r="H110" s="59">
        <v>0</v>
      </c>
      <c r="I110" s="59">
        <f t="shared" si="8"/>
        <v>1712179</v>
      </c>
    </row>
    <row r="111" spans="2:9" ht="10.5" customHeight="1" x14ac:dyDescent="0.25">
      <c r="B111" s="132"/>
      <c r="C111" s="124" t="s">
        <v>73</v>
      </c>
      <c r="D111" s="59">
        <v>632702</v>
      </c>
      <c r="E111" s="59">
        <v>0</v>
      </c>
      <c r="F111" s="59">
        <v>632702</v>
      </c>
      <c r="G111" s="59">
        <v>11466</v>
      </c>
      <c r="H111" s="59">
        <v>11466</v>
      </c>
      <c r="I111" s="59">
        <f t="shared" si="8"/>
        <v>621236</v>
      </c>
    </row>
    <row r="112" spans="2:9" ht="10.5" customHeight="1" x14ac:dyDescent="0.25">
      <c r="B112" s="245" t="s">
        <v>74</v>
      </c>
      <c r="C112" s="246"/>
      <c r="D112" s="123">
        <f>SUM(D113:D121)</f>
        <v>36000</v>
      </c>
      <c r="E112" s="123">
        <f>SUM(E113:E121)</f>
        <v>0</v>
      </c>
      <c r="F112" s="123">
        <f t="shared" si="5"/>
        <v>36000</v>
      </c>
      <c r="G112" s="123">
        <f>SUM(G113:G121)</f>
        <v>0</v>
      </c>
      <c r="H112" s="123">
        <f>SUM(H113:H121)</f>
        <v>0</v>
      </c>
      <c r="I112" s="123">
        <f t="shared" si="8"/>
        <v>36000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5"/>
        <v>0</v>
      </c>
      <c r="G113" s="59">
        <v>0</v>
      </c>
      <c r="H113" s="59">
        <v>0</v>
      </c>
      <c r="I113" s="59">
        <f t="shared" si="8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5"/>
        <v>0</v>
      </c>
      <c r="G114" s="59">
        <v>0</v>
      </c>
      <c r="H114" s="59">
        <v>0</v>
      </c>
      <c r="I114" s="59">
        <f t="shared" si="8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5"/>
        <v>0</v>
      </c>
      <c r="G115" s="59">
        <v>0</v>
      </c>
      <c r="H115" s="59">
        <v>0</v>
      </c>
      <c r="I115" s="59">
        <f t="shared" si="8"/>
        <v>0</v>
      </c>
    </row>
    <row r="116" spans="2:9" ht="10.5" customHeight="1" x14ac:dyDescent="0.25">
      <c r="B116" s="132"/>
      <c r="C116" s="124" t="s">
        <v>78</v>
      </c>
      <c r="D116" s="59">
        <v>36000</v>
      </c>
      <c r="E116" s="59">
        <v>0</v>
      </c>
      <c r="F116" s="59">
        <v>36000</v>
      </c>
      <c r="G116" s="59">
        <v>0</v>
      </c>
      <c r="H116" s="59">
        <v>0</v>
      </c>
      <c r="I116" s="59">
        <f t="shared" si="8"/>
        <v>36000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5"/>
        <v>0</v>
      </c>
      <c r="G117" s="59">
        <v>0</v>
      </c>
      <c r="H117" s="59">
        <v>0</v>
      </c>
      <c r="I117" s="59">
        <f t="shared" si="8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5"/>
        <v>0</v>
      </c>
      <c r="G118" s="59">
        <v>0</v>
      </c>
      <c r="H118" s="59">
        <v>0</v>
      </c>
      <c r="I118" s="59">
        <f t="shared" si="8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5"/>
        <v>0</v>
      </c>
      <c r="G119" s="59">
        <v>0</v>
      </c>
      <c r="H119" s="59">
        <v>0</v>
      </c>
      <c r="I119" s="59">
        <f t="shared" si="8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5"/>
        <v>0</v>
      </c>
      <c r="G120" s="59">
        <v>0</v>
      </c>
      <c r="H120" s="59">
        <v>0</v>
      </c>
      <c r="I120" s="59">
        <f t="shared" si="8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5"/>
        <v>0</v>
      </c>
      <c r="G121" s="59">
        <v>0</v>
      </c>
      <c r="H121" s="59">
        <v>0</v>
      </c>
      <c r="I121" s="59">
        <f t="shared" si="8"/>
        <v>0</v>
      </c>
    </row>
    <row r="122" spans="2:9" ht="10.5" customHeight="1" x14ac:dyDescent="0.25">
      <c r="B122" s="245" t="s">
        <v>84</v>
      </c>
      <c r="C122" s="246"/>
      <c r="D122" s="123">
        <f>SUM(D123:D131)</f>
        <v>11047104</v>
      </c>
      <c r="E122" s="123">
        <f>SUM(E123:E131)</f>
        <v>1500000</v>
      </c>
      <c r="F122" s="123">
        <f t="shared" si="5"/>
        <v>12547104</v>
      </c>
      <c r="G122" s="123">
        <f>SUM(G123:G131)</f>
        <v>15660</v>
      </c>
      <c r="H122" s="123">
        <f>SUM(H123:H131)</f>
        <v>15660</v>
      </c>
      <c r="I122" s="123">
        <f t="shared" si="8"/>
        <v>12531444</v>
      </c>
    </row>
    <row r="123" spans="2:9" ht="10.5" customHeight="1" x14ac:dyDescent="0.25">
      <c r="B123" s="132"/>
      <c r="C123" s="124" t="s">
        <v>85</v>
      </c>
      <c r="D123" s="59">
        <v>2958005</v>
      </c>
      <c r="E123" s="59">
        <v>240000</v>
      </c>
      <c r="F123" s="59">
        <v>3198005</v>
      </c>
      <c r="G123" s="59">
        <v>0</v>
      </c>
      <c r="H123" s="59">
        <v>0</v>
      </c>
      <c r="I123" s="59">
        <f t="shared" si="8"/>
        <v>3198005</v>
      </c>
    </row>
    <row r="124" spans="2:9" ht="10.5" customHeight="1" x14ac:dyDescent="0.25">
      <c r="B124" s="132"/>
      <c r="C124" s="124" t="s">
        <v>86</v>
      </c>
      <c r="D124" s="59">
        <v>0</v>
      </c>
      <c r="E124" s="59">
        <v>60000</v>
      </c>
      <c r="F124" s="59">
        <v>60000</v>
      </c>
      <c r="G124" s="59">
        <v>0</v>
      </c>
      <c r="H124" s="59">
        <v>0</v>
      </c>
      <c r="I124" s="59">
        <f t="shared" si="8"/>
        <v>60000</v>
      </c>
    </row>
    <row r="125" spans="2:9" ht="10.5" customHeight="1" x14ac:dyDescent="0.25">
      <c r="B125" s="132"/>
      <c r="C125" s="124" t="s">
        <v>87</v>
      </c>
      <c r="D125" s="59">
        <v>5624099</v>
      </c>
      <c r="E125" s="59">
        <v>0</v>
      </c>
      <c r="F125" s="59">
        <v>5624099</v>
      </c>
      <c r="G125" s="59">
        <v>0</v>
      </c>
      <c r="H125" s="59">
        <v>0</v>
      </c>
      <c r="I125" s="59">
        <f>+F125-G125</f>
        <v>5624099</v>
      </c>
    </row>
    <row r="126" spans="2:9" ht="10.5" customHeight="1" x14ac:dyDescent="0.25">
      <c r="B126" s="132"/>
      <c r="C126" s="124" t="s">
        <v>88</v>
      </c>
      <c r="D126" s="59">
        <v>1785000</v>
      </c>
      <c r="E126" s="59">
        <v>1200000</v>
      </c>
      <c r="F126" s="59">
        <v>2985000</v>
      </c>
      <c r="G126" s="59">
        <v>0</v>
      </c>
      <c r="H126" s="59">
        <v>0</v>
      </c>
      <c r="I126" s="59">
        <f t="shared" si="8"/>
        <v>2985000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f t="shared" si="8"/>
        <v>0</v>
      </c>
    </row>
    <row r="128" spans="2:9" ht="10.5" customHeight="1" x14ac:dyDescent="0.25">
      <c r="B128" s="132"/>
      <c r="C128" s="124" t="s">
        <v>90</v>
      </c>
      <c r="D128" s="59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f t="shared" si="8"/>
        <v>0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5"/>
        <v>0</v>
      </c>
      <c r="G129" s="59">
        <v>0</v>
      </c>
      <c r="H129" s="59">
        <v>0</v>
      </c>
      <c r="I129" s="59">
        <f t="shared" si="8"/>
        <v>0</v>
      </c>
    </row>
    <row r="130" spans="2:9" ht="10.5" customHeight="1" x14ac:dyDescent="0.25">
      <c r="B130" s="132"/>
      <c r="C130" s="124" t="s">
        <v>92</v>
      </c>
      <c r="D130" s="59">
        <v>680000</v>
      </c>
      <c r="E130" s="59">
        <v>0</v>
      </c>
      <c r="F130" s="59">
        <v>680000</v>
      </c>
      <c r="G130" s="59">
        <v>15660</v>
      </c>
      <c r="H130" s="59">
        <v>15660</v>
      </c>
      <c r="I130" s="59">
        <f t="shared" si="8"/>
        <v>664340</v>
      </c>
    </row>
    <row r="131" spans="2:9" ht="10.5" customHeight="1" x14ac:dyDescent="0.25">
      <c r="B131" s="132"/>
      <c r="C131" s="124" t="s">
        <v>93</v>
      </c>
      <c r="D131" s="59">
        <v>0</v>
      </c>
      <c r="E131" s="59">
        <v>0</v>
      </c>
      <c r="F131" s="59">
        <f t="shared" si="5"/>
        <v>0</v>
      </c>
      <c r="G131" s="59">
        <v>0</v>
      </c>
      <c r="H131" s="59">
        <v>0</v>
      </c>
      <c r="I131" s="59">
        <f t="shared" si="8"/>
        <v>0</v>
      </c>
    </row>
    <row r="132" spans="2:9" ht="10.5" customHeight="1" x14ac:dyDescent="0.25">
      <c r="B132" s="245" t="s">
        <v>94</v>
      </c>
      <c r="C132" s="246"/>
      <c r="D132" s="123">
        <f>SUM(D133:D135)</f>
        <v>0</v>
      </c>
      <c r="E132" s="123">
        <f>SUM(E133:E135)</f>
        <v>28084984.649999999</v>
      </c>
      <c r="F132" s="123">
        <f t="shared" si="5"/>
        <v>28084984.649999999</v>
      </c>
      <c r="G132" s="123">
        <f>SUM(G133:G135)</f>
        <v>28084984.649999999</v>
      </c>
      <c r="H132" s="123">
        <f>SUM(H133:H135)</f>
        <v>28084984.649999999</v>
      </c>
      <c r="I132" s="123">
        <f t="shared" si="8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5"/>
        <v>0</v>
      </c>
      <c r="G133" s="59">
        <v>0</v>
      </c>
      <c r="H133" s="59">
        <v>0</v>
      </c>
      <c r="I133" s="59">
        <f t="shared" si="8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28084984.649999999</v>
      </c>
      <c r="F134" s="59">
        <v>28084984.649999999</v>
      </c>
      <c r="G134" s="59">
        <v>28084984.649999999</v>
      </c>
      <c r="H134" s="59">
        <v>28084984.649999999</v>
      </c>
      <c r="I134" s="59">
        <f t="shared" si="8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5"/>
        <v>0</v>
      </c>
      <c r="G135" s="59">
        <v>0</v>
      </c>
      <c r="H135" s="59">
        <v>0</v>
      </c>
      <c r="I135" s="59">
        <f t="shared" si="8"/>
        <v>0</v>
      </c>
    </row>
    <row r="136" spans="2:9" ht="10.5" customHeight="1" x14ac:dyDescent="0.25">
      <c r="B136" s="245" t="s">
        <v>98</v>
      </c>
      <c r="C136" s="246"/>
      <c r="D136" s="123">
        <f>SUM(D137:D144)</f>
        <v>0</v>
      </c>
      <c r="E136" s="123">
        <f>SUM(E137:E144)</f>
        <v>0</v>
      </c>
      <c r="F136" s="123">
        <f t="shared" ref="F136:F156" si="10">+D136+E136</f>
        <v>0</v>
      </c>
      <c r="G136" s="123">
        <f>SUM(G137:G144)</f>
        <v>0</v>
      </c>
      <c r="H136" s="123">
        <f>SUM(H137:H144)</f>
        <v>0</v>
      </c>
      <c r="I136" s="123">
        <f t="shared" si="8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0"/>
        <v>0</v>
      </c>
      <c r="G137" s="59">
        <v>0</v>
      </c>
      <c r="H137" s="59">
        <v>0</v>
      </c>
      <c r="I137" s="59">
        <f t="shared" si="8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0"/>
        <v>0</v>
      </c>
      <c r="G138" s="59">
        <v>0</v>
      </c>
      <c r="H138" s="59">
        <v>0</v>
      </c>
      <c r="I138" s="59">
        <f t="shared" si="8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0"/>
        <v>0</v>
      </c>
      <c r="G139" s="59">
        <v>0</v>
      </c>
      <c r="H139" s="59">
        <v>0</v>
      </c>
      <c r="I139" s="59">
        <f t="shared" si="8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0"/>
        <v>0</v>
      </c>
      <c r="G140" s="59">
        <v>0</v>
      </c>
      <c r="H140" s="59">
        <v>0</v>
      </c>
      <c r="I140" s="59">
        <f t="shared" si="8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0"/>
        <v>0</v>
      </c>
      <c r="G141" s="59">
        <v>0</v>
      </c>
      <c r="H141" s="59">
        <v>0</v>
      </c>
      <c r="I141" s="59">
        <f t="shared" si="8"/>
        <v>0</v>
      </c>
    </row>
    <row r="142" spans="2:9" ht="10.5" customHeight="1" x14ac:dyDescent="0.25">
      <c r="B142" s="132"/>
      <c r="C142" s="124" t="s">
        <v>104</v>
      </c>
      <c r="D142" s="59"/>
      <c r="E142" s="59"/>
      <c r="F142" s="59">
        <f t="shared" si="10"/>
        <v>0</v>
      </c>
      <c r="G142" s="59"/>
      <c r="H142" s="59"/>
      <c r="I142" s="59"/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0"/>
        <v>0</v>
      </c>
      <c r="G143" s="59">
        <v>0</v>
      </c>
      <c r="H143" s="59">
        <v>0</v>
      </c>
      <c r="I143" s="59">
        <f t="shared" si="8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0"/>
        <v>0</v>
      </c>
      <c r="G144" s="59">
        <v>0</v>
      </c>
      <c r="H144" s="59">
        <v>0</v>
      </c>
      <c r="I144" s="59">
        <f t="shared" si="8"/>
        <v>0</v>
      </c>
    </row>
    <row r="145" spans="2:9" ht="10.5" customHeight="1" x14ac:dyDescent="0.25">
      <c r="B145" s="245" t="s">
        <v>107</v>
      </c>
      <c r="C145" s="246"/>
      <c r="D145" s="123">
        <f>SUM(D146:D148)</f>
        <v>0</v>
      </c>
      <c r="E145" s="123">
        <f>SUM(E146:E148)</f>
        <v>0</v>
      </c>
      <c r="F145" s="123">
        <f t="shared" si="10"/>
        <v>0</v>
      </c>
      <c r="G145" s="123">
        <f>SUM(G146:G148)</f>
        <v>0</v>
      </c>
      <c r="H145" s="123">
        <f>SUM(H146:H148)</f>
        <v>0</v>
      </c>
      <c r="I145" s="123">
        <f t="shared" si="8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0"/>
        <v>0</v>
      </c>
      <c r="G146" s="59">
        <v>0</v>
      </c>
      <c r="H146" s="59">
        <v>0</v>
      </c>
      <c r="I146" s="59">
        <f t="shared" si="8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10"/>
        <v>0</v>
      </c>
      <c r="G147" s="59">
        <v>0</v>
      </c>
      <c r="H147" s="59">
        <v>0</v>
      </c>
      <c r="I147" s="59">
        <f t="shared" ref="I147:I156" si="11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10"/>
        <v>0</v>
      </c>
      <c r="G148" s="59">
        <v>0</v>
      </c>
      <c r="H148" s="59">
        <v>0</v>
      </c>
      <c r="I148" s="59">
        <f t="shared" si="11"/>
        <v>0</v>
      </c>
    </row>
    <row r="149" spans="2:9" ht="10.5" customHeight="1" x14ac:dyDescent="0.25">
      <c r="B149" s="245" t="s">
        <v>111</v>
      </c>
      <c r="C149" s="246"/>
      <c r="D149" s="123">
        <f>SUM(D150:D156)</f>
        <v>0</v>
      </c>
      <c r="E149" s="123">
        <f>SUM(E150:E156)</f>
        <v>0</v>
      </c>
      <c r="F149" s="123">
        <f t="shared" si="10"/>
        <v>0</v>
      </c>
      <c r="G149" s="123">
        <f>SUM(G150:G156)</f>
        <v>0</v>
      </c>
      <c r="H149" s="123">
        <f>SUM(H150:H156)</f>
        <v>0</v>
      </c>
      <c r="I149" s="123">
        <f t="shared" si="11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10"/>
        <v>0</v>
      </c>
      <c r="G150" s="59">
        <v>0</v>
      </c>
      <c r="H150" s="59">
        <v>0</v>
      </c>
      <c r="I150" s="59">
        <f t="shared" si="11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10"/>
        <v>0</v>
      </c>
      <c r="G151" s="59">
        <v>0</v>
      </c>
      <c r="H151" s="59">
        <v>0</v>
      </c>
      <c r="I151" s="59">
        <f t="shared" si="11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10"/>
        <v>0</v>
      </c>
      <c r="G152" s="59">
        <v>0</v>
      </c>
      <c r="H152" s="59">
        <v>0</v>
      </c>
      <c r="I152" s="59">
        <f t="shared" si="11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10"/>
        <v>0</v>
      </c>
      <c r="G153" s="59">
        <v>0</v>
      </c>
      <c r="H153" s="59">
        <v>0</v>
      </c>
      <c r="I153" s="59">
        <f t="shared" si="11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10"/>
        <v>0</v>
      </c>
      <c r="G154" s="59">
        <v>0</v>
      </c>
      <c r="H154" s="59">
        <v>0</v>
      </c>
      <c r="I154" s="59">
        <f t="shared" si="11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10"/>
        <v>0</v>
      </c>
      <c r="G155" s="59">
        <v>0</v>
      </c>
      <c r="H155" s="59">
        <v>0</v>
      </c>
      <c r="I155" s="59">
        <f t="shared" si="11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10"/>
        <v>0</v>
      </c>
      <c r="G156" s="59">
        <v>0</v>
      </c>
      <c r="H156" s="59">
        <v>0</v>
      </c>
      <c r="I156" s="59">
        <f t="shared" si="11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45" t="s">
        <v>120</v>
      </c>
      <c r="C158" s="246"/>
      <c r="D158" s="123">
        <f>+D8+D83</f>
        <v>2487257900</v>
      </c>
      <c r="E158" s="123">
        <f t="shared" ref="E158:I158" si="12">+E8+E83</f>
        <v>250911932.72999999</v>
      </c>
      <c r="F158" s="123">
        <f t="shared" si="12"/>
        <v>2738169832.73</v>
      </c>
      <c r="G158" s="123">
        <f t="shared" si="12"/>
        <v>484803982.54000002</v>
      </c>
      <c r="H158" s="123">
        <f t="shared" si="12"/>
        <v>484250494.87</v>
      </c>
      <c r="I158" s="123">
        <f t="shared" si="12"/>
        <v>2253365850.1900001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  <headerFooter>
    <oddHeader>&amp;R&amp;P de &amp;N</oddHeader>
  </headerFooter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28"/>
  <sheetViews>
    <sheetView view="pageBreakPreview" topLeftCell="B1" zoomScale="130" zoomScaleNormal="150" zoomScaleSheetLayoutView="130" workbookViewId="0">
      <selection activeCell="B29" sqref="A29:XFD33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0" t="s">
        <v>176</v>
      </c>
      <c r="C2" s="271"/>
      <c r="D2" s="271"/>
      <c r="E2" s="271"/>
      <c r="F2" s="271"/>
      <c r="G2" s="271"/>
      <c r="H2" s="272"/>
    </row>
    <row r="3" spans="2:14" x14ac:dyDescent="0.25">
      <c r="B3" s="162" t="s">
        <v>40</v>
      </c>
      <c r="C3" s="163"/>
      <c r="D3" s="163"/>
      <c r="E3" s="163"/>
      <c r="F3" s="163"/>
      <c r="G3" s="163"/>
      <c r="H3" s="164"/>
    </row>
    <row r="4" spans="2:14" x14ac:dyDescent="0.25">
      <c r="B4" s="162" t="s">
        <v>121</v>
      </c>
      <c r="C4" s="163"/>
      <c r="D4" s="163"/>
      <c r="E4" s="163"/>
      <c r="F4" s="163"/>
      <c r="G4" s="163"/>
      <c r="H4" s="164"/>
    </row>
    <row r="5" spans="2:14" x14ac:dyDescent="0.25">
      <c r="B5" s="162" t="str">
        <f>+'FORMATO 6A'!B4:I4</f>
        <v>Del 1 de enero al 31 de marzo de 2021 (b)</v>
      </c>
      <c r="C5" s="163"/>
      <c r="D5" s="163"/>
      <c r="E5" s="163"/>
      <c r="F5" s="163"/>
      <c r="G5" s="163"/>
      <c r="H5" s="164"/>
    </row>
    <row r="6" spans="2:14" ht="15.75" thickBot="1" x14ac:dyDescent="0.3">
      <c r="B6" s="165" t="s">
        <v>0</v>
      </c>
      <c r="C6" s="166"/>
      <c r="D6" s="166"/>
      <c r="E6" s="166"/>
      <c r="F6" s="166"/>
      <c r="G6" s="166"/>
      <c r="H6" s="167"/>
    </row>
    <row r="7" spans="2:14" ht="15.75" thickBot="1" x14ac:dyDescent="0.3">
      <c r="B7" s="201" t="s">
        <v>175</v>
      </c>
      <c r="C7" s="267" t="s">
        <v>42</v>
      </c>
      <c r="D7" s="268"/>
      <c r="E7" s="268"/>
      <c r="F7" s="268"/>
      <c r="G7" s="269"/>
      <c r="H7" s="201" t="s">
        <v>179</v>
      </c>
    </row>
    <row r="8" spans="2:14" ht="17.25" thickBot="1" x14ac:dyDescent="0.3">
      <c r="B8" s="202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2"/>
    </row>
    <row r="9" spans="2:14" x14ac:dyDescent="0.25">
      <c r="B9" s="3" t="s">
        <v>122</v>
      </c>
      <c r="C9" s="39">
        <f t="shared" ref="C9:H9" si="0">SUM(C11:C16)</f>
        <v>614807563</v>
      </c>
      <c r="D9" s="39">
        <f t="shared" si="0"/>
        <v>3002224.6999999997</v>
      </c>
      <c r="E9" s="39">
        <f t="shared" si="0"/>
        <v>617809787.69999993</v>
      </c>
      <c r="F9" s="39">
        <f t="shared" si="0"/>
        <v>89307979.010000005</v>
      </c>
      <c r="G9" s="39">
        <f t="shared" si="0"/>
        <v>89307979.010000005</v>
      </c>
      <c r="H9" s="39">
        <f t="shared" si="0"/>
        <v>528501808.69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16191814</v>
      </c>
      <c r="D11" s="37">
        <v>611226</v>
      </c>
      <c r="E11" s="34">
        <f>+C11+D11</f>
        <v>16803040</v>
      </c>
      <c r="F11" s="37">
        <v>4387619.42</v>
      </c>
      <c r="G11" s="37">
        <v>4387619.42</v>
      </c>
      <c r="H11" s="34">
        <f t="shared" ref="H11:H16" si="1">+E11-F11</f>
        <v>12415420.58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8022220</v>
      </c>
      <c r="D12" s="37">
        <v>1886606.43</v>
      </c>
      <c r="E12" s="34">
        <f t="shared" ref="E12:E16" si="2">+C12+D12</f>
        <v>9908826.4299999997</v>
      </c>
      <c r="F12" s="37">
        <v>1341498.8999999999</v>
      </c>
      <c r="G12" s="37">
        <v>1341498.8999999999</v>
      </c>
      <c r="H12" s="34">
        <f t="shared" si="1"/>
        <v>8567327.5299999993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37">
        <v>374681472.00999999</v>
      </c>
      <c r="D13" s="37">
        <v>235924.15</v>
      </c>
      <c r="E13" s="34">
        <f t="shared" si="2"/>
        <v>374917396.15999997</v>
      </c>
      <c r="F13" s="37">
        <v>50163420.170000002</v>
      </c>
      <c r="G13" s="37">
        <v>50163420.170000002</v>
      </c>
      <c r="H13" s="34">
        <f t="shared" si="1"/>
        <v>324753975.98999995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201063915.13</v>
      </c>
      <c r="D14" s="37">
        <v>264771.88</v>
      </c>
      <c r="E14" s="34">
        <f t="shared" si="2"/>
        <v>201328687.00999999</v>
      </c>
      <c r="F14" s="37">
        <v>32924527.890000001</v>
      </c>
      <c r="G14" s="37">
        <v>32924527.890000001</v>
      </c>
      <c r="H14" s="34">
        <f t="shared" si="1"/>
        <v>168404159.12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1722772</v>
      </c>
      <c r="D15" s="37">
        <v>526.24</v>
      </c>
      <c r="E15" s="34">
        <f t="shared" si="2"/>
        <v>1723298.24</v>
      </c>
      <c r="F15" s="37">
        <v>100949.68</v>
      </c>
      <c r="G15" s="37">
        <v>100949.68</v>
      </c>
      <c r="H15" s="34">
        <f t="shared" si="1"/>
        <v>1622348.56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13125369.859999999</v>
      </c>
      <c r="D16" s="37">
        <v>3170</v>
      </c>
      <c r="E16" s="34">
        <f t="shared" si="2"/>
        <v>13128539.859999999</v>
      </c>
      <c r="F16" s="37">
        <v>389962.95</v>
      </c>
      <c r="G16" s="37">
        <v>389962.95</v>
      </c>
      <c r="H16" s="34">
        <f t="shared" si="1"/>
        <v>12738576.91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1872450337</v>
      </c>
      <c r="D18" s="39">
        <f t="shared" si="3"/>
        <v>247909708.02999997</v>
      </c>
      <c r="E18" s="39">
        <f t="shared" si="3"/>
        <v>2120360045.0300002</v>
      </c>
      <c r="F18" s="39">
        <f t="shared" si="3"/>
        <v>395496003.53000003</v>
      </c>
      <c r="G18" s="39">
        <f t="shared" si="3"/>
        <v>394942515.85999995</v>
      </c>
      <c r="H18" s="39">
        <f t="shared" si="3"/>
        <v>1724864041.4999998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19285406.68</v>
      </c>
      <c r="D20" s="37">
        <v>429928.52</v>
      </c>
      <c r="E20" s="34">
        <f t="shared" ref="E20:E25" si="4">+C20+D20</f>
        <v>19715335.199999999</v>
      </c>
      <c r="F20" s="37">
        <v>4184740.64</v>
      </c>
      <c r="G20" s="37">
        <v>4183992.64</v>
      </c>
      <c r="H20" s="34">
        <f t="shared" ref="H20:H25" si="5">+E20-F20</f>
        <v>15530594.559999999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60790880</v>
      </c>
      <c r="D21" s="37">
        <v>4104792.19</v>
      </c>
      <c r="E21" s="34">
        <f t="shared" si="4"/>
        <v>64895672.189999998</v>
      </c>
      <c r="F21" s="37">
        <v>12618424.52</v>
      </c>
      <c r="G21" s="37">
        <v>12571076.779999999</v>
      </c>
      <c r="H21" s="34">
        <f t="shared" si="5"/>
        <v>52277247.670000002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1183357928.96</v>
      </c>
      <c r="D22" s="37">
        <v>124557596.83</v>
      </c>
      <c r="E22" s="34">
        <f t="shared" si="4"/>
        <v>1307915525.79</v>
      </c>
      <c r="F22" s="37">
        <v>238069293.81999999</v>
      </c>
      <c r="G22" s="37">
        <v>237802624.09999999</v>
      </c>
      <c r="H22" s="34">
        <f t="shared" si="5"/>
        <v>1069846231.97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473804644.36000001</v>
      </c>
      <c r="D23" s="37">
        <v>116183716.05</v>
      </c>
      <c r="E23" s="34">
        <f t="shared" si="4"/>
        <v>589988360.40999997</v>
      </c>
      <c r="F23" s="37">
        <v>93777468.780000001</v>
      </c>
      <c r="G23" s="37">
        <v>93543491.650000006</v>
      </c>
      <c r="H23" s="34">
        <f t="shared" si="5"/>
        <v>496210891.63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41385551</v>
      </c>
      <c r="D24" s="37">
        <v>782499.16</v>
      </c>
      <c r="E24" s="34">
        <f t="shared" si="4"/>
        <v>42168050.159999996</v>
      </c>
      <c r="F24" s="37">
        <v>33716535.789999999</v>
      </c>
      <c r="G24" s="37">
        <v>33716535.789999999</v>
      </c>
      <c r="H24" s="34">
        <f t="shared" si="5"/>
        <v>8451514.3699999973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93825926</v>
      </c>
      <c r="D25" s="37">
        <v>1851175.28</v>
      </c>
      <c r="E25" s="34">
        <f t="shared" si="4"/>
        <v>95677101.280000001</v>
      </c>
      <c r="F25" s="37">
        <v>13129539.98</v>
      </c>
      <c r="G25" s="37">
        <v>13124794.9</v>
      </c>
      <c r="H25" s="34">
        <f t="shared" si="5"/>
        <v>82547561.299999997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2487257900</v>
      </c>
      <c r="D27" s="39">
        <f>+D9+D18</f>
        <v>250911932.72999996</v>
      </c>
      <c r="E27" s="39">
        <f t="shared" si="6"/>
        <v>2738169832.73</v>
      </c>
      <c r="F27" s="39">
        <f t="shared" si="6"/>
        <v>484803982.54000002</v>
      </c>
      <c r="G27" s="39">
        <f t="shared" si="6"/>
        <v>484250494.86999995</v>
      </c>
      <c r="H27" s="35">
        <f t="shared" si="6"/>
        <v>2253365850.1899996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8"/>
  <sheetViews>
    <sheetView view="pageBreakPreview" topLeftCell="C79" zoomScale="130" zoomScaleNormal="175" zoomScaleSheetLayoutView="130" workbookViewId="0">
      <selection activeCell="C87" sqref="A87:XFD87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9" t="s">
        <v>176</v>
      </c>
      <c r="C2" s="160"/>
      <c r="D2" s="160"/>
      <c r="E2" s="160"/>
      <c r="F2" s="160"/>
      <c r="G2" s="160"/>
      <c r="H2" s="160"/>
      <c r="I2" s="277"/>
    </row>
    <row r="3" spans="2:9" ht="9.75" customHeight="1" x14ac:dyDescent="0.25">
      <c r="B3" s="223" t="s">
        <v>40</v>
      </c>
      <c r="C3" s="224"/>
      <c r="D3" s="224"/>
      <c r="E3" s="224"/>
      <c r="F3" s="224"/>
      <c r="G3" s="224"/>
      <c r="H3" s="224"/>
      <c r="I3" s="278"/>
    </row>
    <row r="4" spans="2:9" ht="9.75" customHeight="1" x14ac:dyDescent="0.25">
      <c r="B4" s="223" t="s">
        <v>125</v>
      </c>
      <c r="C4" s="224"/>
      <c r="D4" s="224"/>
      <c r="E4" s="224"/>
      <c r="F4" s="224"/>
      <c r="G4" s="224"/>
      <c r="H4" s="224"/>
      <c r="I4" s="278"/>
    </row>
    <row r="5" spans="2:9" ht="9.75" customHeight="1" x14ac:dyDescent="0.25">
      <c r="B5" s="223" t="str">
        <f>+'FORMATO 6A'!B4:I4</f>
        <v>Del 1 de enero al 31 de marzo de 2021 (b)</v>
      </c>
      <c r="C5" s="224"/>
      <c r="D5" s="224"/>
      <c r="E5" s="224"/>
      <c r="F5" s="224"/>
      <c r="G5" s="224"/>
      <c r="H5" s="224"/>
      <c r="I5" s="278"/>
    </row>
    <row r="6" spans="2:9" ht="9.75" customHeight="1" thickBot="1" x14ac:dyDescent="0.3">
      <c r="B6" s="226" t="s">
        <v>0</v>
      </c>
      <c r="C6" s="227"/>
      <c r="D6" s="227"/>
      <c r="E6" s="227"/>
      <c r="F6" s="227"/>
      <c r="G6" s="227"/>
      <c r="H6" s="227"/>
      <c r="I6" s="279"/>
    </row>
    <row r="7" spans="2:9" ht="15.75" customHeight="1" thickBot="1" x14ac:dyDescent="0.3">
      <c r="B7" s="229" t="s">
        <v>175</v>
      </c>
      <c r="C7" s="231"/>
      <c r="D7" s="267" t="s">
        <v>42</v>
      </c>
      <c r="E7" s="268"/>
      <c r="F7" s="268"/>
      <c r="G7" s="268"/>
      <c r="H7" s="269"/>
      <c r="I7" s="201" t="s">
        <v>179</v>
      </c>
    </row>
    <row r="8" spans="2:9" ht="17.25" thickBot="1" x14ac:dyDescent="0.3">
      <c r="B8" s="239"/>
      <c r="C8" s="241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2"/>
    </row>
    <row r="9" spans="2:9" x14ac:dyDescent="0.25">
      <c r="B9" s="273"/>
      <c r="C9" s="274"/>
      <c r="D9" s="17"/>
      <c r="E9" s="17"/>
      <c r="F9" s="17"/>
      <c r="G9" s="17"/>
      <c r="H9" s="17"/>
      <c r="I9" s="17"/>
    </row>
    <row r="10" spans="2:9" x14ac:dyDescent="0.25">
      <c r="B10" s="275" t="s">
        <v>126</v>
      </c>
      <c r="C10" s="276"/>
      <c r="D10" s="39">
        <f>+D11+D21+D30+D41</f>
        <v>614807563</v>
      </c>
      <c r="E10" s="39">
        <f t="shared" ref="E10:H10" si="0">+E11+E21+E30+E41</f>
        <v>3002224.6999999997</v>
      </c>
      <c r="F10" s="39">
        <f t="shared" si="0"/>
        <v>617809787.70000005</v>
      </c>
      <c r="G10" s="39">
        <f t="shared" si="0"/>
        <v>89307979.010000005</v>
      </c>
      <c r="H10" s="39">
        <f t="shared" si="0"/>
        <v>89307979.010000005</v>
      </c>
      <c r="I10" s="39">
        <f t="shared" ref="I10:I11" si="1">+F10-G10</f>
        <v>528501808.69000006</v>
      </c>
    </row>
    <row r="11" spans="2:9" ht="10.5" customHeight="1" x14ac:dyDescent="0.25">
      <c r="B11" s="218" t="s">
        <v>127</v>
      </c>
      <c r="C11" s="222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8" t="s">
        <v>136</v>
      </c>
      <c r="C21" s="222"/>
      <c r="D21" s="39">
        <f>SUM(D22:D28)</f>
        <v>614807563</v>
      </c>
      <c r="E21" s="39">
        <f t="shared" ref="E21:H21" si="3">SUM(E22:E28)</f>
        <v>3002224.6999999997</v>
      </c>
      <c r="F21" s="39">
        <f t="shared" si="3"/>
        <v>617809787.70000005</v>
      </c>
      <c r="G21" s="39">
        <f t="shared" si="3"/>
        <v>89307979.010000005</v>
      </c>
      <c r="H21" s="39">
        <f t="shared" si="3"/>
        <v>89307979.010000005</v>
      </c>
      <c r="I21" s="39">
        <f t="shared" ref="I21" si="4">+F21-G21</f>
        <v>528501808.69000006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614807563</v>
      </c>
      <c r="E24" s="37">
        <f>+'FORMATO 6B'!D9</f>
        <v>3002224.6999999997</v>
      </c>
      <c r="F24" s="34">
        <f>+D24+E24</f>
        <v>617809787.70000005</v>
      </c>
      <c r="G24" s="37">
        <f>+'FORMATO 6B'!F9</f>
        <v>89307979.010000005</v>
      </c>
      <c r="H24" s="37">
        <f>+'FORMATO 6B'!G9</f>
        <v>89307979.010000005</v>
      </c>
      <c r="I24" s="34">
        <f t="shared" ref="I24" si="5">+F24-G24</f>
        <v>528501808.69000006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8" t="s">
        <v>144</v>
      </c>
      <c r="C30" s="222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8" t="s">
        <v>154</v>
      </c>
      <c r="C41" s="222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8" t="s">
        <v>159</v>
      </c>
      <c r="C47" s="222"/>
      <c r="D47" s="39">
        <f>+D48+D58+D67+D78</f>
        <v>1872450337</v>
      </c>
      <c r="E47" s="39">
        <f t="shared" ref="E47:H47" si="10">+E48+E58+E67+E78</f>
        <v>247909708.02999997</v>
      </c>
      <c r="F47" s="39">
        <f t="shared" si="10"/>
        <v>2120360045.03</v>
      </c>
      <c r="G47" s="39">
        <f t="shared" si="10"/>
        <v>395496003.53000003</v>
      </c>
      <c r="H47" s="39">
        <f t="shared" si="10"/>
        <v>394942515.85999995</v>
      </c>
      <c r="I47" s="39">
        <f t="shared" ref="I47:I48" si="11">+F47-G47</f>
        <v>1724864041.5</v>
      </c>
    </row>
    <row r="48" spans="2:9" x14ac:dyDescent="0.25">
      <c r="B48" s="218" t="s">
        <v>127</v>
      </c>
      <c r="C48" s="222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8" t="s">
        <v>136</v>
      </c>
      <c r="C58" s="222"/>
      <c r="D58" s="39">
        <f>SUM(D59:D65)</f>
        <v>1872450337</v>
      </c>
      <c r="E58" s="39">
        <f t="shared" ref="E58:H58" si="13">SUM(E59:E65)</f>
        <v>247909708.02999997</v>
      </c>
      <c r="F58" s="39">
        <f t="shared" si="13"/>
        <v>2120360045.03</v>
      </c>
      <c r="G58" s="39">
        <f t="shared" si="13"/>
        <v>395496003.53000003</v>
      </c>
      <c r="H58" s="39">
        <f t="shared" si="13"/>
        <v>394942515.85999995</v>
      </c>
      <c r="I58" s="39">
        <f t="shared" ref="I58" si="14">+F58-G58</f>
        <v>1724864041.5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1872450337</v>
      </c>
      <c r="E61" s="37">
        <f>+'FORMATO 6B'!D18</f>
        <v>247909708.02999997</v>
      </c>
      <c r="F61" s="34">
        <f>+D61+E61</f>
        <v>2120360045.03</v>
      </c>
      <c r="G61" s="37">
        <f>+'FORMATO 6B'!F18</f>
        <v>395496003.53000003</v>
      </c>
      <c r="H61" s="37">
        <f>+'FORMATO 6B'!G18</f>
        <v>394942515.85999995</v>
      </c>
      <c r="I61" s="34">
        <f t="shared" ref="I61" si="15">+F61-G61</f>
        <v>1724864041.5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1"/>
      <c r="C65" s="142" t="s">
        <v>143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/>
    </row>
    <row r="66" spans="2:9" x14ac:dyDescent="0.25">
      <c r="B66" s="144"/>
      <c r="C66" s="144"/>
      <c r="D66" s="145"/>
      <c r="E66" s="145"/>
      <c r="F66" s="145"/>
      <c r="G66" s="145"/>
      <c r="H66" s="145"/>
      <c r="I66" s="145"/>
    </row>
    <row r="67" spans="2:9" x14ac:dyDescent="0.25">
      <c r="B67" s="218" t="s">
        <v>144</v>
      </c>
      <c r="C67" s="222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8" t="s">
        <v>154</v>
      </c>
      <c r="C78" s="222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8" t="s">
        <v>120</v>
      </c>
      <c r="C84" s="222"/>
      <c r="D84" s="39">
        <f>+D10+D47</f>
        <v>2487257900</v>
      </c>
      <c r="E84" s="39">
        <f t="shared" ref="E84:H84" si="20">+E10+E47</f>
        <v>250911932.72999996</v>
      </c>
      <c r="F84" s="39">
        <f t="shared" si="20"/>
        <v>2738169832.73</v>
      </c>
      <c r="G84" s="39">
        <f t="shared" si="20"/>
        <v>484803982.54000002</v>
      </c>
      <c r="H84" s="39">
        <f t="shared" si="20"/>
        <v>484250494.86999995</v>
      </c>
      <c r="I84" s="39">
        <f>+F84-G84</f>
        <v>2253365850.1900001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3"/>
  <sheetViews>
    <sheetView view="pageBreakPreview" zoomScale="120" zoomScaleNormal="145" zoomScaleSheetLayoutView="120" workbookViewId="0">
      <selection activeCell="J26" sqref="J2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9" t="s">
        <v>176</v>
      </c>
      <c r="C2" s="160"/>
      <c r="D2" s="160"/>
      <c r="E2" s="160"/>
      <c r="F2" s="160"/>
      <c r="G2" s="160"/>
      <c r="H2" s="277"/>
    </row>
    <row r="3" spans="2:8" ht="9.75" customHeight="1" x14ac:dyDescent="0.25">
      <c r="B3" s="223" t="s">
        <v>40</v>
      </c>
      <c r="C3" s="224"/>
      <c r="D3" s="224"/>
      <c r="E3" s="224"/>
      <c r="F3" s="224"/>
      <c r="G3" s="224"/>
      <c r="H3" s="278"/>
    </row>
    <row r="4" spans="2:8" ht="9.75" customHeight="1" x14ac:dyDescent="0.25">
      <c r="B4" s="223" t="s">
        <v>160</v>
      </c>
      <c r="C4" s="224"/>
      <c r="D4" s="224"/>
      <c r="E4" s="224"/>
      <c r="F4" s="224"/>
      <c r="G4" s="224"/>
      <c r="H4" s="278"/>
    </row>
    <row r="5" spans="2:8" ht="9.75" customHeight="1" x14ac:dyDescent="0.25">
      <c r="B5" s="223" t="str">
        <f>+'FORMATO 6A'!B4:I4</f>
        <v>Del 1 de enero al 31 de marzo de 2021 (b)</v>
      </c>
      <c r="C5" s="224"/>
      <c r="D5" s="224"/>
      <c r="E5" s="224"/>
      <c r="F5" s="224"/>
      <c r="G5" s="224"/>
      <c r="H5" s="278"/>
    </row>
    <row r="6" spans="2:8" ht="9.75" customHeight="1" thickBot="1" x14ac:dyDescent="0.3">
      <c r="B6" s="226" t="s">
        <v>0</v>
      </c>
      <c r="C6" s="227"/>
      <c r="D6" s="227"/>
      <c r="E6" s="227"/>
      <c r="F6" s="227"/>
      <c r="G6" s="227"/>
      <c r="H6" s="279"/>
    </row>
    <row r="7" spans="2:8" ht="15.75" thickBot="1" x14ac:dyDescent="0.3">
      <c r="B7" s="199" t="s">
        <v>175</v>
      </c>
      <c r="C7" s="267" t="s">
        <v>42</v>
      </c>
      <c r="D7" s="268"/>
      <c r="E7" s="268"/>
      <c r="F7" s="268"/>
      <c r="G7" s="269"/>
      <c r="H7" s="201" t="s">
        <v>179</v>
      </c>
    </row>
    <row r="8" spans="2:8" ht="17.25" thickBot="1" x14ac:dyDescent="0.3">
      <c r="B8" s="200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2"/>
    </row>
    <row r="9" spans="2:8" ht="16.5" x14ac:dyDescent="0.25">
      <c r="B9" s="133" t="s">
        <v>162</v>
      </c>
      <c r="C9" s="130">
        <f>+C10+C11+C12+C15+C16+C19</f>
        <v>453303824</v>
      </c>
      <c r="D9" s="39">
        <f t="shared" ref="D9:G9" si="0">+D10+D11+D12+D15+D16+D19</f>
        <v>0</v>
      </c>
      <c r="E9" s="39">
        <f>+E10+E11+E12+E15+E16+E19</f>
        <v>453303824</v>
      </c>
      <c r="F9" s="39">
        <f t="shared" si="0"/>
        <v>87354043.139999986</v>
      </c>
      <c r="G9" s="39">
        <f t="shared" si="0"/>
        <v>87354043.139999986</v>
      </c>
      <c r="H9" s="39">
        <f>+E9-F9</f>
        <v>365949780.86000001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453303824</v>
      </c>
      <c r="D12" s="131">
        <f t="shared" si="1"/>
        <v>0</v>
      </c>
      <c r="E12" s="131">
        <f t="shared" si="1"/>
        <v>453303824</v>
      </c>
      <c r="F12" s="131">
        <f t="shared" si="1"/>
        <v>87354043.139999986</v>
      </c>
      <c r="G12" s="131">
        <f t="shared" si="1"/>
        <v>87354043.139999986</v>
      </c>
      <c r="H12" s="131">
        <f t="shared" si="1"/>
        <v>365949780.86000001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453303824</v>
      </c>
      <c r="D14" s="50">
        <f>+'FORMATO 6A'!E9</f>
        <v>0</v>
      </c>
      <c r="E14" s="50">
        <f>+C14+D14</f>
        <v>453303824</v>
      </c>
      <c r="F14" s="50">
        <f>+'FORMATO 6A'!G9</f>
        <v>87354043.139999986</v>
      </c>
      <c r="G14" s="50">
        <f>+'FORMATO 6A'!H9</f>
        <v>87354043.139999986</v>
      </c>
      <c r="H14" s="37">
        <f>+E14-F14</f>
        <v>365949780.86000001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1568060256</v>
      </c>
      <c r="D21" s="41">
        <f t="shared" ref="D21:G21" si="2">+D22+D23+D27+D28+D31+D24</f>
        <v>156938484.14999998</v>
      </c>
      <c r="E21" s="41">
        <f t="shared" si="2"/>
        <v>1724998740.1500001</v>
      </c>
      <c r="F21" s="41">
        <f t="shared" si="2"/>
        <v>356501502.94000006</v>
      </c>
      <c r="G21" s="41">
        <f t="shared" si="2"/>
        <v>356037379.38</v>
      </c>
      <c r="H21" s="41">
        <f t="shared" ref="H21" si="3">+E21-F21</f>
        <v>1368497237.21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1568060256</v>
      </c>
      <c r="D24" s="37">
        <f t="shared" ref="D24:F24" si="4">SUM(D25:D26)</f>
        <v>156938484.14999998</v>
      </c>
      <c r="E24" s="37">
        <f t="shared" si="4"/>
        <v>1724998740.1500001</v>
      </c>
      <c r="F24" s="37">
        <f t="shared" si="4"/>
        <v>356501502.94000006</v>
      </c>
      <c r="G24" s="37">
        <f>SUM(G25:G26)</f>
        <v>356037379.38</v>
      </c>
      <c r="H24" s="37">
        <f>+E24-F24</f>
        <v>1368497237.21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1568060256</v>
      </c>
      <c r="D26" s="50">
        <f>+'FORMATO 6A'!E84</f>
        <v>156938484.14999998</v>
      </c>
      <c r="E26" s="50">
        <f>+C26+D26</f>
        <v>1724998740.1500001</v>
      </c>
      <c r="F26" s="50">
        <f>+'FORMATO 6A'!G84</f>
        <v>356501502.94000006</v>
      </c>
      <c r="G26" s="50">
        <f>+'FORMATO 6A'!H84</f>
        <v>356037379.38</v>
      </c>
      <c r="H26" s="50">
        <f>E26-F26</f>
        <v>1368497237.21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2021364080</v>
      </c>
      <c r="D32" s="42">
        <f t="shared" ref="D32:H32" si="5">+D9+D21</f>
        <v>156938484.14999998</v>
      </c>
      <c r="E32" s="42">
        <f t="shared" si="5"/>
        <v>2178302564.1500001</v>
      </c>
      <c r="F32" s="42">
        <f t="shared" si="5"/>
        <v>443855546.08000004</v>
      </c>
      <c r="G32" s="42">
        <f t="shared" si="5"/>
        <v>443391422.51999998</v>
      </c>
      <c r="H32" s="42">
        <f t="shared" si="5"/>
        <v>1734447018.0700002</v>
      </c>
    </row>
    <row r="33" spans="2:8" ht="15.75" thickBot="1" x14ac:dyDescent="0.3">
      <c r="B33" s="28"/>
      <c r="C33" s="29"/>
      <c r="D33" s="1"/>
      <c r="E33" s="1"/>
      <c r="F33" s="1"/>
      <c r="G33" s="1"/>
      <c r="H33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2021-01-12T07:05:14Z</cp:lastPrinted>
  <dcterms:created xsi:type="dcterms:W3CDTF">2016-12-03T17:06:18Z</dcterms:created>
  <dcterms:modified xsi:type="dcterms:W3CDTF">2021-04-21T14:16:34Z</dcterms:modified>
</cp:coreProperties>
</file>