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CONALEP\"/>
    </mc:Choice>
  </mc:AlternateContent>
  <xr:revisionPtr revIDLastSave="0" documentId="10_ncr:8100000_{155A2F89-0872-416F-985E-E77136EE14D8}" xr6:coauthVersionLast="32" xr6:coauthVersionMax="32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5" l="1"/>
  <c r="G47" i="6" l="1"/>
  <c r="F47" i="6"/>
  <c r="D47" i="6"/>
  <c r="C47" i="6"/>
  <c r="D92" i="6"/>
  <c r="D17" i="6" l="1"/>
  <c r="F17" i="6"/>
  <c r="D60" i="4" l="1"/>
  <c r="H49" i="5" l="1"/>
  <c r="G49" i="5"/>
  <c r="E30" i="6" l="1"/>
  <c r="C60" i="4"/>
  <c r="D19" i="4" l="1"/>
  <c r="E19" i="4" l="1"/>
  <c r="C19" i="4"/>
  <c r="C15" i="4"/>
  <c r="D15" i="4"/>
  <c r="E15" i="4"/>
  <c r="E58" i="4"/>
  <c r="D58" i="4"/>
  <c r="E53" i="4"/>
  <c r="D53" i="4"/>
  <c r="B9" i="9" l="1"/>
  <c r="C9" i="9"/>
  <c r="E9" i="9"/>
  <c r="F9" i="9"/>
  <c r="G84" i="6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84" i="6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H12" i="6" s="1"/>
  <c r="E11" i="6"/>
  <c r="D9" i="6"/>
  <c r="I67" i="5"/>
  <c r="E49" i="5"/>
  <c r="D49" i="5"/>
  <c r="B59" i="1"/>
  <c r="E47" i="6" l="1"/>
  <c r="H27" i="6"/>
  <c r="H18" i="6"/>
  <c r="H17" i="6" s="1"/>
  <c r="E17" i="6"/>
  <c r="F26" i="12"/>
  <c r="G26" i="12" s="1"/>
  <c r="H48" i="6"/>
  <c r="H47" i="6" s="1"/>
  <c r="E27" i="6"/>
  <c r="H84" i="6"/>
  <c r="E84" i="6"/>
  <c r="D23" i="13" l="1"/>
  <c r="G23" i="13" s="1"/>
  <c r="D22" i="13"/>
  <c r="G22" i="13" s="1"/>
  <c r="D12" i="9" l="1"/>
  <c r="G12" i="9" s="1"/>
  <c r="C53" i="4" l="1"/>
  <c r="F67" i="1" l="1"/>
  <c r="F62" i="1"/>
  <c r="F57" i="6" l="1"/>
  <c r="C17" i="1" l="1"/>
  <c r="B17" i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C92" i="6"/>
  <c r="G9" i="6"/>
  <c r="F9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H44" i="5" l="1"/>
  <c r="D47" i="4"/>
  <c r="I40" i="5"/>
  <c r="E47" i="4"/>
  <c r="I58" i="5"/>
  <c r="H69" i="5"/>
  <c r="F58" i="5"/>
  <c r="D44" i="5"/>
  <c r="I49" i="5"/>
  <c r="E69" i="5"/>
  <c r="D23" i="4"/>
  <c r="D24" i="4" s="1"/>
  <c r="D25" i="4" s="1"/>
  <c r="C47" i="4"/>
  <c r="F21" i="13"/>
  <c r="F49" i="5"/>
  <c r="E24" i="4"/>
  <c r="E25" i="4" s="1"/>
  <c r="F40" i="5"/>
  <c r="F63" i="5"/>
  <c r="C83" i="6"/>
  <c r="E9" i="13"/>
  <c r="F9" i="13"/>
  <c r="B21" i="13"/>
  <c r="G8" i="6"/>
  <c r="E11" i="12"/>
  <c r="G20" i="9"/>
  <c r="G13" i="9"/>
  <c r="D9" i="9"/>
  <c r="F8" i="6"/>
  <c r="D69" i="5"/>
  <c r="E78" i="12"/>
  <c r="I63" i="5"/>
  <c r="D24" i="13"/>
  <c r="B9" i="13"/>
  <c r="E21" i="13"/>
  <c r="C9" i="13"/>
  <c r="D12" i="13"/>
  <c r="C21" i="13"/>
  <c r="D28" i="13"/>
  <c r="F31" i="5"/>
  <c r="I31" i="5"/>
  <c r="E92" i="6"/>
  <c r="H11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F83" i="6"/>
  <c r="G83" i="6"/>
  <c r="D16" i="13"/>
  <c r="H78" i="12"/>
  <c r="C31" i="9"/>
  <c r="E31" i="9"/>
  <c r="F31" i="9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D74" i="5" l="1"/>
  <c r="I44" i="5"/>
  <c r="C63" i="12"/>
  <c r="C58" i="12" s="1"/>
  <c r="C47" i="12" s="1"/>
  <c r="E20" i="3"/>
  <c r="J20" i="3"/>
  <c r="F32" i="13"/>
  <c r="I46" i="5"/>
  <c r="F69" i="5"/>
  <c r="I69" i="5"/>
  <c r="C9" i="2"/>
  <c r="H20" i="3"/>
  <c r="K14" i="3"/>
  <c r="B32" i="13"/>
  <c r="C8" i="6"/>
  <c r="G9" i="13"/>
  <c r="D21" i="13"/>
  <c r="D58" i="12"/>
  <c r="D47" i="12" s="1"/>
  <c r="G9" i="9"/>
  <c r="F63" i="12"/>
  <c r="G63" i="12" s="1"/>
  <c r="G58" i="12" s="1"/>
  <c r="G47" i="12" s="1"/>
  <c r="G84" i="12" s="1"/>
  <c r="G158" i="6"/>
  <c r="F158" i="6"/>
  <c r="D8" i="6"/>
  <c r="C32" i="13"/>
  <c r="K8" i="3"/>
  <c r="K20" i="3" s="1"/>
  <c r="G20" i="3"/>
  <c r="D9" i="13"/>
  <c r="G74" i="5"/>
  <c r="E32" i="13"/>
  <c r="G21" i="13"/>
  <c r="C58" i="4"/>
  <c r="C62" i="4" s="1"/>
  <c r="C63" i="4" s="1"/>
  <c r="E74" i="4"/>
  <c r="H83" i="6"/>
  <c r="E83" i="6"/>
  <c r="H74" i="5"/>
  <c r="D63" i="4"/>
  <c r="F21" i="12"/>
  <c r="D31" i="9"/>
  <c r="C74" i="4"/>
  <c r="C78" i="4" s="1"/>
  <c r="C79" i="4" s="1"/>
  <c r="E69" i="4"/>
  <c r="D69" i="4"/>
  <c r="E9" i="6"/>
  <c r="H9" i="6"/>
  <c r="G14" i="2"/>
  <c r="I9" i="2"/>
  <c r="I20" i="2" s="1"/>
  <c r="H9" i="2"/>
  <c r="H20" i="2" s="1"/>
  <c r="D9" i="2"/>
  <c r="D20" i="2" s="1"/>
  <c r="G10" i="2"/>
  <c r="G9" i="2" s="1"/>
  <c r="I74" i="5" l="1"/>
  <c r="D32" i="13"/>
  <c r="C26" i="12"/>
  <c r="C21" i="12" s="1"/>
  <c r="C10" i="12" s="1"/>
  <c r="C84" i="12" s="1"/>
  <c r="G32" i="13"/>
  <c r="E63" i="12"/>
  <c r="H63" i="12" s="1"/>
  <c r="H58" i="12" s="1"/>
  <c r="H47" i="12" s="1"/>
  <c r="F58" i="12"/>
  <c r="F47" i="12" s="1"/>
  <c r="F10" i="12"/>
  <c r="E8" i="6"/>
  <c r="G31" i="9"/>
  <c r="C158" i="6"/>
  <c r="H8" i="6"/>
  <c r="E78" i="4"/>
  <c r="E79" i="4" s="1"/>
  <c r="D158" i="6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H158" i="6" l="1"/>
  <c r="E58" i="12"/>
  <c r="E47" i="12" s="1"/>
  <c r="F84" i="12"/>
  <c r="E158" i="6"/>
  <c r="E34" i="4"/>
  <c r="E62" i="4"/>
  <c r="E63" i="4" s="1"/>
  <c r="G78" i="1"/>
  <c r="C34" i="4"/>
  <c r="D34" i="4"/>
  <c r="E26" i="12"/>
  <c r="D21" i="12"/>
  <c r="D10" i="12" s="1"/>
  <c r="D84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E21" i="12"/>
  <c r="E10" i="12" s="1"/>
  <c r="E84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F47" i="1"/>
  <c r="F58" i="1" s="1"/>
  <c r="F80" i="1" s="1"/>
  <c r="G20" i="2"/>
  <c r="F44" i="5"/>
  <c r="E44" i="5"/>
  <c r="F74" i="5" l="1"/>
  <c r="E74" i="5"/>
</calcChain>
</file>

<file path=xl/sharedStrings.xml><?xml version="1.0" encoding="utf-8"?>
<sst xmlns="http://schemas.openxmlformats.org/spreadsheetml/2006/main" count="696" uniqueCount="461">
  <si>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</si>
  <si>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</si>
  <si>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</si>
  <si>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</si>
  <si>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</si>
  <si>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</si>
  <si>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</si>
  <si>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</si>
  <si>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</si>
  <si>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</si>
  <si>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</si>
  <si>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</si>
  <si>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</si>
  <si>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</si>
  <si>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</si>
  <si>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</si>
  <si>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</si>
  <si>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</si>
  <si>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</si>
  <si>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</si>
  <si>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</si>
  <si>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</si>
  <si>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</si>
  <si>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</si>
  <si>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</si>
  <si>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</si>
  <si>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</si>
  <si>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</si>
  <si>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</si>
  <si>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</si>
  <si>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</si>
  <si>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</si>
  <si>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</si>
  <si>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</si>
  <si>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</si>
  <si>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</si>
  <si>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</si>
  <si>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</si>
  <si>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</si>
  <si>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</si>
  <si>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</si>
  <si>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</si>
  <si>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</si>
  <si>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</si>
  <si>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</si>
  <si>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</si>
  <si>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</si>
  <si>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</si>
  <si>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</si>
  <si>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</si>
  <si>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</si>
  <si>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</si>
  <si>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</si>
  <si>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</si>
  <si>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</si>
  <si>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</si>
  <si>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</si>
  <si>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</si>
  <si>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</si>
  <si>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</si>
  <si>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</si>
  <si>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</si>
  <si>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</si>
  <si>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</si>
  <si>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</si>
  <si>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</si>
  <si>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</si>
  <si>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</si>
  <si>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</si>
  <si>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</si>
  <si>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</si>
  <si>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</si>
  <si>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</si>
  <si>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</si>
  <si>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</si>
  <si>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</si>
  <si>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</si>
  <si>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</si>
  <si>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</si>
  <si>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</si>
  <si>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</si>
  <si>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</si>
  <si>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</si>
  <si>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</si>
  <si>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</si>
  <si>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</si>
  <si>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</si>
  <si>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</si>
  <si>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</si>
  <si>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</si>
  <si>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</si>
  <si>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</si>
  <si>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</si>
  <si>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</si>
  <si>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</si>
  <si>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</si>
  <si>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</si>
  <si>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</si>
  <si>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</si>
  <si>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</si>
  <si>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</si>
  <si>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</si>
  <si>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</si>
  <si>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</si>
  <si>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</si>
  <si>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</si>
  <si>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</si>
  <si>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</si>
  <si>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</si>
  <si>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</si>
  <si>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</si>
  <si>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</si>
  <si>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</si>
  <si>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</si>
  <si>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</si>
  <si>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</si>
  <si>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</si>
  <si>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</si>
  <si>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</si>
  <si>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</si>
  <si>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</si>
  <si>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</si>
  <si>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</si>
  <si>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</si>
  <si>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</si>
  <si>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</si>
  <si>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</si>
  <si>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</si>
  <si>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</si>
  <si>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</si>
  <si>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</si>
  <si>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</si>
  <si>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</si>
  <si>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</si>
  <si>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</si>
  <si>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</si>
  <si>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</si>
  <si>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</si>
  <si>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</si>
  <si>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</si>
  <si>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</si>
  <si>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</si>
  <si>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</si>
  <si>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</si>
  <si>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</si>
  <si>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</si>
  <si>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</si>
  <si>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</si>
  <si>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</si>
  <si>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</si>
  <si>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</si>
  <si>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</si>
  <si>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</si>
  <si>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</si>
  <si>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</si>
  <si>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</si>
  <si>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</si>
  <si>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</si>
  <si>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</si>
  <si>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</si>
  <si>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</si>
  <si>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</si>
  <si>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</si>
  <si>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</si>
  <si>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</si>
  <si>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</si>
  <si>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</si>
  <si>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</si>
  <si>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</si>
  <si>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</si>
  <si>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</si>
  <si>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</si>
  <si>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</si>
  <si>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</si>
  <si>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</si>
  <si>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</si>
  <si>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</si>
  <si>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</si>
  <si>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</si>
  <si>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</si>
  <si>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</si>
  <si>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</si>
  <si>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</si>
  <si>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</si>
  <si>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</si>
  <si>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</si>
  <si>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</si>
  <si>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</si>
  <si>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</si>
  <si>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</si>
  <si>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</si>
  <si>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</si>
  <si>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</si>
  <si>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</si>
  <si>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</si>
  <si>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</si>
  <si>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</si>
  <si>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</si>
  <si>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</si>
  <si>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</si>
  <si>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</si>
  <si>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</si>
  <si>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</si>
  <si>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</si>
  <si>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</si>
  <si>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</si>
  <si>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</si>
  <si>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</si>
  <si>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</si>
  <si>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</si>
  <si>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</si>
  <si>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</si>
  <si>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</si>
  <si>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</si>
  <si>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</si>
  <si>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</si>
  <si>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</si>
  <si>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</si>
  <si>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</si>
  <si>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</si>
  <si>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</si>
  <si>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</si>
  <si>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</si>
  <si>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</si>
  <si>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</si>
  <si>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</si>
  <si>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</si>
  <si>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</si>
  <si>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</si>
  <si>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</si>
  <si>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</si>
  <si>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</si>
  <si>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</si>
  <si>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</si>
  <si>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</si>
  <si>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</si>
  <si>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</si>
  <si>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</si>
  <si>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</si>
  <si>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</si>
  <si>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</si>
  <si>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</si>
  <si>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</si>
  <si>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</si>
  <si>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</si>
  <si>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</si>
  <si>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</si>
  <si>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</si>
  <si>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</si>
  <si>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</si>
  <si>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</si>
  <si>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</si>
  <si>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</si>
  <si>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</si>
  <si>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</si>
  <si>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</si>
  <si>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</si>
  <si>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</si>
  <si>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</si>
  <si>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</si>
  <si>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</si>
  <si>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</si>
  <si>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</si>
  <si>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</si>
  <si>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</si>
  <si>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</si>
  <si>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</si>
  <si>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</si>
  <si>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</si>
  <si>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</si>
  <si>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</si>
  <si>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</si>
  <si>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</si>
  <si>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</si>
  <si>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</si>
  <si>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</si>
  <si>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</si>
  <si>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</si>
  <si>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</si>
  <si>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</si>
  <si>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</si>
  <si>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</si>
  <si>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</si>
  <si>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</si>
  <si>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</si>
  <si>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</si>
  <si>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</si>
  <si>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</si>
  <si>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</si>
  <si>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</si>
  <si>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</si>
  <si>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</si>
  <si>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</si>
  <si>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</si>
  <si>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</si>
  <si>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</si>
  <si>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</si>
  <si>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</si>
  <si>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</si>
  <si>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</si>
  <si>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</si>
  <si>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</si>
  <si>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</si>
  <si>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</si>
  <si>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</si>
  <si>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</si>
  <si>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</si>
  <si>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</si>
  <si>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</si>
  <si>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</si>
  <si>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</si>
  <si>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</si>
  <si>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</si>
  <si>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</si>
  <si>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</si>
  <si>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</si>
  <si>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</si>
  <si>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</si>
  <si>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</si>
  <si>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</si>
  <si>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</si>
  <si>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</si>
  <si>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</si>
  <si>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</si>
  <si>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</si>
  <si>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</si>
  <si>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</si>
  <si>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</si>
  <si>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</si>
  <si>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</si>
  <si>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</si>
  <si>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</si>
  <si>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</si>
  <si>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</si>
  <si>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</si>
  <si>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</si>
  <si>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</si>
  <si>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</si>
  <si>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</si>
  <si>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</si>
  <si>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</si>
  <si>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</si>
  <si>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</si>
  <si>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</si>
  <si>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</si>
  <si>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</si>
  <si>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</si>
  <si>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</si>
  <si>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</si>
  <si>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</si>
  <si>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</si>
  <si>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</si>
  <si>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</si>
  <si>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</si>
  <si>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</si>
  <si>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</si>
  <si>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</si>
  <si>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</si>
  <si>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</si>
  <si>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</si>
  <si>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</si>
  <si>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</si>
  <si>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</si>
  <si>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</si>
  <si>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</si>
  <si>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</si>
  <si>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</si>
  <si>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</si>
  <si>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</si>
  <si>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</si>
  <si>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</si>
  <si>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</si>
  <si>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</si>
  <si>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</si>
  <si>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</si>
  <si>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</si>
  <si>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</si>
  <si>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</si>
  <si>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</si>
  <si>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</si>
  <si>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</si>
  <si>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</si>
  <si>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</si>
  <si>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</si>
  <si>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</si>
  <si>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</si>
  <si>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</si>
  <si>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</si>
  <si>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</si>
  <si>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</si>
  <si>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</si>
  <si>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</si>
  <si>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</si>
  <si>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</si>
  <si>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</si>
  <si>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</si>
  <si>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</si>
  <si>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</si>
  <si>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</si>
  <si>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</si>
  <si>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</si>
  <si>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</si>
  <si>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</si>
  <si>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</si>
  <si>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</si>
  <si>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</si>
  <si>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</si>
  <si>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</si>
  <si>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</si>
  <si>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</si>
  <si>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</si>
  <si>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</si>
  <si>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</si>
  <si>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</si>
  <si>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</si>
  <si>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</si>
  <si>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</si>
  <si>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</si>
  <si>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</si>
  <si>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</si>
  <si>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</si>
  <si>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</si>
  <si>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</si>
  <si>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</si>
  <si>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</si>
  <si>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</si>
  <si>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</si>
  <si>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</si>
  <si>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</si>
  <si>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</si>
  <si>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</si>
  <si>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</si>
  <si>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</si>
  <si>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</si>
  <si>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</si>
  <si>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</si>
  <si>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</si>
  <si>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</si>
  <si>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</si>
  <si>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</si>
  <si>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</si>
  <si>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</si>
  <si>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</si>
  <si>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</si>
  <si>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</si>
  <si>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Lic. Mario Gabriel Sánchez Carbajal</t>
  </si>
  <si>
    <t>Director Administrativo</t>
  </si>
  <si>
    <t>Lic. Roberto Núñez Baleón</t>
  </si>
  <si>
    <t>Director General</t>
  </si>
  <si>
    <t>31 de diciembre de 2020</t>
  </si>
  <si>
    <t>(Clasificación Administrativa)</t>
  </si>
  <si>
    <t>(Clasificación Funcional)</t>
  </si>
  <si>
    <t>(Clasificación de Servicios Personales por Categoría)</t>
  </si>
  <si>
    <t>Saldo al 31 de diciembre de 2020 (d)</t>
  </si>
  <si>
    <t>Al 31 de diciembre de 2020 y al 30 de septiembre de 2021</t>
  </si>
  <si>
    <t>30 de septiembre de 2021</t>
  </si>
  <si>
    <t>Al 30 de septiembre de 2021</t>
  </si>
  <si>
    <t>Lic. Luz Vera Díaz</t>
  </si>
  <si>
    <t>Directora General</t>
  </si>
  <si>
    <t>Del 1 de enero al 30 de septiembre de 2021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</si>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</sst>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8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4" fontId="15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view="pageBreakPreview" topLeftCell="A67" zoomScaleNormal="100" zoomScaleSheetLayoutView="100" workbookViewId="0">
      <selection activeCell="I67" sqref="I1:J1048576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9" t="s">
        <v>119</v>
      </c>
      <c r="B2" s="180"/>
      <c r="C2" s="180"/>
      <c r="D2" s="180"/>
      <c r="E2" s="180"/>
      <c r="F2" s="180"/>
      <c r="G2" s="181"/>
    </row>
    <row r="3" spans="1:7" x14ac:dyDescent="0.2">
      <c r="A3" s="182" t="s">
        <v>0</v>
      </c>
      <c r="B3" s="183"/>
      <c r="C3" s="183"/>
      <c r="D3" s="183"/>
      <c r="E3" s="183"/>
      <c r="F3" s="183"/>
      <c r="G3" s="184"/>
    </row>
    <row r="4" spans="1:7" x14ac:dyDescent="0.2">
      <c r="A4" s="182" t="s">
        <v>454</v>
      </c>
      <c r="B4" s="183"/>
      <c r="C4" s="183"/>
      <c r="D4" s="183"/>
      <c r="E4" s="183"/>
      <c r="F4" s="183"/>
      <c r="G4" s="184"/>
    </row>
    <row r="5" spans="1:7" ht="13.5" thickBot="1" x14ac:dyDescent="0.25">
      <c r="A5" s="185" t="s">
        <v>1</v>
      </c>
      <c r="B5" s="186"/>
      <c r="C5" s="186"/>
      <c r="D5" s="186"/>
      <c r="E5" s="186"/>
      <c r="F5" s="186"/>
      <c r="G5" s="187"/>
    </row>
    <row r="6" spans="1:7" ht="26.25" thickBot="1" x14ac:dyDescent="0.25">
      <c r="A6" s="5" t="s">
        <v>120</v>
      </c>
      <c r="B6" s="6" t="s">
        <v>455</v>
      </c>
      <c r="C6" s="6" t="s">
        <v>449</v>
      </c>
      <c r="D6" s="7"/>
      <c r="E6" s="8" t="s">
        <v>120</v>
      </c>
      <c r="F6" s="6" t="s">
        <v>455</v>
      </c>
      <c r="G6" s="6" t="s">
        <v>449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6599517</v>
      </c>
      <c r="C9" s="86">
        <f>+C10+C11+C12+C13+C14+C15+C16</f>
        <v>3107097</v>
      </c>
      <c r="D9" s="11"/>
      <c r="E9" s="12" t="s">
        <v>7</v>
      </c>
      <c r="F9" s="86">
        <f>+F10+F11+F12+F13+F14+F15+F16+F17+F18</f>
        <v>789208</v>
      </c>
      <c r="G9" s="86">
        <f>+G10+G11+G12+G13+G14+G15+G16+G17+G18</f>
        <v>1663964</v>
      </c>
    </row>
    <row r="10" spans="1:7" x14ac:dyDescent="0.2">
      <c r="A10" s="13" t="s">
        <v>8</v>
      </c>
      <c r="B10" s="87">
        <v>4000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6595517</v>
      </c>
      <c r="C11" s="87">
        <v>3107097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789208</v>
      </c>
      <c r="G16" s="87">
        <v>1663964</v>
      </c>
    </row>
    <row r="17" spans="1:7" ht="25.5" x14ac:dyDescent="0.2">
      <c r="A17" s="14" t="s">
        <v>22</v>
      </c>
      <c r="B17" s="86">
        <f>+B18+B19+B20+B21+B22+B23+B24</f>
        <v>563426</v>
      </c>
      <c r="C17" s="86">
        <f>+C18+C19+C20+C21+C22+C23+C24</f>
        <v>0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558426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5000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7162943</v>
      </c>
      <c r="C47" s="86">
        <f>+C9+C17+C25+C31+C37+C38+C41</f>
        <v>3107097</v>
      </c>
      <c r="D47" s="148"/>
      <c r="E47" s="139" t="s">
        <v>81</v>
      </c>
      <c r="F47" s="86">
        <f>+F9+F19+F23+F26+F27+F31+F38+F42</f>
        <v>789208</v>
      </c>
      <c r="G47" s="86">
        <f>+G9+G19+G23+G26+G27+G31+G38+G42</f>
        <v>1663964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34674436</v>
      </c>
      <c r="C52" s="87">
        <v>34587291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584815</v>
      </c>
      <c r="C53" s="87">
        <v>584815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789208</v>
      </c>
      <c r="G58" s="86">
        <f>+G47+G56</f>
        <v>1663964</v>
      </c>
    </row>
    <row r="59" spans="1:7" ht="25.5" x14ac:dyDescent="0.2">
      <c r="A59" s="9" t="s">
        <v>101</v>
      </c>
      <c r="B59" s="86">
        <f>+B49+B50+B51+B52+B53+B54+B55+B56+B57</f>
        <v>41727977</v>
      </c>
      <c r="C59" s="86">
        <f>+C49+C50+C51+C52+C53+C54+C55+C56+C57</f>
        <v>41640832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48890920</v>
      </c>
      <c r="C61" s="86">
        <f>+C47+C59</f>
        <v>44747929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14899470</v>
      </c>
      <c r="G67" s="86">
        <f>+G68+G69+G70+G71+G72</f>
        <v>9881723</v>
      </c>
    </row>
    <row r="68" spans="1:7" x14ac:dyDescent="0.2">
      <c r="A68" s="13"/>
      <c r="B68" s="20"/>
      <c r="C68" s="20"/>
      <c r="D68" s="11"/>
      <c r="E68" s="12" t="s">
        <v>109</v>
      </c>
      <c r="F68" s="87">
        <v>6047529</v>
      </c>
      <c r="G68" s="87">
        <v>2665468</v>
      </c>
    </row>
    <row r="69" spans="1:7" x14ac:dyDescent="0.2">
      <c r="A69" s="13"/>
      <c r="B69" s="20"/>
      <c r="C69" s="20"/>
      <c r="D69" s="11"/>
      <c r="E69" s="12" t="s">
        <v>110</v>
      </c>
      <c r="F69" s="87">
        <v>8851941</v>
      </c>
      <c r="G69" s="87">
        <v>7216255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48101712</v>
      </c>
      <c r="G78" s="86">
        <f>+G62+G67+G74</f>
        <v>43083965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48890920</v>
      </c>
      <c r="G80" s="86">
        <f>+G58+G78</f>
        <v>44747929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/>
      <c r="J84" s="76"/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8" t="s">
        <v>457</v>
      </c>
      <c r="B90" s="178"/>
      <c r="C90" s="178"/>
      <c r="E90" s="178" t="s">
        <v>445</v>
      </c>
      <c r="F90" s="178"/>
      <c r="G90" s="178"/>
    </row>
    <row r="91" spans="1:10" x14ac:dyDescent="0.2">
      <c r="A91" s="178" t="s">
        <v>458</v>
      </c>
      <c r="B91" s="178"/>
      <c r="C91" s="178"/>
      <c r="E91" s="178" t="s">
        <v>446</v>
      </c>
      <c r="F91" s="178"/>
      <c r="G91" s="178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B52" sqref="B52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8" t="s">
        <v>119</v>
      </c>
      <c r="B2" s="189"/>
      <c r="C2" s="189"/>
      <c r="D2" s="189"/>
      <c r="E2" s="189"/>
      <c r="F2" s="189"/>
      <c r="G2" s="189"/>
      <c r="H2" s="189"/>
      <c r="I2" s="190"/>
    </row>
    <row r="3" spans="1:9" ht="13.5" thickBot="1" x14ac:dyDescent="0.25">
      <c r="A3" s="191" t="s">
        <v>121</v>
      </c>
      <c r="B3" s="192"/>
      <c r="C3" s="192"/>
      <c r="D3" s="192"/>
      <c r="E3" s="192"/>
      <c r="F3" s="192"/>
      <c r="G3" s="192"/>
      <c r="H3" s="192"/>
      <c r="I3" s="193"/>
    </row>
    <row r="4" spans="1:9" ht="13.5" thickBot="1" x14ac:dyDescent="0.25">
      <c r="A4" s="191" t="s">
        <v>454</v>
      </c>
      <c r="B4" s="192"/>
      <c r="C4" s="192"/>
      <c r="D4" s="192"/>
      <c r="E4" s="192"/>
      <c r="F4" s="192"/>
      <c r="G4" s="192"/>
      <c r="H4" s="192"/>
      <c r="I4" s="193"/>
    </row>
    <row r="5" spans="1:9" ht="13.5" thickBot="1" x14ac:dyDescent="0.25">
      <c r="A5" s="191" t="s">
        <v>1</v>
      </c>
      <c r="B5" s="192"/>
      <c r="C5" s="192"/>
      <c r="D5" s="192"/>
      <c r="E5" s="192"/>
      <c r="F5" s="192"/>
      <c r="G5" s="192"/>
      <c r="H5" s="192"/>
      <c r="I5" s="193"/>
    </row>
    <row r="6" spans="1:9" ht="47.25" customHeight="1" x14ac:dyDescent="0.2">
      <c r="A6" s="194" t="s">
        <v>122</v>
      </c>
      <c r="B6" s="195"/>
      <c r="C6" s="196" t="s">
        <v>453</v>
      </c>
      <c r="D6" s="196" t="s">
        <v>123</v>
      </c>
      <c r="E6" s="196" t="s">
        <v>124</v>
      </c>
      <c r="F6" s="196" t="s">
        <v>125</v>
      </c>
      <c r="G6" s="3" t="s">
        <v>126</v>
      </c>
      <c r="H6" s="196" t="s">
        <v>128</v>
      </c>
      <c r="I6" s="196" t="s">
        <v>129</v>
      </c>
    </row>
    <row r="7" spans="1:9" ht="37.5" customHeight="1" thickBot="1" x14ac:dyDescent="0.25">
      <c r="A7" s="185"/>
      <c r="B7" s="187"/>
      <c r="C7" s="197"/>
      <c r="D7" s="197"/>
      <c r="E7" s="197"/>
      <c r="F7" s="197"/>
      <c r="G7" s="4" t="s">
        <v>127</v>
      </c>
      <c r="H7" s="197"/>
      <c r="I7" s="197"/>
    </row>
    <row r="8" spans="1:9" x14ac:dyDescent="0.2">
      <c r="A8" s="200"/>
      <c r="B8" s="201"/>
      <c r="C8" s="22"/>
      <c r="D8" s="22"/>
      <c r="E8" s="22"/>
      <c r="F8" s="22"/>
      <c r="G8" s="22"/>
      <c r="H8" s="22"/>
      <c r="I8" s="22"/>
    </row>
    <row r="9" spans="1:9" x14ac:dyDescent="0.2">
      <c r="A9" s="202" t="s">
        <v>130</v>
      </c>
      <c r="B9" s="203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2" t="s">
        <v>428</v>
      </c>
      <c r="B10" s="203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2" t="s">
        <v>429</v>
      </c>
      <c r="B14" s="203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2" t="s">
        <v>137</v>
      </c>
      <c r="B18" s="203"/>
      <c r="C18" s="86">
        <f>+'FORMATO 1'!G9</f>
        <v>1663964</v>
      </c>
      <c r="D18" s="89">
        <v>0</v>
      </c>
      <c r="E18" s="89">
        <v>0</v>
      </c>
      <c r="F18" s="89">
        <v>0</v>
      </c>
      <c r="G18" s="165">
        <f>+'FORMATO 1'!F9</f>
        <v>789208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2" t="s">
        <v>138</v>
      </c>
      <c r="B20" s="203"/>
      <c r="C20" s="86">
        <f>+C9+C18</f>
        <v>1663964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789208</v>
      </c>
      <c r="H20" s="86">
        <f t="shared" si="4"/>
        <v>0</v>
      </c>
      <c r="I20" s="86">
        <f t="shared" si="4"/>
        <v>0</v>
      </c>
    </row>
    <row r="21" spans="1:11" x14ac:dyDescent="0.2">
      <c r="A21" s="202"/>
      <c r="B21" s="203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2" t="s">
        <v>154</v>
      </c>
      <c r="B22" s="203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4" t="s">
        <v>430</v>
      </c>
      <c r="B23" s="205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4" t="s">
        <v>431</v>
      </c>
      <c r="B24" s="205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4" t="s">
        <v>432</v>
      </c>
      <c r="B25" s="205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8"/>
      <c r="B26" s="199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2" t="s">
        <v>155</v>
      </c>
      <c r="B27" s="203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4" t="s">
        <v>139</v>
      </c>
      <c r="B28" s="205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4" t="s">
        <v>140</v>
      </c>
      <c r="B29" s="205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4" t="s">
        <v>141</v>
      </c>
      <c r="B30" s="205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7"/>
      <c r="B31" s="208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6" t="s">
        <v>152</v>
      </c>
      <c r="C33" s="206"/>
      <c r="D33" s="206"/>
      <c r="E33" s="206"/>
      <c r="F33" s="206"/>
      <c r="G33" s="206"/>
      <c r="H33" s="206"/>
      <c r="I33" s="206"/>
    </row>
    <row r="34" spans="1:9" ht="25.5" customHeight="1" x14ac:dyDescent="0.2">
      <c r="A34" s="31">
        <v>2</v>
      </c>
      <c r="B34" s="206" t="s">
        <v>153</v>
      </c>
      <c r="C34" s="206"/>
      <c r="D34" s="206"/>
      <c r="E34" s="206"/>
      <c r="F34" s="206"/>
      <c r="G34" s="206"/>
      <c r="H34" s="206"/>
      <c r="I34" s="206"/>
    </row>
    <row r="37" spans="1:9" ht="13.5" thickBot="1" x14ac:dyDescent="0.25"/>
    <row r="38" spans="1:9" ht="20.100000000000001" customHeight="1" x14ac:dyDescent="0.2">
      <c r="A38" s="179" t="s">
        <v>142</v>
      </c>
      <c r="B38" s="181"/>
      <c r="C38" s="28" t="s">
        <v>143</v>
      </c>
      <c r="D38" s="129" t="s">
        <v>145</v>
      </c>
      <c r="E38" s="129" t="s">
        <v>148</v>
      </c>
      <c r="F38" s="196" t="s">
        <v>150</v>
      </c>
      <c r="G38" s="196" t="s">
        <v>436</v>
      </c>
    </row>
    <row r="39" spans="1:9" ht="20.100000000000001" customHeight="1" x14ac:dyDescent="0.2">
      <c r="A39" s="217"/>
      <c r="B39" s="218"/>
      <c r="C39" s="3" t="s">
        <v>144</v>
      </c>
      <c r="D39" s="127" t="s">
        <v>146</v>
      </c>
      <c r="E39" s="127" t="s">
        <v>149</v>
      </c>
      <c r="F39" s="209"/>
      <c r="G39" s="209"/>
    </row>
    <row r="40" spans="1:9" ht="20.100000000000001" customHeight="1" thickBot="1" x14ac:dyDescent="0.25">
      <c r="A40" s="219"/>
      <c r="B40" s="220"/>
      <c r="C40" s="29"/>
      <c r="D40" s="128" t="s">
        <v>147</v>
      </c>
      <c r="E40" s="29"/>
      <c r="F40" s="197"/>
      <c r="G40" s="197"/>
    </row>
    <row r="41" spans="1:9" ht="25.5" customHeight="1" x14ac:dyDescent="0.2">
      <c r="A41" s="211" t="s">
        <v>151</v>
      </c>
      <c r="B41" s="212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13" t="s">
        <v>433</v>
      </c>
      <c r="B42" s="214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13" t="s">
        <v>434</v>
      </c>
      <c r="B43" s="214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15" t="s">
        <v>435</v>
      </c>
      <c r="B44" s="216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10" t="s">
        <v>457</v>
      </c>
      <c r="C50" s="210"/>
      <c r="D50" s="210"/>
      <c r="E50" s="210" t="s">
        <v>445</v>
      </c>
      <c r="F50" s="210"/>
      <c r="G50" s="210"/>
      <c r="H50" s="210"/>
    </row>
    <row r="51" spans="2:8" x14ac:dyDescent="0.2">
      <c r="B51" s="210" t="s">
        <v>458</v>
      </c>
      <c r="C51" s="210"/>
      <c r="D51" s="210"/>
      <c r="E51" s="210" t="s">
        <v>446</v>
      </c>
      <c r="F51" s="210"/>
      <c r="G51" s="210"/>
      <c r="H51" s="210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28" sqref="A28:E28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8" t="s">
        <v>119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2" ht="15.75" thickBot="1" x14ac:dyDescent="0.3">
      <c r="A3" s="191" t="s">
        <v>156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2" ht="15.75" thickBot="1" x14ac:dyDescent="0.3">
      <c r="A4" s="191" t="s">
        <v>454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2" ht="15.75" thickBot="1" x14ac:dyDescent="0.3">
      <c r="A5" s="191" t="s">
        <v>1</v>
      </c>
      <c r="B5" s="192"/>
      <c r="C5" s="192"/>
      <c r="D5" s="192"/>
      <c r="E5" s="192"/>
      <c r="F5" s="192"/>
      <c r="G5" s="192"/>
      <c r="H5" s="192"/>
      <c r="I5" s="192"/>
      <c r="J5" s="192"/>
      <c r="K5" s="193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21" t="s">
        <v>457</v>
      </c>
      <c r="B27" s="221"/>
      <c r="C27" s="221"/>
      <c r="D27" s="221"/>
      <c r="E27" s="221"/>
      <c r="G27" s="221" t="s">
        <v>445</v>
      </c>
      <c r="H27" s="221"/>
      <c r="I27" s="221"/>
      <c r="J27" s="221"/>
      <c r="K27" s="221"/>
    </row>
    <row r="28" spans="1:12" x14ac:dyDescent="0.25">
      <c r="A28" s="221" t="s">
        <v>458</v>
      </c>
      <c r="B28" s="221"/>
      <c r="C28" s="221"/>
      <c r="D28" s="221"/>
      <c r="E28" s="221"/>
      <c r="G28" s="221" t="s">
        <v>446</v>
      </c>
      <c r="H28" s="221"/>
      <c r="I28" s="221"/>
      <c r="J28" s="221"/>
      <c r="K28" s="221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topLeftCell="A70" zoomScaleNormal="100" workbookViewId="0">
      <selection activeCell="G1" sqref="G1:H1048576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9" t="s">
        <v>119</v>
      </c>
      <c r="B2" s="180"/>
      <c r="C2" s="180"/>
      <c r="D2" s="180"/>
      <c r="E2" s="181"/>
    </row>
    <row r="3" spans="1:7" x14ac:dyDescent="0.25">
      <c r="A3" s="217" t="s">
        <v>179</v>
      </c>
      <c r="B3" s="236"/>
      <c r="C3" s="236"/>
      <c r="D3" s="236"/>
      <c r="E3" s="218"/>
    </row>
    <row r="4" spans="1:7" x14ac:dyDescent="0.25">
      <c r="A4" s="217" t="s">
        <v>456</v>
      </c>
      <c r="B4" s="236"/>
      <c r="C4" s="236"/>
      <c r="D4" s="236"/>
      <c r="E4" s="218"/>
    </row>
    <row r="5" spans="1:7" ht="15.75" thickBot="1" x14ac:dyDescent="0.3">
      <c r="A5" s="219" t="s">
        <v>1</v>
      </c>
      <c r="B5" s="237"/>
      <c r="C5" s="237"/>
      <c r="D5" s="237"/>
      <c r="E5" s="220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4" t="s">
        <v>180</v>
      </c>
      <c r="B7" s="225"/>
      <c r="C7" s="28" t="s">
        <v>181</v>
      </c>
      <c r="D7" s="196" t="s">
        <v>183</v>
      </c>
      <c r="E7" s="28" t="s">
        <v>184</v>
      </c>
    </row>
    <row r="8" spans="1:7" ht="15.75" thickBot="1" x14ac:dyDescent="0.3">
      <c r="A8" s="226"/>
      <c r="B8" s="227"/>
      <c r="C8" s="4" t="s">
        <v>182</v>
      </c>
      <c r="D8" s="197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64566545</v>
      </c>
      <c r="D10" s="90">
        <f>+D11+D12+D13</f>
        <v>46450943</v>
      </c>
      <c r="E10" s="90">
        <f>+E11+E12+E13</f>
        <v>45992784</v>
      </c>
      <c r="G10" s="154"/>
    </row>
    <row r="11" spans="1:7" x14ac:dyDescent="0.25">
      <c r="A11" s="43"/>
      <c r="B11" s="46" t="s">
        <v>187</v>
      </c>
      <c r="C11" s="91">
        <v>15778219</v>
      </c>
      <c r="D11" s="91">
        <v>12683394</v>
      </c>
      <c r="E11" s="91">
        <v>12225235</v>
      </c>
      <c r="G11" s="177"/>
    </row>
    <row r="12" spans="1:7" x14ac:dyDescent="0.25">
      <c r="A12" s="43"/>
      <c r="B12" s="46" t="s">
        <v>188</v>
      </c>
      <c r="C12" s="91">
        <v>48788326</v>
      </c>
      <c r="D12" s="91">
        <v>33767549</v>
      </c>
      <c r="E12" s="91">
        <v>33767549</v>
      </c>
      <c r="G12" s="154"/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64566545</v>
      </c>
      <c r="D15" s="90">
        <f>+D16+D17</f>
        <v>40490559</v>
      </c>
      <c r="E15" s="90">
        <f>+E16+E17</f>
        <v>40490559</v>
      </c>
    </row>
    <row r="16" spans="1:7" x14ac:dyDescent="0.25">
      <c r="A16" s="43"/>
      <c r="B16" s="46" t="s">
        <v>190</v>
      </c>
      <c r="C16" s="91">
        <v>15778219</v>
      </c>
      <c r="D16" s="91">
        <v>8691233</v>
      </c>
      <c r="E16" s="91">
        <v>8691233</v>
      </c>
      <c r="G16" s="154"/>
    </row>
    <row r="17" spans="1:10" x14ac:dyDescent="0.25">
      <c r="A17" s="43"/>
      <c r="B17" s="46" t="s">
        <v>191</v>
      </c>
      <c r="C17" s="91">
        <v>48788326</v>
      </c>
      <c r="D17" s="91">
        <v>31799326</v>
      </c>
      <c r="E17" s="91">
        <v>31799326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69">
        <f>+D20+D21</f>
        <v>0</v>
      </c>
      <c r="E19" s="169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0">
        <v>0</v>
      </c>
      <c r="E20" s="170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0">
        <v>0</v>
      </c>
      <c r="E21" s="170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0"/>
      <c r="E22" s="170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5960384</v>
      </c>
      <c r="E23" s="91">
        <f>+E10-E15+E19</f>
        <v>5502225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5960384</v>
      </c>
      <c r="E24" s="91">
        <f>+E23-E13</f>
        <v>5502225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5960384</v>
      </c>
      <c r="E25" s="91">
        <f>+E24-E19</f>
        <v>5502225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40" t="s">
        <v>198</v>
      </c>
      <c r="B28" s="241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5960384</v>
      </c>
      <c r="E34" s="90">
        <f t="shared" si="1"/>
        <v>5502225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4" t="s">
        <v>198</v>
      </c>
      <c r="B37" s="225"/>
      <c r="C37" s="222" t="s">
        <v>205</v>
      </c>
      <c r="D37" s="222" t="s">
        <v>183</v>
      </c>
      <c r="E37" s="2" t="s">
        <v>184</v>
      </c>
    </row>
    <row r="38" spans="1:5" ht="15.75" thickBot="1" x14ac:dyDescent="0.3">
      <c r="A38" s="226"/>
      <c r="B38" s="227"/>
      <c r="C38" s="223"/>
      <c r="D38" s="223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30"/>
      <c r="B47" s="232" t="s">
        <v>212</v>
      </c>
      <c r="C47" s="238">
        <f>+C40-C43</f>
        <v>0</v>
      </c>
      <c r="D47" s="238">
        <f t="shared" ref="D47:E47" si="4">+D40-D43</f>
        <v>0</v>
      </c>
      <c r="E47" s="238">
        <f t="shared" si="4"/>
        <v>0</v>
      </c>
    </row>
    <row r="48" spans="1:5" ht="15.75" thickBot="1" x14ac:dyDescent="0.3">
      <c r="A48" s="231"/>
      <c r="B48" s="233"/>
      <c r="C48" s="239"/>
      <c r="D48" s="239"/>
      <c r="E48" s="239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4" t="s">
        <v>198</v>
      </c>
      <c r="B50" s="225"/>
      <c r="C50" s="2" t="s">
        <v>181</v>
      </c>
      <c r="D50" s="222" t="s">
        <v>183</v>
      </c>
      <c r="E50" s="2" t="s">
        <v>184</v>
      </c>
    </row>
    <row r="51" spans="1:7" ht="15.75" thickBot="1" x14ac:dyDescent="0.3">
      <c r="A51" s="226"/>
      <c r="B51" s="227"/>
      <c r="C51" s="52" t="s">
        <v>199</v>
      </c>
      <c r="D51" s="223"/>
      <c r="E51" s="52" t="s">
        <v>200</v>
      </c>
    </row>
    <row r="52" spans="1:7" x14ac:dyDescent="0.25">
      <c r="A52" s="228"/>
      <c r="B52" s="229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15778219</v>
      </c>
      <c r="D53" s="94">
        <f>+D11</f>
        <v>12683394</v>
      </c>
      <c r="E53" s="94">
        <f>+E11</f>
        <v>12225235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15778219</v>
      </c>
      <c r="D58" s="94">
        <f>+D16</f>
        <v>8691233</v>
      </c>
      <c r="E58" s="94">
        <f>+E16</f>
        <v>8691233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/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3992161</v>
      </c>
      <c r="E62" s="95">
        <f>+E53+E54-E58+E60</f>
        <v>3534002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3992161</v>
      </c>
      <c r="E63" s="95">
        <f>+E62-E54</f>
        <v>3534002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4" t="s">
        <v>198</v>
      </c>
      <c r="B66" s="225"/>
      <c r="C66" s="222" t="s">
        <v>205</v>
      </c>
      <c r="D66" s="222" t="s">
        <v>183</v>
      </c>
      <c r="E66" s="2" t="s">
        <v>184</v>
      </c>
    </row>
    <row r="67" spans="1:5" ht="15.75" thickBot="1" x14ac:dyDescent="0.3">
      <c r="A67" s="226"/>
      <c r="B67" s="227"/>
      <c r="C67" s="223"/>
      <c r="D67" s="223"/>
      <c r="E67" s="52" t="s">
        <v>200</v>
      </c>
    </row>
    <row r="68" spans="1:5" x14ac:dyDescent="0.25">
      <c r="A68" s="228"/>
      <c r="B68" s="229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48788326</v>
      </c>
      <c r="D69" s="94">
        <f t="shared" ref="D69:E69" si="6">+D12</f>
        <v>33767549</v>
      </c>
      <c r="E69" s="94">
        <f t="shared" si="6"/>
        <v>33767549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48788326</v>
      </c>
      <c r="D74" s="94">
        <f t="shared" ref="D74:E74" si="8">+D17</f>
        <v>31799326</v>
      </c>
      <c r="E74" s="94">
        <f t="shared" si="8"/>
        <v>31799326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1968223</v>
      </c>
      <c r="E78" s="95">
        <f t="shared" si="9"/>
        <v>1968223</v>
      </c>
    </row>
    <row r="79" spans="1:5" x14ac:dyDescent="0.25">
      <c r="A79" s="230"/>
      <c r="B79" s="232" t="s">
        <v>220</v>
      </c>
      <c r="C79" s="234">
        <f>+C78-C70</f>
        <v>0</v>
      </c>
      <c r="D79" s="234">
        <f>+D78-D70</f>
        <v>1968223</v>
      </c>
      <c r="E79" s="234">
        <f>+E78-E70</f>
        <v>1968223</v>
      </c>
    </row>
    <row r="80" spans="1:5" ht="15.75" thickBot="1" x14ac:dyDescent="0.3">
      <c r="A80" s="231"/>
      <c r="B80" s="233"/>
      <c r="C80" s="235"/>
      <c r="D80" s="235"/>
      <c r="E80" s="235"/>
    </row>
    <row r="82" spans="1:5" x14ac:dyDescent="0.25">
      <c r="D82" s="154"/>
    </row>
    <row r="86" spans="1:5" x14ac:dyDescent="0.25">
      <c r="A86" s="221" t="s">
        <v>457</v>
      </c>
      <c r="B86" s="221"/>
      <c r="C86" s="221" t="s">
        <v>445</v>
      </c>
      <c r="D86" s="221"/>
      <c r="E86" s="221"/>
    </row>
    <row r="87" spans="1:5" x14ac:dyDescent="0.25">
      <c r="A87" s="221" t="s">
        <v>458</v>
      </c>
      <c r="B87" s="221"/>
      <c r="C87" s="221" t="s">
        <v>446</v>
      </c>
      <c r="D87" s="221"/>
      <c r="E87" s="221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topLeftCell="A4" zoomScaleNormal="100" workbookViewId="0">
      <selection activeCell="J4" sqref="J1:L1048576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9" t="s">
        <v>119</v>
      </c>
      <c r="B2" s="180"/>
      <c r="C2" s="180"/>
      <c r="D2" s="180"/>
      <c r="E2" s="180"/>
      <c r="F2" s="180"/>
      <c r="G2" s="180"/>
      <c r="H2" s="180"/>
      <c r="I2" s="181"/>
    </row>
    <row r="3" spans="1:10" x14ac:dyDescent="0.2">
      <c r="A3" s="217" t="s">
        <v>222</v>
      </c>
      <c r="B3" s="236"/>
      <c r="C3" s="236"/>
      <c r="D3" s="236"/>
      <c r="E3" s="236"/>
      <c r="F3" s="236"/>
      <c r="G3" s="236"/>
      <c r="H3" s="236"/>
      <c r="I3" s="218"/>
    </row>
    <row r="4" spans="1:10" x14ac:dyDescent="0.2">
      <c r="A4" s="217" t="s">
        <v>459</v>
      </c>
      <c r="B4" s="236"/>
      <c r="C4" s="236"/>
      <c r="D4" s="236"/>
      <c r="E4" s="236"/>
      <c r="F4" s="236"/>
      <c r="G4" s="236"/>
      <c r="H4" s="236"/>
      <c r="I4" s="218"/>
    </row>
    <row r="5" spans="1:10" ht="13.5" thickBot="1" x14ac:dyDescent="0.25">
      <c r="A5" s="219" t="s">
        <v>1</v>
      </c>
      <c r="B5" s="237"/>
      <c r="C5" s="237"/>
      <c r="D5" s="237"/>
      <c r="E5" s="237"/>
      <c r="F5" s="237"/>
      <c r="G5" s="237"/>
      <c r="H5" s="237"/>
      <c r="I5" s="220"/>
    </row>
    <row r="6" spans="1:10" ht="13.5" thickBot="1" x14ac:dyDescent="0.25">
      <c r="A6" s="179"/>
      <c r="B6" s="180"/>
      <c r="C6" s="181"/>
      <c r="D6" s="270" t="s">
        <v>223</v>
      </c>
      <c r="E6" s="271"/>
      <c r="F6" s="271"/>
      <c r="G6" s="271"/>
      <c r="H6" s="272"/>
      <c r="I6" s="263" t="s">
        <v>224</v>
      </c>
    </row>
    <row r="7" spans="1:10" x14ac:dyDescent="0.2">
      <c r="A7" s="217" t="s">
        <v>198</v>
      </c>
      <c r="B7" s="236"/>
      <c r="C7" s="218"/>
      <c r="D7" s="263" t="s">
        <v>226</v>
      </c>
      <c r="E7" s="274" t="s">
        <v>227</v>
      </c>
      <c r="F7" s="263" t="s">
        <v>228</v>
      </c>
      <c r="G7" s="263" t="s">
        <v>183</v>
      </c>
      <c r="H7" s="263" t="s">
        <v>229</v>
      </c>
      <c r="I7" s="273"/>
    </row>
    <row r="8" spans="1:10" ht="13.5" thickBot="1" x14ac:dyDescent="0.25">
      <c r="A8" s="219" t="s">
        <v>225</v>
      </c>
      <c r="B8" s="237"/>
      <c r="C8" s="220"/>
      <c r="D8" s="264"/>
      <c r="E8" s="275"/>
      <c r="F8" s="264"/>
      <c r="G8" s="264"/>
      <c r="H8" s="264"/>
      <c r="I8" s="264"/>
    </row>
    <row r="9" spans="1:10" x14ac:dyDescent="0.2">
      <c r="A9" s="265"/>
      <c r="B9" s="266"/>
      <c r="C9" s="267"/>
      <c r="D9" s="77"/>
      <c r="E9" s="77"/>
      <c r="F9" s="77"/>
      <c r="G9" s="77"/>
      <c r="H9" s="77"/>
      <c r="I9" s="77"/>
    </row>
    <row r="10" spans="1:10" x14ac:dyDescent="0.2">
      <c r="A10" s="249" t="s">
        <v>230</v>
      </c>
      <c r="B10" s="250"/>
      <c r="C10" s="268"/>
      <c r="D10" s="77"/>
      <c r="E10" s="77"/>
      <c r="F10" s="77"/>
      <c r="G10" s="77"/>
      <c r="H10" s="77"/>
      <c r="I10" s="77"/>
    </row>
    <row r="11" spans="1:10" x14ac:dyDescent="0.2">
      <c r="A11" s="61"/>
      <c r="B11" s="252" t="s">
        <v>231</v>
      </c>
      <c r="C11" s="253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2" t="s">
        <v>232</v>
      </c>
      <c r="C12" s="253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2" t="s">
        <v>233</v>
      </c>
      <c r="C13" s="253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2" t="s">
        <v>234</v>
      </c>
      <c r="C14" s="253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2" t="s">
        <v>235</v>
      </c>
      <c r="C15" s="253"/>
      <c r="D15" s="81">
        <v>0</v>
      </c>
      <c r="E15" s="82">
        <v>0</v>
      </c>
      <c r="F15" s="82">
        <f t="shared" si="0"/>
        <v>0</v>
      </c>
      <c r="G15" s="82">
        <v>2939</v>
      </c>
      <c r="H15" s="82">
        <v>2939</v>
      </c>
      <c r="I15" s="82">
        <f>+H15-D15</f>
        <v>2939</v>
      </c>
      <c r="J15" s="70"/>
    </row>
    <row r="16" spans="1:10" x14ac:dyDescent="0.2">
      <c r="A16" s="61"/>
      <c r="B16" s="252" t="s">
        <v>236</v>
      </c>
      <c r="C16" s="253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60" t="s">
        <v>237</v>
      </c>
      <c r="C17" s="261"/>
      <c r="D17" s="83">
        <v>0</v>
      </c>
      <c r="E17" s="84">
        <v>0</v>
      </c>
      <c r="F17" s="84">
        <f>+D17+E17</f>
        <v>0</v>
      </c>
      <c r="G17" s="84">
        <v>131775</v>
      </c>
      <c r="H17" s="84">
        <v>131775</v>
      </c>
      <c r="I17" s="84">
        <f>+H17-D17</f>
        <v>131775</v>
      </c>
      <c r="J17" s="70"/>
      <c r="L17" s="76"/>
    </row>
    <row r="18" spans="1:13" x14ac:dyDescent="0.2">
      <c r="A18" s="262"/>
      <c r="B18" s="252" t="s">
        <v>238</v>
      </c>
      <c r="C18" s="253"/>
      <c r="D18" s="258">
        <v>0</v>
      </c>
      <c r="E18" s="258">
        <v>0</v>
      </c>
      <c r="F18" s="258">
        <v>0</v>
      </c>
      <c r="G18" s="258">
        <v>0</v>
      </c>
      <c r="H18" s="258">
        <v>0</v>
      </c>
      <c r="I18" s="259">
        <v>0</v>
      </c>
      <c r="L18" s="76"/>
    </row>
    <row r="19" spans="1:13" x14ac:dyDescent="0.2">
      <c r="A19" s="262"/>
      <c r="B19" s="252" t="s">
        <v>239</v>
      </c>
      <c r="C19" s="253"/>
      <c r="D19" s="258"/>
      <c r="E19" s="258"/>
      <c r="F19" s="258"/>
      <c r="G19" s="258"/>
      <c r="H19" s="258"/>
      <c r="I19" s="259"/>
      <c r="L19" s="76"/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5" t="s">
        <v>251</v>
      </c>
      <c r="C31" s="256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60" t="s">
        <v>257</v>
      </c>
      <c r="C37" s="261"/>
      <c r="D37" s="83">
        <v>15778219</v>
      </c>
      <c r="E37" s="83">
        <v>0</v>
      </c>
      <c r="F37" s="83">
        <f>+D37+E37</f>
        <v>15778219</v>
      </c>
      <c r="G37" s="83">
        <v>12548680</v>
      </c>
      <c r="H37" s="83">
        <v>12090521</v>
      </c>
      <c r="I37" s="83">
        <f>+H37-D37</f>
        <v>-3687698</v>
      </c>
      <c r="J37" s="142"/>
      <c r="L37" s="144"/>
    </row>
    <row r="38" spans="1:12" x14ac:dyDescent="0.2">
      <c r="A38" s="61"/>
      <c r="B38" s="252" t="s">
        <v>258</v>
      </c>
      <c r="C38" s="253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2" t="s">
        <v>260</v>
      </c>
      <c r="C40" s="253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9" t="s">
        <v>263</v>
      </c>
      <c r="B44" s="250"/>
      <c r="C44" s="251"/>
      <c r="D44" s="85">
        <f>+D11+D12+D13+D14+D15+D16+D17+D18+D31+D37+D38+D40</f>
        <v>15778219</v>
      </c>
      <c r="E44" s="85">
        <f>+E11+E12+E13+E14+E15+E16+E17+E18+E31+E37+E38+E40</f>
        <v>0</v>
      </c>
      <c r="F44" s="85">
        <f t="shared" ref="F44" si="9">+F11+F12+F13+F14+F15+F16+F17+F18+F31+F37+F38+F40</f>
        <v>15778219</v>
      </c>
      <c r="G44" s="85">
        <f>+G11+G12+G13+G14+G15+G16+G17+G18+G31+G37+G38+G40</f>
        <v>12683394</v>
      </c>
      <c r="H44" s="85">
        <f>+H11+H12+H13+H14+H15+H16+H17+H18+H31+H37+H38+H40</f>
        <v>12225235</v>
      </c>
      <c r="I44" s="85">
        <f>+I11+I12+I13+I14+I15+I16+I17+I18+I31+I37+I38+I40</f>
        <v>-3552984</v>
      </c>
    </row>
    <row r="45" spans="1:12" x14ac:dyDescent="0.2">
      <c r="A45" s="249" t="s">
        <v>264</v>
      </c>
      <c r="B45" s="250"/>
      <c r="C45" s="251"/>
      <c r="D45" s="78"/>
      <c r="E45" s="78"/>
      <c r="F45" s="78"/>
      <c r="G45" s="78"/>
      <c r="H45" s="78"/>
      <c r="I45" s="78"/>
    </row>
    <row r="46" spans="1:12" x14ac:dyDescent="0.2">
      <c r="A46" s="249" t="s">
        <v>265</v>
      </c>
      <c r="B46" s="250"/>
      <c r="C46" s="251"/>
      <c r="D46" s="79"/>
      <c r="E46" s="79"/>
      <c r="F46" s="79"/>
      <c r="G46" s="79"/>
      <c r="H46" s="79"/>
      <c r="I46" s="166" t="str">
        <f>IF(I44&gt;0,(I44),(""))</f>
        <v/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9" t="s">
        <v>266</v>
      </c>
      <c r="B48" s="250"/>
      <c r="C48" s="251"/>
      <c r="D48" s="77"/>
      <c r="E48" s="77"/>
      <c r="F48" s="77"/>
      <c r="G48" s="77"/>
      <c r="H48" s="77"/>
      <c r="I48" s="77"/>
    </row>
    <row r="49" spans="1:12" x14ac:dyDescent="0.2">
      <c r="A49" s="61"/>
      <c r="B49" s="252" t="s">
        <v>267</v>
      </c>
      <c r="C49" s="253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2" t="s">
        <v>276</v>
      </c>
      <c r="C58" s="253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2" t="s">
        <v>281</v>
      </c>
      <c r="C63" s="253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5" t="s">
        <v>284</v>
      </c>
      <c r="C66" s="256"/>
      <c r="D66" s="81">
        <v>48788326</v>
      </c>
      <c r="E66" s="81">
        <v>0</v>
      </c>
      <c r="F66" s="81">
        <f t="shared" si="12"/>
        <v>48788326</v>
      </c>
      <c r="G66" s="81">
        <v>33759906</v>
      </c>
      <c r="H66" s="81">
        <v>33759906</v>
      </c>
      <c r="I66" s="81">
        <f t="shared" si="16"/>
        <v>-15028420</v>
      </c>
    </row>
    <row r="67" spans="1:12" x14ac:dyDescent="0.2">
      <c r="A67" s="61"/>
      <c r="B67" s="255" t="s">
        <v>285</v>
      </c>
      <c r="C67" s="256"/>
      <c r="D67" s="81">
        <v>0</v>
      </c>
      <c r="E67" s="81">
        <v>0</v>
      </c>
      <c r="F67" s="81">
        <f t="shared" ref="F67" si="17">+D67+E67</f>
        <v>0</v>
      </c>
      <c r="G67" s="81">
        <v>7643</v>
      </c>
      <c r="H67" s="81">
        <v>7643</v>
      </c>
      <c r="I67" s="81">
        <f t="shared" si="16"/>
        <v>7643</v>
      </c>
      <c r="L67" s="76"/>
    </row>
    <row r="68" spans="1:12" x14ac:dyDescent="0.2">
      <c r="A68" s="64"/>
      <c r="B68" s="247"/>
      <c r="C68" s="248"/>
      <c r="D68" s="82"/>
      <c r="E68" s="82"/>
      <c r="F68" s="82"/>
      <c r="G68" s="82"/>
      <c r="H68" s="82"/>
      <c r="I68" s="82"/>
    </row>
    <row r="69" spans="1:12" x14ac:dyDescent="0.2">
      <c r="A69" s="244" t="s">
        <v>286</v>
      </c>
      <c r="B69" s="245"/>
      <c r="C69" s="246"/>
      <c r="D69" s="81">
        <f t="shared" ref="D69:I69" si="18">+D49+D58+D63+D66+D67</f>
        <v>48788326</v>
      </c>
      <c r="E69" s="81">
        <f t="shared" si="18"/>
        <v>0</v>
      </c>
      <c r="F69" s="81">
        <f t="shared" si="18"/>
        <v>48788326</v>
      </c>
      <c r="G69" s="81">
        <f t="shared" si="18"/>
        <v>33767549</v>
      </c>
      <c r="H69" s="81">
        <f t="shared" si="18"/>
        <v>33767549</v>
      </c>
      <c r="I69" s="81">
        <f t="shared" si="18"/>
        <v>-15020777</v>
      </c>
      <c r="K69" s="71"/>
    </row>
    <row r="70" spans="1:12" x14ac:dyDescent="0.2">
      <c r="A70" s="64"/>
      <c r="B70" s="247"/>
      <c r="C70" s="248"/>
      <c r="D70" s="82"/>
      <c r="E70" s="82"/>
      <c r="F70" s="82"/>
      <c r="G70" s="82"/>
      <c r="H70" s="82"/>
      <c r="I70" s="82"/>
    </row>
    <row r="71" spans="1:12" x14ac:dyDescent="0.2">
      <c r="A71" s="249" t="s">
        <v>287</v>
      </c>
      <c r="B71" s="250"/>
      <c r="C71" s="251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52" t="s">
        <v>288</v>
      </c>
      <c r="C72" s="253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47"/>
      <c r="C73" s="248"/>
      <c r="D73" s="82"/>
      <c r="E73" s="82"/>
      <c r="F73" s="82"/>
      <c r="G73" s="82"/>
      <c r="H73" s="82"/>
      <c r="I73" s="82"/>
    </row>
    <row r="74" spans="1:12" x14ac:dyDescent="0.2">
      <c r="A74" s="249" t="s">
        <v>289</v>
      </c>
      <c r="B74" s="250"/>
      <c r="C74" s="251"/>
      <c r="D74" s="81">
        <f>+D44+D69+D71</f>
        <v>64566545</v>
      </c>
      <c r="E74" s="81">
        <f>+E44+E69+E71</f>
        <v>0</v>
      </c>
      <c r="F74" s="81">
        <f>+F44+F69+F71</f>
        <v>64566545</v>
      </c>
      <c r="G74" s="81">
        <f t="shared" ref="G74:H74" si="20">+G44+G69+G71</f>
        <v>46450943</v>
      </c>
      <c r="H74" s="81">
        <f t="shared" si="20"/>
        <v>45992784</v>
      </c>
      <c r="I74" s="81">
        <f>+I44+I69+I71</f>
        <v>-18573761</v>
      </c>
    </row>
    <row r="75" spans="1:12" x14ac:dyDescent="0.2">
      <c r="A75" s="64"/>
      <c r="B75" s="247"/>
      <c r="C75" s="248"/>
      <c r="D75" s="82"/>
      <c r="E75" s="82"/>
      <c r="F75" s="82"/>
      <c r="G75" s="82"/>
      <c r="H75" s="82"/>
      <c r="I75" s="82"/>
      <c r="K75" s="76"/>
    </row>
    <row r="76" spans="1:12" x14ac:dyDescent="0.2">
      <c r="A76" s="61"/>
      <c r="B76" s="254" t="s">
        <v>290</v>
      </c>
      <c r="C76" s="251"/>
      <c r="D76" s="82"/>
      <c r="E76" s="82"/>
      <c r="F76" s="82"/>
      <c r="G76" s="82"/>
      <c r="H76" s="82"/>
      <c r="I76" s="82"/>
    </row>
    <row r="77" spans="1:12" x14ac:dyDescent="0.2">
      <c r="A77" s="61"/>
      <c r="B77" s="255" t="s">
        <v>291</v>
      </c>
      <c r="C77" s="256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5" t="s">
        <v>292</v>
      </c>
      <c r="C78" s="256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57" t="s">
        <v>293</v>
      </c>
      <c r="C79" s="246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42"/>
      <c r="C80" s="243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8" t="s">
        <v>457</v>
      </c>
      <c r="B87" s="178"/>
      <c r="C87" s="178"/>
      <c r="D87" s="178"/>
      <c r="E87" s="269" t="s">
        <v>445</v>
      </c>
      <c r="F87" s="269"/>
      <c r="G87" s="269"/>
      <c r="H87" s="269"/>
      <c r="I87" s="269"/>
    </row>
    <row r="88" spans="1:10" x14ac:dyDescent="0.2">
      <c r="A88" s="178" t="s">
        <v>458</v>
      </c>
      <c r="B88" s="178"/>
      <c r="C88" s="178"/>
      <c r="D88" s="178"/>
      <c r="E88" s="269" t="s">
        <v>446</v>
      </c>
      <c r="F88" s="269"/>
      <c r="G88" s="269"/>
      <c r="H88" s="269"/>
      <c r="I88" s="269"/>
    </row>
    <row r="92" spans="1:10" x14ac:dyDescent="0.2">
      <c r="D92" s="156"/>
      <c r="E92" s="156"/>
      <c r="F92" s="156"/>
      <c r="G92" s="156"/>
      <c r="H92" s="156"/>
      <c r="J92" s="76"/>
    </row>
    <row r="96" spans="1:10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7"/>
  <sheetViews>
    <sheetView view="pageBreakPreview" topLeftCell="A73" zoomScaleNormal="100" zoomScaleSheetLayoutView="100" workbookViewId="0">
      <selection activeCell="J73" sqref="J1:M1048576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9" t="s">
        <v>119</v>
      </c>
      <c r="B1" s="180"/>
      <c r="C1" s="180"/>
      <c r="D1" s="180"/>
      <c r="E1" s="180"/>
      <c r="F1" s="180"/>
      <c r="G1" s="180"/>
      <c r="H1" s="281"/>
    </row>
    <row r="2" spans="1:15" x14ac:dyDescent="0.25">
      <c r="A2" s="217" t="s">
        <v>294</v>
      </c>
      <c r="B2" s="236"/>
      <c r="C2" s="236"/>
      <c r="D2" s="236"/>
      <c r="E2" s="236"/>
      <c r="F2" s="236"/>
      <c r="G2" s="236"/>
      <c r="H2" s="282"/>
    </row>
    <row r="3" spans="1:15" x14ac:dyDescent="0.25">
      <c r="A3" s="217" t="s">
        <v>295</v>
      </c>
      <c r="B3" s="236"/>
      <c r="C3" s="236"/>
      <c r="D3" s="236"/>
      <c r="E3" s="236"/>
      <c r="F3" s="236"/>
      <c r="G3" s="236"/>
      <c r="H3" s="282"/>
    </row>
    <row r="4" spans="1:15" x14ac:dyDescent="0.25">
      <c r="A4" s="217" t="s">
        <v>456</v>
      </c>
      <c r="B4" s="236"/>
      <c r="C4" s="236"/>
      <c r="D4" s="236"/>
      <c r="E4" s="236"/>
      <c r="F4" s="236"/>
      <c r="G4" s="236"/>
      <c r="H4" s="282"/>
    </row>
    <row r="5" spans="1:15" ht="15.75" thickBot="1" x14ac:dyDescent="0.3">
      <c r="A5" s="219" t="s">
        <v>1</v>
      </c>
      <c r="B5" s="237"/>
      <c r="C5" s="237"/>
      <c r="D5" s="237"/>
      <c r="E5" s="237"/>
      <c r="F5" s="237"/>
      <c r="G5" s="237"/>
      <c r="H5" s="283"/>
    </row>
    <row r="6" spans="1:15" ht="15.75" thickBot="1" x14ac:dyDescent="0.3">
      <c r="A6" s="179" t="s">
        <v>180</v>
      </c>
      <c r="B6" s="181"/>
      <c r="C6" s="270" t="s">
        <v>296</v>
      </c>
      <c r="D6" s="271"/>
      <c r="E6" s="271"/>
      <c r="F6" s="271"/>
      <c r="G6" s="272"/>
      <c r="H6" s="263" t="s">
        <v>297</v>
      </c>
    </row>
    <row r="7" spans="1:15" ht="26.25" thickBot="1" x14ac:dyDescent="0.3">
      <c r="A7" s="219"/>
      <c r="B7" s="220"/>
      <c r="C7" s="155" t="s">
        <v>182</v>
      </c>
      <c r="D7" s="108" t="s">
        <v>298</v>
      </c>
      <c r="E7" s="155" t="s">
        <v>299</v>
      </c>
      <c r="F7" s="155" t="s">
        <v>183</v>
      </c>
      <c r="G7" s="155" t="s">
        <v>185</v>
      </c>
      <c r="H7" s="264"/>
    </row>
    <row r="8" spans="1:15" s="137" customFormat="1" x14ac:dyDescent="0.25">
      <c r="A8" s="279" t="s">
        <v>300</v>
      </c>
      <c r="B8" s="280"/>
      <c r="C8" s="152">
        <f>+C9+C17+C27+C37+C47+C57+C61+C70+C74</f>
        <v>15778219</v>
      </c>
      <c r="D8" s="152">
        <f>+D9+D17+D27+D37+D47+D57+D61+D70+D74</f>
        <v>0</v>
      </c>
      <c r="E8" s="152">
        <f>+E9+E17+E27+E37+E47+E57+E61+E70+E74</f>
        <v>15778219</v>
      </c>
      <c r="F8" s="152">
        <f>+F9+F17+F27+F37+F47+F57+F61+F70+F74</f>
        <v>8691234</v>
      </c>
      <c r="G8" s="152">
        <f>+G9+G17+G27+G37+G47+G57+G61+G70+G74</f>
        <v>8691234</v>
      </c>
      <c r="H8" s="152">
        <f t="shared" ref="H8" si="0">+H9+H17+H27+H37+H47+H57+H61+H70+H74</f>
        <v>7086985</v>
      </c>
      <c r="I8" s="167"/>
    </row>
    <row r="9" spans="1:15" x14ac:dyDescent="0.25">
      <c r="A9" s="262" t="s">
        <v>301</v>
      </c>
      <c r="B9" s="276"/>
      <c r="C9" s="97">
        <f>SUM(C10:C16)</f>
        <v>8045366</v>
      </c>
      <c r="D9" s="97">
        <f>SUM(D10:D16)</f>
        <v>0</v>
      </c>
      <c r="E9" s="97">
        <f t="shared" ref="E9:H9" si="1">SUM(E10:E16)</f>
        <v>8045366</v>
      </c>
      <c r="F9" s="97">
        <f t="shared" si="1"/>
        <v>4472767</v>
      </c>
      <c r="G9" s="97">
        <f t="shared" si="1"/>
        <v>4472767</v>
      </c>
      <c r="H9" s="97">
        <f t="shared" si="1"/>
        <v>3572599</v>
      </c>
    </row>
    <row r="10" spans="1:15" x14ac:dyDescent="0.25">
      <c r="A10" s="61"/>
      <c r="B10" s="62" t="s">
        <v>302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2" t="s">
        <v>303</v>
      </c>
      <c r="C11" s="151">
        <v>3802156</v>
      </c>
      <c r="D11" s="84">
        <v>45720</v>
      </c>
      <c r="E11" s="84">
        <f t="shared" si="2"/>
        <v>3847876</v>
      </c>
      <c r="F11" s="84">
        <v>2945088</v>
      </c>
      <c r="G11" s="84">
        <v>2945088</v>
      </c>
      <c r="H11" s="84">
        <f t="shared" ref="H11:H75" si="3">+E11-F11</f>
        <v>902788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304</v>
      </c>
      <c r="C12" s="98">
        <v>953757</v>
      </c>
      <c r="D12" s="82">
        <v>70374</v>
      </c>
      <c r="E12" s="84">
        <f t="shared" si="2"/>
        <v>1024131</v>
      </c>
      <c r="F12" s="82">
        <v>758958</v>
      </c>
      <c r="G12" s="82">
        <v>758958</v>
      </c>
      <c r="H12" s="84">
        <f t="shared" si="3"/>
        <v>265173</v>
      </c>
      <c r="J12" s="72"/>
    </row>
    <row r="13" spans="1:15" x14ac:dyDescent="0.25">
      <c r="A13" s="61"/>
      <c r="B13" s="62" t="s">
        <v>305</v>
      </c>
      <c r="C13" s="98">
        <v>317531</v>
      </c>
      <c r="D13" s="82">
        <v>-146905</v>
      </c>
      <c r="E13" s="84">
        <f t="shared" si="2"/>
        <v>170626</v>
      </c>
      <c r="F13" s="82">
        <v>53652</v>
      </c>
      <c r="G13" s="82">
        <v>53652</v>
      </c>
      <c r="H13" s="84">
        <f t="shared" si="3"/>
        <v>116974</v>
      </c>
      <c r="J13" s="72"/>
    </row>
    <row r="14" spans="1:15" x14ac:dyDescent="0.25">
      <c r="A14" s="61"/>
      <c r="B14" s="62" t="s">
        <v>306</v>
      </c>
      <c r="C14" s="98">
        <v>443597</v>
      </c>
      <c r="D14" s="82">
        <v>79219</v>
      </c>
      <c r="E14" s="84">
        <f t="shared" si="2"/>
        <v>522816</v>
      </c>
      <c r="F14" s="82">
        <v>249509</v>
      </c>
      <c r="G14" s="82">
        <v>249509</v>
      </c>
      <c r="H14" s="84">
        <f t="shared" si="3"/>
        <v>273307</v>
      </c>
      <c r="J14" s="72"/>
    </row>
    <row r="15" spans="1:15" x14ac:dyDescent="0.25">
      <c r="A15" s="61"/>
      <c r="B15" s="62" t="s">
        <v>307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2" t="s">
        <v>308</v>
      </c>
      <c r="C16" s="151">
        <v>2528325</v>
      </c>
      <c r="D16" s="84">
        <v>-48408</v>
      </c>
      <c r="E16" s="84">
        <f t="shared" si="2"/>
        <v>2479917</v>
      </c>
      <c r="F16" s="84">
        <v>465560</v>
      </c>
      <c r="G16" s="84">
        <v>465560</v>
      </c>
      <c r="H16" s="84">
        <f t="shared" si="3"/>
        <v>2014357</v>
      </c>
      <c r="J16" s="72"/>
      <c r="K16" s="72"/>
      <c r="L16" s="72"/>
      <c r="M16" s="72"/>
      <c r="N16" s="72"/>
      <c r="O16" s="72"/>
    </row>
    <row r="17" spans="1:12" x14ac:dyDescent="0.25">
      <c r="A17" s="262" t="s">
        <v>309</v>
      </c>
      <c r="B17" s="276"/>
      <c r="C17" s="97">
        <f t="shared" ref="C17:G17" si="4">SUM(C18:C26)</f>
        <v>2129769</v>
      </c>
      <c r="D17" s="97">
        <f>SUM(D18:D26)</f>
        <v>400000</v>
      </c>
      <c r="E17" s="97">
        <f>SUM(E18:E26)</f>
        <v>2529769</v>
      </c>
      <c r="F17" s="97">
        <f>SUM(F18:F26)</f>
        <v>1462826</v>
      </c>
      <c r="G17" s="97">
        <f t="shared" si="4"/>
        <v>1462826</v>
      </c>
      <c r="H17" s="97">
        <f>SUM(H18:H26)</f>
        <v>1066943</v>
      </c>
    </row>
    <row r="18" spans="1:12" ht="25.5" x14ac:dyDescent="0.25">
      <c r="A18" s="61"/>
      <c r="B18" s="145" t="s">
        <v>310</v>
      </c>
      <c r="C18" s="98">
        <v>670411</v>
      </c>
      <c r="D18" s="82">
        <v>183189</v>
      </c>
      <c r="E18" s="82">
        <f t="shared" ref="E18:E26" si="5">+C18+D18</f>
        <v>853600</v>
      </c>
      <c r="F18" s="82">
        <v>521497</v>
      </c>
      <c r="G18" s="82">
        <v>521497</v>
      </c>
      <c r="H18" s="82">
        <f>+E18-F18</f>
        <v>332103</v>
      </c>
      <c r="J18" s="72"/>
    </row>
    <row r="19" spans="1:12" x14ac:dyDescent="0.25">
      <c r="A19" s="61"/>
      <c r="B19" s="62" t="s">
        <v>311</v>
      </c>
      <c r="C19" s="98">
        <v>365540</v>
      </c>
      <c r="D19" s="82">
        <v>-12081</v>
      </c>
      <c r="E19" s="82">
        <f t="shared" si="5"/>
        <v>353459</v>
      </c>
      <c r="F19" s="82">
        <v>82009</v>
      </c>
      <c r="G19" s="82">
        <v>82009</v>
      </c>
      <c r="H19" s="82">
        <f t="shared" si="3"/>
        <v>271450</v>
      </c>
      <c r="J19" s="72"/>
    </row>
    <row r="20" spans="1:12" x14ac:dyDescent="0.25">
      <c r="A20" s="61"/>
      <c r="B20" s="62" t="s">
        <v>312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313</v>
      </c>
      <c r="C21" s="151">
        <v>327761</v>
      </c>
      <c r="D21" s="84">
        <v>55030</v>
      </c>
      <c r="E21" s="84">
        <f t="shared" si="5"/>
        <v>382791</v>
      </c>
      <c r="F21" s="84">
        <v>269730</v>
      </c>
      <c r="G21" s="84">
        <v>269730</v>
      </c>
      <c r="H21" s="82">
        <f t="shared" si="3"/>
        <v>113061</v>
      </c>
      <c r="J21" s="72"/>
    </row>
    <row r="22" spans="1:12" x14ac:dyDescent="0.25">
      <c r="A22" s="141"/>
      <c r="B22" s="150" t="s">
        <v>314</v>
      </c>
      <c r="C22" s="151">
        <v>162290</v>
      </c>
      <c r="D22" s="84">
        <v>85610</v>
      </c>
      <c r="E22" s="84">
        <f t="shared" si="5"/>
        <v>247900</v>
      </c>
      <c r="F22" s="84">
        <v>124297</v>
      </c>
      <c r="G22" s="84">
        <v>124297</v>
      </c>
      <c r="H22" s="82">
        <f t="shared" si="3"/>
        <v>123603</v>
      </c>
      <c r="J22" s="72"/>
    </row>
    <row r="23" spans="1:12" x14ac:dyDescent="0.25">
      <c r="A23" s="141"/>
      <c r="B23" s="150" t="s">
        <v>315</v>
      </c>
      <c r="C23" s="151">
        <v>283175</v>
      </c>
      <c r="D23" s="84">
        <v>11915</v>
      </c>
      <c r="E23" s="84">
        <f t="shared" si="5"/>
        <v>295090</v>
      </c>
      <c r="F23" s="84">
        <v>236300</v>
      </c>
      <c r="G23" s="84">
        <v>236300</v>
      </c>
      <c r="H23" s="82">
        <f t="shared" si="3"/>
        <v>58790</v>
      </c>
      <c r="J23" s="72"/>
    </row>
    <row r="24" spans="1:12" x14ac:dyDescent="0.25">
      <c r="A24" s="141"/>
      <c r="B24" s="150" t="s">
        <v>316</v>
      </c>
      <c r="C24" s="151">
        <v>138283</v>
      </c>
      <c r="D24" s="84">
        <v>-33410</v>
      </c>
      <c r="E24" s="84">
        <f t="shared" si="5"/>
        <v>104873</v>
      </c>
      <c r="F24" s="84">
        <v>26312</v>
      </c>
      <c r="G24" s="84">
        <v>26312</v>
      </c>
      <c r="H24" s="82">
        <f t="shared" si="3"/>
        <v>78561</v>
      </c>
      <c r="J24" s="72"/>
    </row>
    <row r="25" spans="1:12" x14ac:dyDescent="0.25">
      <c r="A25" s="141"/>
      <c r="B25" s="150" t="s">
        <v>317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318</v>
      </c>
      <c r="C26" s="151">
        <v>182309</v>
      </c>
      <c r="D26" s="84">
        <v>109747</v>
      </c>
      <c r="E26" s="84">
        <f t="shared" si="5"/>
        <v>292056</v>
      </c>
      <c r="F26" s="84">
        <v>202681</v>
      </c>
      <c r="G26" s="84">
        <v>202681</v>
      </c>
      <c r="H26" s="82">
        <f t="shared" si="3"/>
        <v>89375</v>
      </c>
      <c r="J26" s="72"/>
      <c r="L26" s="72"/>
    </row>
    <row r="27" spans="1:12" x14ac:dyDescent="0.25">
      <c r="A27" s="277" t="s">
        <v>319</v>
      </c>
      <c r="B27" s="278"/>
      <c r="C27" s="152">
        <f>SUM(C28:C36)</f>
        <v>4903084</v>
      </c>
      <c r="D27" s="152">
        <f t="shared" ref="D27" si="6">SUM(D28:D36)</f>
        <v>0</v>
      </c>
      <c r="E27" s="152">
        <f>SUM(E28:E36)</f>
        <v>4903084</v>
      </c>
      <c r="F27" s="152">
        <f>SUM(F28:F36)</f>
        <v>2668497</v>
      </c>
      <c r="G27" s="152">
        <f>SUM(G28:G36)</f>
        <v>2668497</v>
      </c>
      <c r="H27" s="152">
        <f>SUM(H28:H36)</f>
        <v>2234587</v>
      </c>
      <c r="L27" s="72"/>
    </row>
    <row r="28" spans="1:12" x14ac:dyDescent="0.25">
      <c r="A28" s="141"/>
      <c r="B28" s="150" t="s">
        <v>320</v>
      </c>
      <c r="C28" s="151">
        <v>1081738</v>
      </c>
      <c r="D28" s="84">
        <v>-163987</v>
      </c>
      <c r="E28" s="84">
        <f t="shared" ref="E28:E36" si="7">+C28+D28</f>
        <v>917751</v>
      </c>
      <c r="F28" s="84">
        <v>210051</v>
      </c>
      <c r="G28" s="84">
        <v>210051</v>
      </c>
      <c r="H28" s="84">
        <f t="shared" ref="H28:H36" si="8">+E28-F28</f>
        <v>707700</v>
      </c>
    </row>
    <row r="29" spans="1:12" x14ac:dyDescent="0.25">
      <c r="A29" s="141"/>
      <c r="B29" s="150" t="s">
        <v>321</v>
      </c>
      <c r="C29" s="151">
        <v>48372</v>
      </c>
      <c r="D29" s="84">
        <v>-12659</v>
      </c>
      <c r="E29" s="84">
        <f t="shared" si="7"/>
        <v>35713</v>
      </c>
      <c r="F29" s="84">
        <v>15702</v>
      </c>
      <c r="G29" s="84">
        <v>15702</v>
      </c>
      <c r="H29" s="84">
        <f t="shared" si="8"/>
        <v>20011</v>
      </c>
    </row>
    <row r="30" spans="1:12" x14ac:dyDescent="0.25">
      <c r="A30" s="141"/>
      <c r="B30" s="150" t="s">
        <v>322</v>
      </c>
      <c r="C30" s="151">
        <v>425230</v>
      </c>
      <c r="D30" s="84">
        <v>-16308</v>
      </c>
      <c r="E30" s="84">
        <f>+C30+D30</f>
        <v>408922</v>
      </c>
      <c r="F30" s="84">
        <v>240581</v>
      </c>
      <c r="G30" s="84">
        <v>240581</v>
      </c>
      <c r="H30" s="84">
        <f t="shared" si="8"/>
        <v>168341</v>
      </c>
    </row>
    <row r="31" spans="1:12" x14ac:dyDescent="0.25">
      <c r="A31" s="141"/>
      <c r="B31" s="150" t="s">
        <v>323</v>
      </c>
      <c r="C31" s="151">
        <v>885000</v>
      </c>
      <c r="D31" s="84">
        <v>0</v>
      </c>
      <c r="E31" s="84">
        <f t="shared" si="7"/>
        <v>885000</v>
      </c>
      <c r="F31" s="84">
        <v>535230</v>
      </c>
      <c r="G31" s="84">
        <v>535230</v>
      </c>
      <c r="H31" s="84">
        <f t="shared" si="8"/>
        <v>349770</v>
      </c>
    </row>
    <row r="32" spans="1:12" ht="25.5" x14ac:dyDescent="0.25">
      <c r="A32" s="141"/>
      <c r="B32" s="153" t="s">
        <v>324</v>
      </c>
      <c r="C32" s="151">
        <v>457367</v>
      </c>
      <c r="D32" s="84">
        <v>206601</v>
      </c>
      <c r="E32" s="84">
        <f t="shared" si="7"/>
        <v>663968</v>
      </c>
      <c r="F32" s="84">
        <v>549595</v>
      </c>
      <c r="G32" s="84">
        <v>549595</v>
      </c>
      <c r="H32" s="84">
        <f t="shared" si="8"/>
        <v>114373</v>
      </c>
    </row>
    <row r="33" spans="1:8" x14ac:dyDescent="0.25">
      <c r="A33" s="61"/>
      <c r="B33" s="62" t="s">
        <v>325</v>
      </c>
      <c r="C33" s="98">
        <v>64250</v>
      </c>
      <c r="D33" s="82">
        <v>24120</v>
      </c>
      <c r="E33" s="84">
        <f t="shared" si="7"/>
        <v>88370</v>
      </c>
      <c r="F33" s="82">
        <v>80894</v>
      </c>
      <c r="G33" s="82">
        <v>80894</v>
      </c>
      <c r="H33" s="82">
        <f t="shared" si="8"/>
        <v>7476</v>
      </c>
    </row>
    <row r="34" spans="1:8" x14ac:dyDescent="0.25">
      <c r="A34" s="61"/>
      <c r="B34" s="62" t="s">
        <v>326</v>
      </c>
      <c r="C34" s="98">
        <v>115490</v>
      </c>
      <c r="D34" s="82">
        <v>-37767</v>
      </c>
      <c r="E34" s="84">
        <f t="shared" si="7"/>
        <v>77723</v>
      </c>
      <c r="F34" s="82">
        <v>24580</v>
      </c>
      <c r="G34" s="82">
        <v>24580</v>
      </c>
      <c r="H34" s="82">
        <f t="shared" si="8"/>
        <v>53143</v>
      </c>
    </row>
    <row r="35" spans="1:8" x14ac:dyDescent="0.25">
      <c r="A35" s="61"/>
      <c r="B35" s="62" t="s">
        <v>327</v>
      </c>
      <c r="C35" s="98">
        <v>285624</v>
      </c>
      <c r="D35" s="82">
        <v>0</v>
      </c>
      <c r="E35" s="84">
        <f t="shared" si="7"/>
        <v>285624</v>
      </c>
      <c r="F35" s="82">
        <v>63534</v>
      </c>
      <c r="G35" s="82">
        <v>63534</v>
      </c>
      <c r="H35" s="84">
        <f t="shared" si="8"/>
        <v>222090</v>
      </c>
    </row>
    <row r="36" spans="1:8" x14ac:dyDescent="0.25">
      <c r="A36" s="61"/>
      <c r="B36" s="62" t="s">
        <v>328</v>
      </c>
      <c r="C36" s="98">
        <v>1540013</v>
      </c>
      <c r="D36" s="82">
        <v>0</v>
      </c>
      <c r="E36" s="84">
        <f t="shared" si="7"/>
        <v>1540013</v>
      </c>
      <c r="F36" s="82">
        <v>948330</v>
      </c>
      <c r="G36" s="82">
        <v>948330</v>
      </c>
      <c r="H36" s="82">
        <f t="shared" si="8"/>
        <v>591683</v>
      </c>
    </row>
    <row r="37" spans="1:8" ht="30" customHeight="1" x14ac:dyDescent="0.25">
      <c r="A37" s="213" t="s">
        <v>329</v>
      </c>
      <c r="B37" s="214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330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331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332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333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334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335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336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337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338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13" t="s">
        <v>339</v>
      </c>
      <c r="B47" s="214"/>
      <c r="C47" s="97">
        <f>SUM(C48:C56)</f>
        <v>700000</v>
      </c>
      <c r="D47" s="175">
        <f t="shared" ref="D47:H47" si="11">SUM(D48:D56)</f>
        <v>-400000</v>
      </c>
      <c r="E47" s="175">
        <f t="shared" si="11"/>
        <v>300000</v>
      </c>
      <c r="F47" s="175">
        <f t="shared" si="11"/>
        <v>87144</v>
      </c>
      <c r="G47" s="175">
        <f t="shared" si="11"/>
        <v>87144</v>
      </c>
      <c r="H47" s="175">
        <f t="shared" si="11"/>
        <v>212856</v>
      </c>
    </row>
    <row r="48" spans="1:8" x14ac:dyDescent="0.25">
      <c r="A48" s="61"/>
      <c r="B48" s="150" t="s">
        <v>340</v>
      </c>
      <c r="C48" s="151">
        <v>90000</v>
      </c>
      <c r="D48" s="84">
        <v>878</v>
      </c>
      <c r="E48" s="84">
        <f>+C48+D48</f>
        <v>90878</v>
      </c>
      <c r="F48" s="84">
        <v>41071</v>
      </c>
      <c r="G48" s="84">
        <v>41071</v>
      </c>
      <c r="H48" s="84">
        <f>+E48-F48</f>
        <v>49807</v>
      </c>
    </row>
    <row r="49" spans="1:8" x14ac:dyDescent="0.25">
      <c r="A49" s="61"/>
      <c r="B49" s="62" t="s">
        <v>341</v>
      </c>
      <c r="C49" s="151">
        <v>0</v>
      </c>
      <c r="D49" s="82">
        <v>0</v>
      </c>
      <c r="E49" s="84">
        <f t="shared" ref="E49:E56" si="12">+C49+D49</f>
        <v>0</v>
      </c>
      <c r="F49" s="82">
        <v>0</v>
      </c>
      <c r="G49" s="82">
        <v>0</v>
      </c>
      <c r="H49" s="84">
        <f t="shared" ref="H49:H56" si="13">+E49-F49</f>
        <v>0</v>
      </c>
    </row>
    <row r="50" spans="1:8" x14ac:dyDescent="0.25">
      <c r="A50" s="61"/>
      <c r="B50" s="62" t="s">
        <v>342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343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344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345</v>
      </c>
      <c r="C53" s="98">
        <v>610000</v>
      </c>
      <c r="D53" s="82">
        <v>-400878</v>
      </c>
      <c r="E53" s="84">
        <f t="shared" si="12"/>
        <v>209122</v>
      </c>
      <c r="F53" s="82">
        <v>46073</v>
      </c>
      <c r="G53" s="82">
        <v>46073</v>
      </c>
      <c r="H53" s="84">
        <f t="shared" si="13"/>
        <v>163049</v>
      </c>
    </row>
    <row r="54" spans="1:8" x14ac:dyDescent="0.25">
      <c r="A54" s="61"/>
      <c r="B54" s="62" t="s">
        <v>346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347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348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62" t="s">
        <v>349</v>
      </c>
      <c r="B57" s="276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350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351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352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13" t="s">
        <v>353</v>
      </c>
      <c r="B61" s="214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354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355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356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357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358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359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360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361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62" t="s">
        <v>362</v>
      </c>
      <c r="B70" s="276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363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364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8"/>
      <c r="B73" s="138" t="s">
        <v>365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62" t="s">
        <v>366</v>
      </c>
      <c r="B74" s="276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367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368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369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370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371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372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8"/>
      <c r="B81" s="138" t="s">
        <v>373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1"/>
      <c r="D82" s="161"/>
      <c r="E82" s="161"/>
      <c r="F82" s="161"/>
      <c r="G82" s="161"/>
      <c r="H82" s="161"/>
    </row>
    <row r="83" spans="1:11" x14ac:dyDescent="0.25">
      <c r="A83" s="249" t="s">
        <v>374</v>
      </c>
      <c r="B83" s="268"/>
      <c r="C83" s="97">
        <f>+C84+C92+C102+C112+C122+C132+C136+C145+C149</f>
        <v>48788326</v>
      </c>
      <c r="D83" s="97">
        <f t="shared" ref="D83:H83" si="20">+D84+D92+D102+D112+D122+D132+D136+D145+D149</f>
        <v>0</v>
      </c>
      <c r="E83" s="97">
        <f t="shared" si="20"/>
        <v>48788326</v>
      </c>
      <c r="F83" s="97">
        <f t="shared" si="20"/>
        <v>31799325</v>
      </c>
      <c r="G83" s="97">
        <f t="shared" si="20"/>
        <v>31799325</v>
      </c>
      <c r="H83" s="97">
        <f t="shared" si="20"/>
        <v>16989001</v>
      </c>
      <c r="J83" s="72"/>
      <c r="K83" s="72"/>
    </row>
    <row r="84" spans="1:11" x14ac:dyDescent="0.25">
      <c r="A84" s="262" t="s">
        <v>301</v>
      </c>
      <c r="B84" s="276"/>
      <c r="C84" s="97">
        <f t="shared" ref="C84:H84" si="21">SUM(C85:C91)</f>
        <v>47678552</v>
      </c>
      <c r="D84" s="97">
        <f t="shared" si="21"/>
        <v>0</v>
      </c>
      <c r="E84" s="97">
        <f t="shared" si="21"/>
        <v>47678552</v>
      </c>
      <c r="F84" s="97">
        <f t="shared" si="21"/>
        <v>30948465</v>
      </c>
      <c r="G84" s="97">
        <f t="shared" si="21"/>
        <v>30948465</v>
      </c>
      <c r="H84" s="97">
        <f t="shared" si="21"/>
        <v>16730087</v>
      </c>
    </row>
    <row r="85" spans="1:11" x14ac:dyDescent="0.25">
      <c r="A85" s="61"/>
      <c r="B85" s="62" t="s">
        <v>302</v>
      </c>
      <c r="C85" s="98">
        <v>10710890</v>
      </c>
      <c r="D85" s="82">
        <v>0</v>
      </c>
      <c r="E85" s="82">
        <f>+C85+D85</f>
        <v>10710890</v>
      </c>
      <c r="F85" s="82">
        <v>8222639</v>
      </c>
      <c r="G85" s="82">
        <v>8222639</v>
      </c>
      <c r="H85" s="82">
        <f t="shared" ref="H85:H88" si="22">+E85-F85</f>
        <v>2488251</v>
      </c>
    </row>
    <row r="86" spans="1:11" x14ac:dyDescent="0.25">
      <c r="A86" s="61"/>
      <c r="B86" s="162" t="s">
        <v>303</v>
      </c>
      <c r="C86" s="151">
        <v>14050604</v>
      </c>
      <c r="D86" s="84">
        <v>0</v>
      </c>
      <c r="E86" s="82">
        <f t="shared" ref="E86:E91" si="23">+C86+D86</f>
        <v>14050604</v>
      </c>
      <c r="F86" s="84">
        <v>12222281</v>
      </c>
      <c r="G86" s="84">
        <v>12222281</v>
      </c>
      <c r="H86" s="82">
        <f t="shared" si="22"/>
        <v>1828323</v>
      </c>
    </row>
    <row r="87" spans="1:11" x14ac:dyDescent="0.25">
      <c r="A87" s="61"/>
      <c r="B87" s="62" t="s">
        <v>304</v>
      </c>
      <c r="C87" s="98">
        <v>6094431</v>
      </c>
      <c r="D87" s="82">
        <v>0</v>
      </c>
      <c r="E87" s="82">
        <f t="shared" si="23"/>
        <v>6094431</v>
      </c>
      <c r="F87" s="82">
        <v>2377708</v>
      </c>
      <c r="G87" s="82">
        <v>2377708</v>
      </c>
      <c r="H87" s="82">
        <f t="shared" si="22"/>
        <v>3716723</v>
      </c>
    </row>
    <row r="88" spans="1:11" x14ac:dyDescent="0.25">
      <c r="A88" s="61"/>
      <c r="B88" s="62" t="s">
        <v>305</v>
      </c>
      <c r="C88" s="98">
        <v>5339840</v>
      </c>
      <c r="D88" s="82">
        <v>0</v>
      </c>
      <c r="E88" s="82">
        <f t="shared" si="23"/>
        <v>5339840</v>
      </c>
      <c r="F88" s="82">
        <v>3344303</v>
      </c>
      <c r="G88" s="82">
        <v>3344303</v>
      </c>
      <c r="H88" s="82">
        <f t="shared" si="22"/>
        <v>1995537</v>
      </c>
    </row>
    <row r="89" spans="1:11" x14ac:dyDescent="0.25">
      <c r="A89" s="132"/>
      <c r="B89" s="138" t="s">
        <v>306</v>
      </c>
      <c r="C89" s="98">
        <v>8745175</v>
      </c>
      <c r="D89" s="98">
        <v>0</v>
      </c>
      <c r="E89" s="82">
        <f t="shared" si="23"/>
        <v>8745175</v>
      </c>
      <c r="F89" s="98">
        <v>3183266</v>
      </c>
      <c r="G89" s="98">
        <v>3183266</v>
      </c>
      <c r="H89" s="82">
        <f>+E89-F89</f>
        <v>5561909</v>
      </c>
    </row>
    <row r="90" spans="1:11" x14ac:dyDescent="0.25">
      <c r="A90" s="61"/>
      <c r="B90" s="62" t="s">
        <v>307</v>
      </c>
      <c r="C90" s="98">
        <v>261360</v>
      </c>
      <c r="D90" s="82">
        <v>0</v>
      </c>
      <c r="E90" s="82">
        <f t="shared" si="23"/>
        <v>261360</v>
      </c>
      <c r="F90" s="82">
        <v>241985</v>
      </c>
      <c r="G90" s="82">
        <v>241985</v>
      </c>
      <c r="H90" s="82">
        <f t="shared" ref="H90:H91" si="24">+E90-F90</f>
        <v>19375</v>
      </c>
    </row>
    <row r="91" spans="1:11" x14ac:dyDescent="0.25">
      <c r="A91" s="61"/>
      <c r="B91" s="162" t="s">
        <v>308</v>
      </c>
      <c r="C91" s="151">
        <v>2476252</v>
      </c>
      <c r="D91" s="84">
        <v>0</v>
      </c>
      <c r="E91" s="82">
        <f t="shared" si="23"/>
        <v>2476252</v>
      </c>
      <c r="F91" s="84">
        <v>1356283</v>
      </c>
      <c r="G91" s="84">
        <v>1356283</v>
      </c>
      <c r="H91" s="82">
        <f t="shared" si="24"/>
        <v>1119969</v>
      </c>
    </row>
    <row r="92" spans="1:11" x14ac:dyDescent="0.25">
      <c r="A92" s="262" t="s">
        <v>309</v>
      </c>
      <c r="B92" s="276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310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311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312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313</v>
      </c>
      <c r="C96" s="151">
        <v>0</v>
      </c>
      <c r="D96" s="151">
        <v>0</v>
      </c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314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315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316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317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/>
    </row>
    <row r="101" spans="1:13" x14ac:dyDescent="0.25">
      <c r="A101" s="141"/>
      <c r="B101" s="150" t="s">
        <v>318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L101" s="154"/>
      <c r="M101" s="154"/>
    </row>
    <row r="102" spans="1:13" x14ac:dyDescent="0.25">
      <c r="A102" s="277" t="s">
        <v>319</v>
      </c>
      <c r="B102" s="278"/>
      <c r="C102" s="152">
        <f>SUM(C103:C111)</f>
        <v>1109774</v>
      </c>
      <c r="D102" s="152">
        <f t="shared" ref="D102:H102" si="28">SUM(D103:D111)</f>
        <v>0</v>
      </c>
      <c r="E102" s="152">
        <f t="shared" si="28"/>
        <v>1109774</v>
      </c>
      <c r="F102" s="152">
        <f t="shared" si="28"/>
        <v>850860</v>
      </c>
      <c r="G102" s="152">
        <f t="shared" si="28"/>
        <v>850860</v>
      </c>
      <c r="H102" s="152">
        <f t="shared" si="28"/>
        <v>258914</v>
      </c>
      <c r="L102" s="154"/>
      <c r="M102" s="154"/>
    </row>
    <row r="103" spans="1:13" x14ac:dyDescent="0.25">
      <c r="A103" s="141"/>
      <c r="B103" s="150" t="s">
        <v>320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L103" s="154"/>
      <c r="M103" s="154"/>
    </row>
    <row r="104" spans="1:13" x14ac:dyDescent="0.25">
      <c r="A104" s="141"/>
      <c r="B104" s="150" t="s">
        <v>321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322</v>
      </c>
      <c r="C105" s="151">
        <v>662076</v>
      </c>
      <c r="D105" s="84">
        <v>0</v>
      </c>
      <c r="E105" s="84">
        <f t="shared" si="26"/>
        <v>662076</v>
      </c>
      <c r="F105" s="84">
        <v>496557</v>
      </c>
      <c r="G105" s="84">
        <v>496557</v>
      </c>
      <c r="H105" s="84">
        <f t="shared" si="27"/>
        <v>165519</v>
      </c>
    </row>
    <row r="106" spans="1:13" x14ac:dyDescent="0.25">
      <c r="A106" s="141"/>
      <c r="B106" s="150" t="s">
        <v>323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324</v>
      </c>
      <c r="C107" s="151">
        <v>447698</v>
      </c>
      <c r="D107" s="84">
        <v>0</v>
      </c>
      <c r="E107" s="84">
        <f t="shared" si="29"/>
        <v>447698</v>
      </c>
      <c r="F107" s="84">
        <v>354303</v>
      </c>
      <c r="G107" s="84">
        <v>354303</v>
      </c>
      <c r="H107" s="84">
        <f t="shared" si="30"/>
        <v>93395</v>
      </c>
    </row>
    <row r="108" spans="1:13" x14ac:dyDescent="0.25">
      <c r="A108" s="61"/>
      <c r="B108" s="62" t="s">
        <v>325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326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327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328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213" t="s">
        <v>329</v>
      </c>
      <c r="B112" s="214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330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331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332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333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334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335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336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337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338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13" t="s">
        <v>339</v>
      </c>
      <c r="B122" s="214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340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341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342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343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344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345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346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347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348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62" t="s">
        <v>349</v>
      </c>
      <c r="B132" s="276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350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351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352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13" t="s">
        <v>353</v>
      </c>
      <c r="B136" s="214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354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355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8"/>
      <c r="B139" s="138" t="s">
        <v>356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357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358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359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360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361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62" t="s">
        <v>362</v>
      </c>
      <c r="B145" s="276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363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364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365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62" t="s">
        <v>366</v>
      </c>
      <c r="B149" s="276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367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368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369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370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371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372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>+E155-F155</f>
        <v>0</v>
      </c>
    </row>
    <row r="156" spans="1:8" x14ac:dyDescent="0.25">
      <c r="A156" s="61"/>
      <c r="B156" s="62" t="s">
        <v>373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9" t="s">
        <v>375</v>
      </c>
      <c r="B158" s="268"/>
      <c r="C158" s="97">
        <f>+C8+C83</f>
        <v>64566545</v>
      </c>
      <c r="D158" s="97">
        <f t="shared" ref="D158:E158" si="51">+D8+D83</f>
        <v>0</v>
      </c>
      <c r="E158" s="97">
        <f t="shared" si="51"/>
        <v>64566545</v>
      </c>
      <c r="F158" s="97">
        <f>+F8+F83</f>
        <v>40490559</v>
      </c>
      <c r="G158" s="97">
        <f>+G8+G83</f>
        <v>40490559</v>
      </c>
      <c r="H158" s="97">
        <f>+H8+H83</f>
        <v>24075986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21" t="s">
        <v>457</v>
      </c>
      <c r="B162" s="221"/>
      <c r="C162" s="221"/>
      <c r="D162" s="284" t="s">
        <v>445</v>
      </c>
      <c r="E162" s="284"/>
      <c r="F162" s="284"/>
      <c r="G162" s="284"/>
      <c r="H162" s="284"/>
    </row>
    <row r="163" spans="1:9" x14ac:dyDescent="0.25">
      <c r="A163" s="221" t="s">
        <v>458</v>
      </c>
      <c r="B163" s="221"/>
      <c r="C163" s="221"/>
      <c r="D163" s="284" t="s">
        <v>446</v>
      </c>
      <c r="E163" s="284"/>
      <c r="F163" s="284"/>
      <c r="G163" s="284"/>
      <c r="H163" s="284"/>
    </row>
    <row r="167" spans="1:9" x14ac:dyDescent="0.25">
      <c r="B167" s="157"/>
      <c r="C167" s="115"/>
      <c r="D167" s="115"/>
      <c r="E167" s="115"/>
      <c r="F167" s="115"/>
      <c r="G167" s="115"/>
      <c r="H167" s="176"/>
      <c r="I167" s="154"/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topLeftCell="A25" workbookViewId="0">
      <selection activeCell="B43" sqref="A43:XFD49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4" t="s">
        <v>119</v>
      </c>
      <c r="B2" s="286"/>
      <c r="C2" s="286"/>
      <c r="D2" s="286"/>
      <c r="E2" s="286"/>
      <c r="F2" s="286"/>
      <c r="G2" s="195"/>
    </row>
    <row r="3" spans="1:15" x14ac:dyDescent="0.25">
      <c r="A3" s="182" t="s">
        <v>294</v>
      </c>
      <c r="B3" s="183"/>
      <c r="C3" s="183"/>
      <c r="D3" s="183"/>
      <c r="E3" s="183"/>
      <c r="F3" s="183"/>
      <c r="G3" s="184"/>
    </row>
    <row r="4" spans="1:15" x14ac:dyDescent="0.25">
      <c r="A4" s="182" t="s">
        <v>450</v>
      </c>
      <c r="B4" s="183"/>
      <c r="C4" s="183"/>
      <c r="D4" s="183"/>
      <c r="E4" s="183"/>
      <c r="F4" s="183"/>
      <c r="G4" s="184"/>
    </row>
    <row r="5" spans="1:15" x14ac:dyDescent="0.25">
      <c r="A5" s="182" t="s">
        <v>459</v>
      </c>
      <c r="B5" s="183"/>
      <c r="C5" s="183"/>
      <c r="D5" s="183"/>
      <c r="E5" s="183"/>
      <c r="F5" s="183"/>
      <c r="G5" s="184"/>
    </row>
    <row r="6" spans="1:15" ht="15.75" thickBot="1" x14ac:dyDescent="0.3">
      <c r="A6" s="185" t="s">
        <v>1</v>
      </c>
      <c r="B6" s="186"/>
      <c r="C6" s="186"/>
      <c r="D6" s="186"/>
      <c r="E6" s="186"/>
      <c r="F6" s="186"/>
      <c r="G6" s="187"/>
    </row>
    <row r="7" spans="1:15" ht="15.75" thickBot="1" x14ac:dyDescent="0.3">
      <c r="A7" s="196" t="s">
        <v>180</v>
      </c>
      <c r="B7" s="191" t="s">
        <v>296</v>
      </c>
      <c r="C7" s="192"/>
      <c r="D7" s="192"/>
      <c r="E7" s="192"/>
      <c r="F7" s="193"/>
      <c r="G7" s="196" t="s">
        <v>297</v>
      </c>
    </row>
    <row r="8" spans="1:15" ht="26.25" thickBot="1" x14ac:dyDescent="0.3">
      <c r="A8" s="197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7"/>
    </row>
    <row r="9" spans="1:15" x14ac:dyDescent="0.25">
      <c r="A9" s="9" t="s">
        <v>376</v>
      </c>
      <c r="B9" s="110">
        <f t="shared" ref="B9:G9" si="0">+B11+B12+B13+B14</f>
        <v>15778219</v>
      </c>
      <c r="C9" s="110">
        <f t="shared" si="0"/>
        <v>0</v>
      </c>
      <c r="D9" s="110">
        <f t="shared" si="0"/>
        <v>15778219</v>
      </c>
      <c r="E9" s="110">
        <f t="shared" si="0"/>
        <v>8691234</v>
      </c>
      <c r="F9" s="110">
        <f t="shared" si="0"/>
        <v>8691234</v>
      </c>
      <c r="G9" s="110">
        <f t="shared" si="0"/>
        <v>7086985</v>
      </c>
      <c r="I9" s="154"/>
      <c r="J9" s="154"/>
      <c r="K9" s="154"/>
      <c r="L9" s="154"/>
      <c r="M9" s="154"/>
      <c r="N9" s="154"/>
      <c r="O9" s="154"/>
    </row>
    <row r="10" spans="1:15" x14ac:dyDescent="0.25">
      <c r="A10" s="9" t="s">
        <v>377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384</v>
      </c>
      <c r="B11" s="87">
        <v>3734440</v>
      </c>
      <c r="C11" s="87">
        <v>-73689</v>
      </c>
      <c r="D11" s="87">
        <f>+B11+C11</f>
        <v>3660751</v>
      </c>
      <c r="E11" s="87">
        <v>1947281</v>
      </c>
      <c r="F11" s="87">
        <v>1947281</v>
      </c>
      <c r="G11" s="87">
        <f>+D11-E11</f>
        <v>1713470</v>
      </c>
    </row>
    <row r="12" spans="1:15" x14ac:dyDescent="0.25">
      <c r="A12" s="14" t="s">
        <v>385</v>
      </c>
      <c r="B12" s="87">
        <v>3938417</v>
      </c>
      <c r="C12" s="87">
        <v>-68999</v>
      </c>
      <c r="D12" s="87">
        <f>+B12+C12</f>
        <v>3869418</v>
      </c>
      <c r="E12" s="87">
        <v>1954433</v>
      </c>
      <c r="F12" s="87">
        <v>1954433</v>
      </c>
      <c r="G12" s="87">
        <f t="shared" ref="G12:G14" si="1">+D12-E12</f>
        <v>1914985</v>
      </c>
    </row>
    <row r="13" spans="1:15" x14ac:dyDescent="0.25">
      <c r="A13" s="14" t="s">
        <v>386</v>
      </c>
      <c r="B13" s="87">
        <v>2482109</v>
      </c>
      <c r="C13" s="87">
        <v>-57246</v>
      </c>
      <c r="D13" s="87">
        <f t="shared" ref="D13:D14" si="2">+B13+C13</f>
        <v>2424863</v>
      </c>
      <c r="E13" s="87">
        <v>1258143</v>
      </c>
      <c r="F13" s="87">
        <v>1258143</v>
      </c>
      <c r="G13" s="87">
        <f t="shared" si="1"/>
        <v>1166720</v>
      </c>
    </row>
    <row r="14" spans="1:15" x14ac:dyDescent="0.25">
      <c r="A14" s="14" t="s">
        <v>387</v>
      </c>
      <c r="B14" s="87">
        <v>5623253</v>
      </c>
      <c r="C14" s="87">
        <v>199934</v>
      </c>
      <c r="D14" s="87">
        <f t="shared" si="2"/>
        <v>5823187</v>
      </c>
      <c r="E14" s="87">
        <v>3531377</v>
      </c>
      <c r="F14" s="87">
        <v>3531377</v>
      </c>
      <c r="G14" s="87">
        <f t="shared" si="1"/>
        <v>2291810</v>
      </c>
    </row>
    <row r="15" spans="1:15" ht="25.5" x14ac:dyDescent="0.25">
      <c r="A15" s="103" t="s">
        <v>378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379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380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381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382</v>
      </c>
      <c r="B20" s="111">
        <f>+B22+B23+B24+B25</f>
        <v>48788326</v>
      </c>
      <c r="C20" s="111">
        <f t="shared" ref="C20:F20" si="3">+C22+C23+C24+C25</f>
        <v>0</v>
      </c>
      <c r="D20" s="111">
        <f t="shared" si="3"/>
        <v>48788326</v>
      </c>
      <c r="E20" s="111">
        <f t="shared" si="3"/>
        <v>31799325</v>
      </c>
      <c r="F20" s="111">
        <f t="shared" si="3"/>
        <v>31799325</v>
      </c>
      <c r="G20" s="111">
        <f>+G22+G23+G24+G25</f>
        <v>16989001</v>
      </c>
      <c r="J20" s="154"/>
      <c r="K20" s="154"/>
      <c r="L20" s="154"/>
      <c r="M20" s="154"/>
      <c r="N20" s="154"/>
      <c r="O20" s="154"/>
    </row>
    <row r="21" spans="1:15" x14ac:dyDescent="0.25">
      <c r="A21" s="30" t="s">
        <v>383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384</v>
      </c>
      <c r="B22" s="87">
        <v>13739473</v>
      </c>
      <c r="C22" s="87">
        <v>0</v>
      </c>
      <c r="D22" s="87">
        <f>+B22+C22</f>
        <v>13739473</v>
      </c>
      <c r="E22" s="87">
        <v>9841315</v>
      </c>
      <c r="F22" s="87">
        <v>9841315</v>
      </c>
      <c r="G22" s="87">
        <f>+D22-E22</f>
        <v>3898158</v>
      </c>
    </row>
    <row r="23" spans="1:15" x14ac:dyDescent="0.25">
      <c r="A23" s="14" t="s">
        <v>385</v>
      </c>
      <c r="B23" s="87">
        <v>14576975</v>
      </c>
      <c r="C23" s="87">
        <v>0</v>
      </c>
      <c r="D23" s="87">
        <f t="shared" ref="D23:D25" si="4">+B23+C23</f>
        <v>14576975</v>
      </c>
      <c r="E23" s="87">
        <v>8994332</v>
      </c>
      <c r="F23" s="87">
        <v>8994332</v>
      </c>
      <c r="G23" s="87">
        <f t="shared" ref="G23:G25" si="5">+D23-E23</f>
        <v>5582643</v>
      </c>
    </row>
    <row r="24" spans="1:15" x14ac:dyDescent="0.25">
      <c r="A24" s="14" t="s">
        <v>386</v>
      </c>
      <c r="B24" s="87">
        <v>13338559</v>
      </c>
      <c r="C24" s="87">
        <v>0</v>
      </c>
      <c r="D24" s="87">
        <f t="shared" si="4"/>
        <v>13338559</v>
      </c>
      <c r="E24" s="87">
        <v>8183945</v>
      </c>
      <c r="F24" s="87">
        <v>8183945</v>
      </c>
      <c r="G24" s="87">
        <f t="shared" si="5"/>
        <v>5154614</v>
      </c>
    </row>
    <row r="25" spans="1:15" x14ac:dyDescent="0.25">
      <c r="A25" s="14" t="s">
        <v>387</v>
      </c>
      <c r="B25" s="87">
        <v>7133319</v>
      </c>
      <c r="C25" s="87">
        <v>0</v>
      </c>
      <c r="D25" s="87">
        <f t="shared" si="4"/>
        <v>7133319</v>
      </c>
      <c r="E25" s="87">
        <v>4779733</v>
      </c>
      <c r="F25" s="87">
        <v>4779733</v>
      </c>
      <c r="G25" s="87">
        <f t="shared" si="5"/>
        <v>2353586</v>
      </c>
    </row>
    <row r="26" spans="1:15" ht="25.5" x14ac:dyDescent="0.25">
      <c r="A26" s="103" t="s">
        <v>378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379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380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381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375</v>
      </c>
      <c r="B31" s="86">
        <f>+B9+B20</f>
        <v>64566545</v>
      </c>
      <c r="C31" s="86">
        <f t="shared" ref="C31:F31" si="6">+C9+C20</f>
        <v>0</v>
      </c>
      <c r="D31" s="86">
        <f t="shared" si="6"/>
        <v>64566545</v>
      </c>
      <c r="E31" s="86">
        <f t="shared" si="6"/>
        <v>40490559</v>
      </c>
      <c r="F31" s="86">
        <f t="shared" si="6"/>
        <v>40490559</v>
      </c>
      <c r="G31" s="86">
        <f>+G9+G20</f>
        <v>24075986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21" t="s">
        <v>457</v>
      </c>
      <c r="B39" s="221"/>
      <c r="C39" s="221"/>
      <c r="D39" s="221" t="s">
        <v>445</v>
      </c>
      <c r="E39" s="221"/>
      <c r="F39" s="221"/>
      <c r="G39" s="221"/>
    </row>
    <row r="40" spans="1:7" x14ac:dyDescent="0.25">
      <c r="A40" s="221" t="s">
        <v>458</v>
      </c>
      <c r="B40" s="221"/>
      <c r="C40" s="221"/>
      <c r="D40" s="221" t="s">
        <v>446</v>
      </c>
      <c r="E40" s="221"/>
      <c r="F40" s="221"/>
      <c r="G40" s="221"/>
    </row>
    <row r="43" spans="1:7" ht="22.5" customHeight="1" x14ac:dyDescent="0.25">
      <c r="A43" s="285"/>
      <c r="B43" s="115"/>
      <c r="C43" s="115"/>
      <c r="D43" s="115"/>
      <c r="E43" s="115"/>
      <c r="F43" s="115"/>
      <c r="G43" s="176"/>
    </row>
    <row r="44" spans="1:7" x14ac:dyDescent="0.25">
      <c r="A44" s="285"/>
    </row>
    <row r="45" spans="1:7" x14ac:dyDescent="0.25">
      <c r="B45" s="154"/>
      <c r="C45" s="154"/>
      <c r="D45" s="154"/>
      <c r="E45" s="154"/>
      <c r="F45" s="154"/>
      <c r="G45" s="154"/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7"/>
  <sheetViews>
    <sheetView view="pageBreakPreview" topLeftCell="A73" zoomScale="90" zoomScaleNormal="100" zoomScaleSheetLayoutView="90" workbookViewId="0">
      <selection activeCell="A96" sqref="A96:XFD104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9" t="s">
        <v>119</v>
      </c>
      <c r="B2" s="180"/>
      <c r="C2" s="180"/>
      <c r="D2" s="180"/>
      <c r="E2" s="180"/>
      <c r="F2" s="180"/>
      <c r="G2" s="180"/>
      <c r="H2" s="281"/>
    </row>
    <row r="3" spans="1:8" x14ac:dyDescent="0.25">
      <c r="A3" s="217" t="s">
        <v>294</v>
      </c>
      <c r="B3" s="236"/>
      <c r="C3" s="236"/>
      <c r="D3" s="236"/>
      <c r="E3" s="236"/>
      <c r="F3" s="236"/>
      <c r="G3" s="236"/>
      <c r="H3" s="282"/>
    </row>
    <row r="4" spans="1:8" x14ac:dyDescent="0.25">
      <c r="A4" s="217" t="s">
        <v>451</v>
      </c>
      <c r="B4" s="236"/>
      <c r="C4" s="236"/>
      <c r="D4" s="236"/>
      <c r="E4" s="236"/>
      <c r="F4" s="236"/>
      <c r="G4" s="236"/>
      <c r="H4" s="282"/>
    </row>
    <row r="5" spans="1:8" x14ac:dyDescent="0.25">
      <c r="A5" s="217" t="s">
        <v>460</v>
      </c>
      <c r="B5" s="236"/>
      <c r="C5" s="236"/>
      <c r="D5" s="236"/>
      <c r="E5" s="236"/>
      <c r="F5" s="236"/>
      <c r="G5" s="236"/>
      <c r="H5" s="282"/>
    </row>
    <row r="6" spans="1:8" ht="15.75" thickBot="1" x14ac:dyDescent="0.3">
      <c r="A6" s="219" t="s">
        <v>1</v>
      </c>
      <c r="B6" s="237"/>
      <c r="C6" s="237"/>
      <c r="D6" s="237"/>
      <c r="E6" s="237"/>
      <c r="F6" s="237"/>
      <c r="G6" s="237"/>
      <c r="H6" s="283"/>
    </row>
    <row r="7" spans="1:8" ht="15.75" thickBot="1" x14ac:dyDescent="0.3">
      <c r="A7" s="179" t="s">
        <v>180</v>
      </c>
      <c r="B7" s="181"/>
      <c r="C7" s="288" t="s">
        <v>296</v>
      </c>
      <c r="D7" s="289"/>
      <c r="E7" s="289"/>
      <c r="F7" s="289"/>
      <c r="G7" s="290"/>
      <c r="H7" s="274" t="s">
        <v>297</v>
      </c>
    </row>
    <row r="8" spans="1:8" ht="26.25" thickBot="1" x14ac:dyDescent="0.3">
      <c r="A8" s="219"/>
      <c r="B8" s="220"/>
      <c r="C8" s="108" t="s">
        <v>182</v>
      </c>
      <c r="D8" s="108" t="s">
        <v>298</v>
      </c>
      <c r="E8" s="108" t="s">
        <v>299</v>
      </c>
      <c r="F8" s="108" t="s">
        <v>183</v>
      </c>
      <c r="G8" s="108" t="s">
        <v>200</v>
      </c>
      <c r="H8" s="275"/>
    </row>
    <row r="9" spans="1:8" x14ac:dyDescent="0.25">
      <c r="A9" s="200"/>
      <c r="B9" s="291"/>
      <c r="C9" s="87"/>
      <c r="D9" s="87"/>
      <c r="E9" s="87"/>
      <c r="F9" s="87"/>
      <c r="G9" s="87"/>
      <c r="H9" s="87"/>
    </row>
    <row r="10" spans="1:8" ht="16.5" customHeight="1" x14ac:dyDescent="0.25">
      <c r="A10" s="244" t="s">
        <v>388</v>
      </c>
      <c r="B10" s="246"/>
      <c r="C10" s="86">
        <f>+C11+C21+C30+C41</f>
        <v>15778219</v>
      </c>
      <c r="D10" s="86">
        <f t="shared" ref="D10:H10" si="0">+D11+D21+D30+D41</f>
        <v>0</v>
      </c>
      <c r="E10" s="86">
        <f t="shared" si="0"/>
        <v>15778219</v>
      </c>
      <c r="F10" s="86">
        <f t="shared" si="0"/>
        <v>8691234</v>
      </c>
      <c r="G10" s="86">
        <f t="shared" si="0"/>
        <v>8691234</v>
      </c>
      <c r="H10" s="86">
        <f t="shared" si="0"/>
        <v>7086985</v>
      </c>
    </row>
    <row r="11" spans="1:8" x14ac:dyDescent="0.25">
      <c r="A11" s="249" t="s">
        <v>437</v>
      </c>
      <c r="B11" s="268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389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390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391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392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393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394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395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396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49" t="s">
        <v>438</v>
      </c>
      <c r="B21" s="268"/>
      <c r="C21" s="81">
        <f>SUM(C22:C28)</f>
        <v>15778219</v>
      </c>
      <c r="D21" s="81">
        <f t="shared" ref="D21:H21" si="4">SUM(D22:D28)</f>
        <v>0</v>
      </c>
      <c r="E21" s="81">
        <f t="shared" si="4"/>
        <v>15778219</v>
      </c>
      <c r="F21" s="81">
        <f t="shared" si="4"/>
        <v>8691234</v>
      </c>
      <c r="G21" s="81">
        <f t="shared" si="4"/>
        <v>8691234</v>
      </c>
      <c r="H21" s="81">
        <f t="shared" si="4"/>
        <v>7086985</v>
      </c>
    </row>
    <row r="22" spans="1:8" x14ac:dyDescent="0.25">
      <c r="A22" s="61"/>
      <c r="B22" s="67" t="s">
        <v>397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398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399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400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401</v>
      </c>
      <c r="C26" s="82">
        <f>+'FORMATO 6A'!C8</f>
        <v>15778219</v>
      </c>
      <c r="D26" s="82">
        <v>0</v>
      </c>
      <c r="E26" s="82">
        <f t="shared" si="6"/>
        <v>15778219</v>
      </c>
      <c r="F26" s="82">
        <f>+'FORMATO 6B'!E9</f>
        <v>8691234</v>
      </c>
      <c r="G26" s="82">
        <f>+F26</f>
        <v>8691234</v>
      </c>
      <c r="H26" s="82">
        <f t="shared" si="5"/>
        <v>7086985</v>
      </c>
    </row>
    <row r="27" spans="1:8" x14ac:dyDescent="0.25">
      <c r="A27" s="61"/>
      <c r="B27" s="67" t="s">
        <v>402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403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49" t="s">
        <v>439</v>
      </c>
      <c r="B30" s="268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404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405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406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407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408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409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410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411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412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44" t="s">
        <v>440</v>
      </c>
      <c r="B41" s="287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413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414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415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416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49" t="s">
        <v>417</v>
      </c>
      <c r="B47" s="268"/>
      <c r="C47" s="81">
        <f>+C48+C58+C67+C78</f>
        <v>48788326</v>
      </c>
      <c r="D47" s="81">
        <f t="shared" ref="D47:H47" si="13">+D48+D58+D67+D78</f>
        <v>0</v>
      </c>
      <c r="E47" s="81">
        <f t="shared" si="13"/>
        <v>48788326</v>
      </c>
      <c r="F47" s="81">
        <f t="shared" si="13"/>
        <v>31799325</v>
      </c>
      <c r="G47" s="81">
        <f t="shared" si="13"/>
        <v>31799325</v>
      </c>
      <c r="H47" s="81">
        <f t="shared" si="13"/>
        <v>16989001</v>
      </c>
    </row>
    <row r="48" spans="1:8" x14ac:dyDescent="0.25">
      <c r="A48" s="249" t="s">
        <v>437</v>
      </c>
      <c r="B48" s="268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389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390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391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392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393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394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395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396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49" t="s">
        <v>438</v>
      </c>
      <c r="B58" s="268"/>
      <c r="C58" s="81">
        <f>SUM(C59:C65)</f>
        <v>48788326</v>
      </c>
      <c r="D58" s="81">
        <f t="shared" ref="D58:H58" si="17">SUM(D59:D65)</f>
        <v>0</v>
      </c>
      <c r="E58" s="81">
        <f t="shared" si="17"/>
        <v>48788326</v>
      </c>
      <c r="F58" s="81">
        <f t="shared" si="17"/>
        <v>31799325</v>
      </c>
      <c r="G58" s="81">
        <f t="shared" si="17"/>
        <v>31799325</v>
      </c>
      <c r="H58" s="81">
        <f t="shared" si="17"/>
        <v>16989001</v>
      </c>
    </row>
    <row r="59" spans="1:8" x14ac:dyDescent="0.25">
      <c r="A59" s="61"/>
      <c r="B59" s="67" t="s">
        <v>397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398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399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400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401</v>
      </c>
      <c r="C63" s="82">
        <f>+'FORMATO 6A'!C83</f>
        <v>48788326</v>
      </c>
      <c r="D63" s="82">
        <v>0</v>
      </c>
      <c r="E63" s="82">
        <f>+C63+D63</f>
        <v>48788326</v>
      </c>
      <c r="F63" s="82">
        <f>+'FORMATO 6A'!F83</f>
        <v>31799325</v>
      </c>
      <c r="G63" s="82">
        <f>+F63</f>
        <v>31799325</v>
      </c>
      <c r="H63" s="82">
        <f>+E63-F63</f>
        <v>16989001</v>
      </c>
    </row>
    <row r="64" spans="1:8" x14ac:dyDescent="0.25">
      <c r="A64" s="61"/>
      <c r="B64" s="67" t="s">
        <v>402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403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49" t="s">
        <v>439</v>
      </c>
      <c r="B67" s="268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404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405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406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407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408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409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59"/>
      <c r="B74" s="160" t="s">
        <v>410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411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412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44" t="s">
        <v>440</v>
      </c>
      <c r="B78" s="287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413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414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415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416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49" t="s">
        <v>375</v>
      </c>
      <c r="B84" s="268"/>
      <c r="C84" s="81">
        <f>+C10+C47</f>
        <v>64566545</v>
      </c>
      <c r="D84" s="81">
        <f t="shared" ref="D84:G84" si="28">+D10+D47</f>
        <v>0</v>
      </c>
      <c r="E84" s="81">
        <f t="shared" si="28"/>
        <v>64566545</v>
      </c>
      <c r="F84" s="81">
        <f t="shared" si="28"/>
        <v>40490559</v>
      </c>
      <c r="G84" s="81">
        <f t="shared" si="28"/>
        <v>40490559</v>
      </c>
      <c r="H84" s="81">
        <f>+H10+H47</f>
        <v>24075986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21" t="s">
        <v>447</v>
      </c>
      <c r="B91" s="221"/>
      <c r="C91" s="221"/>
      <c r="D91" s="284" t="s">
        <v>445</v>
      </c>
      <c r="E91" s="284"/>
      <c r="F91" s="284"/>
      <c r="G91" s="284"/>
      <c r="H91" s="284"/>
    </row>
    <row r="92" spans="1:8" x14ac:dyDescent="0.25">
      <c r="A92" s="221" t="s">
        <v>448</v>
      </c>
      <c r="B92" s="221"/>
      <c r="C92" s="221"/>
      <c r="D92" s="284" t="s">
        <v>446</v>
      </c>
      <c r="E92" s="284"/>
      <c r="F92" s="284"/>
      <c r="G92" s="284"/>
      <c r="H92" s="284"/>
    </row>
    <row r="97" spans="2:8" x14ac:dyDescent="0.25">
      <c r="B97" s="157"/>
      <c r="C97" s="115"/>
      <c r="D97" s="115"/>
      <c r="E97" s="115"/>
      <c r="F97" s="115"/>
      <c r="G97" s="115"/>
      <c r="H97" s="176"/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5:H5"/>
    <mergeCell ref="A6:H6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8"/>
  <sheetViews>
    <sheetView tabSelected="1" zoomScale="85" zoomScaleNormal="85" workbookViewId="0">
      <selection activeCell="A45" sqref="A45:XFD54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2" t="s">
        <v>119</v>
      </c>
      <c r="B2" s="293"/>
      <c r="C2" s="293"/>
      <c r="D2" s="293"/>
      <c r="E2" s="293"/>
      <c r="F2" s="293"/>
      <c r="G2" s="294"/>
    </row>
    <row r="3" spans="1:10" x14ac:dyDescent="0.25">
      <c r="A3" s="295" t="s">
        <v>294</v>
      </c>
      <c r="B3" s="296"/>
      <c r="C3" s="296"/>
      <c r="D3" s="296"/>
      <c r="E3" s="296"/>
      <c r="F3" s="296"/>
      <c r="G3" s="297"/>
    </row>
    <row r="4" spans="1:10" x14ac:dyDescent="0.25">
      <c r="A4" s="295" t="s">
        <v>452</v>
      </c>
      <c r="B4" s="296"/>
      <c r="C4" s="296"/>
      <c r="D4" s="296"/>
      <c r="E4" s="296"/>
      <c r="F4" s="296"/>
      <c r="G4" s="297"/>
    </row>
    <row r="5" spans="1:10" x14ac:dyDescent="0.25">
      <c r="A5" s="295" t="s">
        <v>459</v>
      </c>
      <c r="B5" s="296"/>
      <c r="C5" s="296"/>
      <c r="D5" s="296"/>
      <c r="E5" s="296"/>
      <c r="F5" s="296"/>
      <c r="G5" s="297"/>
    </row>
    <row r="6" spans="1:10" ht="15.75" thickBot="1" x14ac:dyDescent="0.3">
      <c r="A6" s="298" t="s">
        <v>1</v>
      </c>
      <c r="B6" s="299"/>
      <c r="C6" s="299"/>
      <c r="D6" s="299"/>
      <c r="E6" s="299"/>
      <c r="F6" s="299"/>
      <c r="G6" s="300"/>
    </row>
    <row r="7" spans="1:10" ht="15.75" thickBot="1" x14ac:dyDescent="0.3">
      <c r="A7" s="301" t="s">
        <v>180</v>
      </c>
      <c r="B7" s="303" t="s">
        <v>296</v>
      </c>
      <c r="C7" s="304"/>
      <c r="D7" s="304"/>
      <c r="E7" s="304"/>
      <c r="F7" s="305"/>
      <c r="G7" s="306" t="s">
        <v>297</v>
      </c>
    </row>
    <row r="8" spans="1:10" ht="30.75" thickBot="1" x14ac:dyDescent="0.3">
      <c r="A8" s="302"/>
      <c r="B8" s="121" t="s">
        <v>182</v>
      </c>
      <c r="C8" s="121" t="s">
        <v>298</v>
      </c>
      <c r="D8" s="121" t="s">
        <v>299</v>
      </c>
      <c r="E8" s="121" t="s">
        <v>418</v>
      </c>
      <c r="F8" s="121" t="s">
        <v>200</v>
      </c>
      <c r="G8" s="307"/>
    </row>
    <row r="9" spans="1:10" ht="32.1" customHeight="1" x14ac:dyDescent="0.25">
      <c r="A9" s="117" t="s">
        <v>419</v>
      </c>
      <c r="B9" s="122">
        <f>+B10+B11+B12+B15+B16+B19</f>
        <v>8045366</v>
      </c>
      <c r="C9" s="122">
        <f t="shared" ref="C9:F9" si="0">+C10+C11+C12+C15+C16+C19</f>
        <v>0</v>
      </c>
      <c r="D9" s="122">
        <f t="shared" si="0"/>
        <v>8045366</v>
      </c>
      <c r="E9" s="122">
        <f>+E10+E11+E12+E15+E16+E19</f>
        <v>4472766</v>
      </c>
      <c r="F9" s="122">
        <f t="shared" si="0"/>
        <v>4472766</v>
      </c>
      <c r="G9" s="122">
        <f>+G10+G11+G12+G15+G16+G19</f>
        <v>3572600</v>
      </c>
      <c r="I9" s="168"/>
      <c r="J9" s="101"/>
    </row>
    <row r="10" spans="1:10" ht="32.1" customHeight="1" x14ac:dyDescent="0.25">
      <c r="A10" s="134" t="s">
        <v>420</v>
      </c>
      <c r="B10" s="135">
        <v>7539830</v>
      </c>
      <c r="C10" s="136">
        <v>0</v>
      </c>
      <c r="D10" s="136">
        <f>+B10+C10</f>
        <v>7539830</v>
      </c>
      <c r="E10" s="136">
        <v>4221729</v>
      </c>
      <c r="F10" s="136">
        <v>4221729</v>
      </c>
      <c r="G10" s="136">
        <f>+D10-E10</f>
        <v>3318101</v>
      </c>
      <c r="H10" s="137"/>
      <c r="I10" s="171"/>
      <c r="J10" s="101"/>
    </row>
    <row r="11" spans="1:10" ht="32.1" customHeight="1" x14ac:dyDescent="0.25">
      <c r="A11" s="134" t="s">
        <v>421</v>
      </c>
      <c r="B11" s="135">
        <v>505536</v>
      </c>
      <c r="C11" s="136">
        <v>0</v>
      </c>
      <c r="D11" s="136">
        <f>+B11+C11</f>
        <v>505536</v>
      </c>
      <c r="E11" s="136">
        <v>251037</v>
      </c>
      <c r="F11" s="136">
        <v>251037</v>
      </c>
      <c r="G11" s="136">
        <f>+D11-E11</f>
        <v>254499</v>
      </c>
      <c r="H11" s="137"/>
      <c r="I11" s="171"/>
      <c r="J11" s="101"/>
    </row>
    <row r="12" spans="1:10" ht="32.1" customHeight="1" x14ac:dyDescent="0.25">
      <c r="A12" s="118" t="s">
        <v>422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1"/>
    </row>
    <row r="13" spans="1:10" ht="32.1" customHeight="1" x14ac:dyDescent="0.25">
      <c r="A13" s="118" t="s">
        <v>441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1"/>
    </row>
    <row r="14" spans="1:10" ht="32.1" customHeight="1" x14ac:dyDescent="0.25">
      <c r="A14" s="118" t="s">
        <v>442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423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424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443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444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425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426</v>
      </c>
      <c r="B21" s="163">
        <f>+B22+B23+B24+B27+B28+B31</f>
        <v>47678552</v>
      </c>
      <c r="C21" s="122">
        <f t="shared" ref="C21:E21" si="3">+C22+C23+C24+C27+C28+C31</f>
        <v>0</v>
      </c>
      <c r="D21" s="122">
        <f>+D22+D23+D24+D27+D28+D31</f>
        <v>47678552</v>
      </c>
      <c r="E21" s="122">
        <f t="shared" si="3"/>
        <v>30948466</v>
      </c>
      <c r="F21" s="122">
        <f>+F22+F23+F24+F27+F28+F31</f>
        <v>30948466</v>
      </c>
      <c r="G21" s="122">
        <f>+G22+G23+G24+G27+G28+G31</f>
        <v>16730086</v>
      </c>
      <c r="J21" s="101"/>
      <c r="L21" s="173"/>
    </row>
    <row r="22" spans="1:12" ht="32.1" customHeight="1" x14ac:dyDescent="0.25">
      <c r="A22" s="134" t="s">
        <v>420</v>
      </c>
      <c r="B22" s="135">
        <v>28479626</v>
      </c>
      <c r="C22" s="136">
        <v>0</v>
      </c>
      <c r="D22" s="136">
        <f>B22+C22</f>
        <v>28479626</v>
      </c>
      <c r="E22" s="136">
        <v>16350741</v>
      </c>
      <c r="F22" s="136">
        <v>16350741</v>
      </c>
      <c r="G22" s="136">
        <f t="shared" ref="G22:G23" si="4">+D22-E22</f>
        <v>12128885</v>
      </c>
      <c r="I22" s="171"/>
      <c r="J22" s="101"/>
      <c r="L22" s="173"/>
    </row>
    <row r="23" spans="1:12" ht="32.1" customHeight="1" x14ac:dyDescent="0.25">
      <c r="A23" s="134" t="s">
        <v>421</v>
      </c>
      <c r="B23" s="135">
        <v>19198926</v>
      </c>
      <c r="C23" s="136">
        <v>0</v>
      </c>
      <c r="D23" s="136">
        <f>+B23+C23</f>
        <v>19198926</v>
      </c>
      <c r="E23" s="136">
        <v>14597725</v>
      </c>
      <c r="F23" s="136">
        <v>14597725</v>
      </c>
      <c r="G23" s="136">
        <f t="shared" si="4"/>
        <v>4601201</v>
      </c>
      <c r="H23" s="137"/>
      <c r="I23" s="171"/>
      <c r="J23" s="174"/>
      <c r="L23" s="173"/>
    </row>
    <row r="24" spans="1:12" ht="32.1" customHeight="1" x14ac:dyDescent="0.25">
      <c r="A24" s="118" t="s">
        <v>422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74"/>
    </row>
    <row r="25" spans="1:12" ht="32.1" customHeight="1" x14ac:dyDescent="0.25">
      <c r="A25" s="118" t="s">
        <v>441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442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4"/>
    </row>
    <row r="27" spans="1:12" ht="32.1" customHeight="1" x14ac:dyDescent="0.25">
      <c r="A27" s="118" t="s">
        <v>423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1"/>
    </row>
    <row r="28" spans="1:12" ht="49.5" customHeight="1" x14ac:dyDescent="0.25">
      <c r="A28" s="118" t="s">
        <v>424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443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444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425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427</v>
      </c>
      <c r="B32" s="122">
        <f>+B9+B21</f>
        <v>55723918</v>
      </c>
      <c r="C32" s="122">
        <f>+C9+C21</f>
        <v>0</v>
      </c>
      <c r="D32" s="122">
        <f>+D9+D21</f>
        <v>55723918</v>
      </c>
      <c r="E32" s="122">
        <f t="shared" ref="E32" si="11">+E9+E21</f>
        <v>35421232</v>
      </c>
      <c r="F32" s="122">
        <f>+F9+F21</f>
        <v>35421232</v>
      </c>
      <c r="G32" s="122">
        <f>+G9+G21</f>
        <v>20302686</v>
      </c>
      <c r="L32" s="172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21" t="s">
        <v>447</v>
      </c>
      <c r="B39" s="221"/>
      <c r="C39" s="221"/>
      <c r="D39" s="284" t="s">
        <v>445</v>
      </c>
      <c r="E39" s="284"/>
      <c r="F39" s="284"/>
      <c r="G39" s="284"/>
    </row>
    <row r="40" spans="1:7" x14ac:dyDescent="0.25">
      <c r="A40" s="221" t="s">
        <v>448</v>
      </c>
      <c r="B40" s="221"/>
      <c r="C40" s="221"/>
      <c r="D40" s="284" t="s">
        <v>446</v>
      </c>
      <c r="E40" s="284"/>
      <c r="F40" s="284"/>
      <c r="G40" s="284"/>
    </row>
    <row r="48" spans="1:7" x14ac:dyDescent="0.25">
      <c r="B48" s="164"/>
      <c r="C48" s="164"/>
      <c r="D48" s="164"/>
      <c r="E48" s="164"/>
      <c r="F48" s="164"/>
      <c r="G48" s="164"/>
    </row>
  </sheetData>
  <mergeCells count="12">
    <mergeCell ref="A40:C40"/>
    <mergeCell ref="D39:G39"/>
    <mergeCell ref="D40:G40"/>
    <mergeCell ref="A7:A8"/>
    <mergeCell ref="B7:F7"/>
    <mergeCell ref="G7:G8"/>
    <mergeCell ref="A2:G2"/>
    <mergeCell ref="A3:G3"/>
    <mergeCell ref="A5:G5"/>
    <mergeCell ref="A6:G6"/>
    <mergeCell ref="A39:C39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2021-10-06T18:08:17Z</cp:lastPrinted>
  <dcterms:created xsi:type="dcterms:W3CDTF">2016-11-15T23:13:57Z</dcterms:created>
  <dcterms:modified xsi:type="dcterms:W3CDTF">2021-10-19T21:24:33Z</dcterms:modified>
</cp:coreProperties>
</file>