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IDET\"/>
    </mc:Choice>
  </mc:AlternateContent>
  <xr:revisionPtr revIDLastSave="0" documentId="10_ncr:8100000_{345D86A1-ECE1-4632-B68C-A3398EB3B764}" xr6:coauthVersionLast="32" xr6:coauthVersionMax="47" xr10:uidLastSave="{00000000-0000-0000-0000-000000000000}"/>
  <bookViews>
    <workbookView xWindow="0" yWindow="0" windowWidth="21600" windowHeight="1290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H43" i="5"/>
  <c r="D9" i="6"/>
  <c r="D8" i="6" s="1"/>
  <c r="D160" i="6" s="1"/>
  <c r="I14" i="5"/>
  <c r="H14" i="5"/>
  <c r="G17" i="5"/>
  <c r="H17" i="5" s="1"/>
  <c r="I17" i="5" s="1"/>
  <c r="G14" i="5"/>
  <c r="E17" i="2"/>
  <c r="D17" i="2"/>
  <c r="G54" i="6" l="1"/>
  <c r="G53" i="6"/>
  <c r="G52" i="6"/>
  <c r="G51" i="6"/>
  <c r="G50" i="6"/>
  <c r="G49" i="6"/>
  <c r="G48" i="6"/>
  <c r="G36" i="6"/>
  <c r="G35" i="6"/>
  <c r="G34" i="6"/>
  <c r="G33" i="6"/>
  <c r="G31" i="6"/>
  <c r="G30" i="6"/>
  <c r="G28" i="6"/>
  <c r="G26" i="6"/>
  <c r="G25" i="6"/>
  <c r="G24" i="6"/>
  <c r="G22" i="6"/>
  <c r="G21" i="6"/>
  <c r="G20" i="6"/>
  <c r="G19" i="6"/>
  <c r="G16" i="6"/>
  <c r="G15" i="6"/>
  <c r="G13" i="6"/>
  <c r="G12" i="6"/>
  <c r="G11" i="6"/>
  <c r="E53" i="6"/>
  <c r="E52" i="6"/>
  <c r="E51" i="6"/>
  <c r="E50" i="6"/>
  <c r="E49" i="6"/>
  <c r="E16" i="6"/>
  <c r="E15" i="6"/>
  <c r="E14" i="6"/>
  <c r="E13" i="6"/>
  <c r="E12" i="6"/>
  <c r="E11" i="6"/>
  <c r="E10" i="6"/>
  <c r="D41" i="1" l="1"/>
  <c r="E21" i="7"/>
  <c r="F9" i="6"/>
  <c r="G10" i="6"/>
  <c r="F114" i="6"/>
  <c r="E48" i="6"/>
  <c r="D37" i="6"/>
  <c r="D27" i="6"/>
  <c r="D17" i="6"/>
  <c r="D104" i="6"/>
  <c r="D94" i="6"/>
  <c r="D86" i="6"/>
  <c r="F21" i="7"/>
  <c r="G61" i="8" s="1"/>
  <c r="F68" i="4"/>
  <c r="F9" i="4"/>
  <c r="G9" i="4" s="1"/>
  <c r="F17" i="6" l="1"/>
  <c r="G9" i="6"/>
  <c r="D147" i="6"/>
  <c r="H57" i="5"/>
  <c r="G13" i="5"/>
  <c r="E38" i="6" l="1"/>
  <c r="F57" i="5" l="1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10" i="4" l="1"/>
  <c r="G61" i="5" l="1"/>
  <c r="G57" i="5" s="1"/>
  <c r="C9" i="1" l="1"/>
  <c r="J14" i="5" l="1"/>
  <c r="D17" i="1"/>
  <c r="C21" i="7" l="1"/>
  <c r="D21" i="7" s="1"/>
  <c r="I61" i="5"/>
  <c r="G68" i="4"/>
  <c r="G11" i="4"/>
  <c r="J61" i="5" l="1"/>
  <c r="J57" i="5" s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C19" i="7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94" i="6"/>
  <c r="G114" i="6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F110" i="6" l="1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10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H68" i="5" s="1"/>
  <c r="G48" i="5"/>
  <c r="F48" i="5"/>
  <c r="E48" i="5"/>
  <c r="B8" i="9" l="1"/>
  <c r="B31" i="9" s="1"/>
  <c r="E9" i="6"/>
  <c r="E8" i="6" s="1"/>
  <c r="J70" i="5"/>
  <c r="J62" i="5"/>
  <c r="D9" i="9"/>
  <c r="G9" i="9" s="1"/>
  <c r="C8" i="9"/>
  <c r="E8" i="9"/>
  <c r="F8" i="6"/>
  <c r="G68" i="5"/>
  <c r="C8" i="6"/>
  <c r="C160" i="6" s="1"/>
  <c r="B8" i="7" s="1"/>
  <c r="B30" i="7" s="1"/>
  <c r="C25" i="8" s="1"/>
  <c r="C20" i="8" s="1"/>
  <c r="C9" i="8" s="1"/>
  <c r="C83" i="8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G12" i="5"/>
  <c r="G11" i="5"/>
  <c r="G10" i="5"/>
  <c r="F39" i="5"/>
  <c r="E39" i="5"/>
  <c r="F30" i="5"/>
  <c r="E30" i="5"/>
  <c r="E17" i="5"/>
  <c r="G73" i="4"/>
  <c r="F73" i="4"/>
  <c r="G69" i="4"/>
  <c r="F69" i="4"/>
  <c r="E69" i="4"/>
  <c r="E77" i="4" s="1"/>
  <c r="E78" i="4" s="1"/>
  <c r="G59" i="4"/>
  <c r="F59" i="4"/>
  <c r="G57" i="4"/>
  <c r="F57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F43" i="5" l="1"/>
  <c r="F73" i="5" s="1"/>
  <c r="H8" i="6"/>
  <c r="G30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E9" i="4"/>
  <c r="G43" i="5" l="1"/>
  <c r="G73" i="5" s="1"/>
  <c r="I30" i="5"/>
  <c r="J30" i="5" s="1"/>
  <c r="J19" i="5"/>
  <c r="H37" i="5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I4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J43" i="5" s="1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47" i="1"/>
  <c r="C61" i="1" s="1"/>
  <c r="H80" i="1" l="1"/>
  <c r="G80" i="1"/>
  <c r="C20" i="9" l="1"/>
  <c r="C31" i="9" s="1"/>
  <c r="C10" i="7"/>
  <c r="D25" i="8" l="1"/>
  <c r="D20" i="8" s="1"/>
  <c r="D9" i="8" s="1"/>
  <c r="D83" i="8" s="1"/>
  <c r="D10" i="7"/>
  <c r="D8" i="7" s="1"/>
  <c r="D30" i="7" s="1"/>
  <c r="C8" i="7"/>
  <c r="C30" i="7" s="1"/>
  <c r="E25" i="8" s="1"/>
  <c r="E20" i="8" s="1"/>
  <c r="E9" i="8" s="1"/>
  <c r="E83" i="8" s="1"/>
  <c r="D20" i="9"/>
  <c r="D31" i="9" s="1"/>
  <c r="E88" i="6"/>
  <c r="F88" i="6" l="1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F160" i="6" l="1"/>
  <c r="E10" i="7" s="1"/>
  <c r="F25" i="8" l="1"/>
  <c r="G10" i="7"/>
  <c r="G8" i="7" s="1"/>
  <c r="E8" i="7"/>
  <c r="F61" i="8"/>
  <c r="F19" i="7"/>
  <c r="G21" i="7"/>
  <c r="G19" i="7" s="1"/>
  <c r="G30" i="7" s="1"/>
  <c r="E19" i="7"/>
  <c r="E30" i="7" s="1"/>
  <c r="H25" i="8" s="1"/>
  <c r="H24" i="8"/>
  <c r="G25" i="8" l="1"/>
  <c r="F8" i="7"/>
  <c r="F30" i="7" s="1"/>
  <c r="G20" i="8" s="1"/>
  <c r="G9" i="8" s="1"/>
  <c r="F20" i="8"/>
  <c r="H20" i="8" s="1"/>
  <c r="H9" i="8" s="1"/>
  <c r="H61" i="8"/>
  <c r="H57" i="8" s="1"/>
  <c r="H46" i="8" s="1"/>
  <c r="G57" i="8"/>
  <c r="G46" i="8" s="1"/>
  <c r="F57" i="8"/>
  <c r="F46" i="8" s="1"/>
  <c r="F9" i="8"/>
  <c r="G83" i="8" l="1"/>
  <c r="H83" i="8"/>
  <c r="F83" i="8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<sst xmlns="http://schemas.openxmlformats.org/spreadsheetml/2006/main" count="662" uniqueCount="457">
  <si>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</si>
  <si>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</si>
  <si>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</si>
  <si>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</si>
  <si>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</si>
  <si>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</si>
  <si>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</si>
  <si>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</si>
  <si>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</si>
  <si>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</si>
  <si>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</si>
  <si>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</si>
  <si>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</si>
  <si>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</si>
  <si>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</si>
  <si>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</si>
  <si>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</si>
  <si>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</si>
  <si>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</si>
  <si>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</si>
  <si>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</si>
  <si>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</si>
  <si>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</si>
  <si>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</si>
  <si>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</si>
  <si>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</si>
  <si>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</si>
  <si>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</si>
  <si>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</si>
  <si>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</si>
  <si>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</si>
  <si>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</si>
  <si>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</si>
  <si>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</si>
  <si>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</si>
  <si>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</si>
  <si>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</si>
  <si>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</si>
  <si>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</si>
  <si>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</si>
  <si>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</si>
  <si>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</si>
  <si>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</si>
  <si>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</si>
  <si>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</si>
  <si>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</si>
  <si>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</si>
  <si>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</si>
  <si>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</si>
  <si>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</si>
  <si>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</si>
  <si>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</si>
  <si>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</si>
  <si>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</si>
  <si>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</si>
  <si>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</si>
  <si>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</si>
  <si>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</si>
  <si>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</si>
  <si>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</si>
  <si>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</si>
  <si>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</si>
  <si>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</si>
  <si>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</si>
  <si>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</si>
  <si>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</si>
  <si>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</si>
  <si>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</si>
  <si>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</si>
  <si>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</si>
  <si>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</si>
  <si>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</si>
  <si>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</si>
  <si>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</si>
  <si>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</si>
  <si>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</si>
  <si>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</si>
  <si>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</si>
  <si>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</si>
  <si>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</si>
  <si>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</si>
  <si>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</si>
  <si>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</si>
  <si>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</si>
  <si>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</si>
  <si>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</si>
  <si>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</si>
  <si>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</si>
  <si>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</si>
  <si>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</si>
  <si>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</si>
  <si>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</si>
  <si>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</si>
  <si>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</si>
  <si>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</si>
  <si>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</si>
  <si>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</si>
  <si>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</si>
  <si>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</si>
  <si>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</si>
  <si>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</si>
  <si>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</si>
  <si>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</si>
  <si>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</si>
  <si>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</si>
  <si>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</si>
  <si>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</si>
  <si>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</si>
  <si>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</si>
  <si>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</si>
  <si>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</si>
  <si>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</si>
  <si>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</si>
  <si>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</si>
  <si>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</si>
  <si>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</si>
  <si>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</si>
  <si>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</si>
  <si>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</si>
  <si>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</si>
  <si>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</si>
  <si>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</si>
  <si>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</si>
  <si>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</si>
  <si>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</si>
  <si>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</si>
  <si>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</si>
  <si>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</si>
  <si>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</si>
  <si>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</si>
  <si>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</si>
  <si>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</si>
  <si>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</si>
  <si>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</si>
  <si>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</si>
  <si>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</si>
  <si>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</si>
  <si>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</si>
  <si>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</si>
  <si>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</si>
  <si>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</si>
  <si>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</si>
  <si>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</si>
  <si>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</si>
  <si>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</si>
  <si>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</si>
  <si>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</si>
  <si>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</si>
  <si>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</si>
  <si>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</si>
  <si>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</si>
  <si>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</si>
  <si>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</si>
  <si>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</si>
  <si>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</si>
  <si>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</si>
  <si>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</si>
  <si>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</si>
  <si>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</si>
  <si>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</si>
  <si>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</si>
  <si>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</si>
  <si>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</si>
  <si>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</si>
  <si>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</si>
  <si>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</si>
  <si>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</si>
  <si>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</si>
  <si>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</si>
  <si>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</si>
  <si>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</si>
  <si>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</si>
  <si>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</si>
  <si>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</si>
  <si>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</si>
  <si>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</si>
  <si>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</si>
  <si>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</si>
  <si>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</si>
  <si>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</si>
  <si>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</si>
  <si>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</si>
  <si>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</si>
  <si>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</si>
  <si>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</si>
  <si>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</si>
  <si>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</si>
  <si>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</si>
  <si>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</si>
  <si>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</si>
  <si>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</si>
  <si>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</si>
  <si>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</si>
  <si>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</si>
  <si>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</si>
  <si>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</si>
  <si>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</si>
  <si>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</si>
  <si>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</si>
  <si>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</si>
  <si>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</si>
  <si>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</si>
  <si>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</si>
  <si>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</si>
  <si>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</si>
  <si>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</si>
  <si>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</si>
  <si>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</si>
  <si>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</si>
  <si>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</si>
  <si>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</si>
  <si>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</si>
  <si>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</si>
  <si>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</si>
  <si>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</si>
  <si>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</si>
  <si>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</si>
  <si>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</si>
  <si>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</si>
  <si>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</si>
  <si>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</si>
  <si>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</si>
  <si>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</si>
  <si>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</si>
  <si>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</si>
  <si>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</si>
  <si>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</si>
  <si>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</si>
  <si>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</si>
  <si>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</si>
  <si>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</si>
  <si>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</si>
  <si>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</si>
  <si>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</si>
  <si>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</si>
  <si>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</si>
  <si>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</si>
  <si>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</si>
  <si>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</si>
  <si>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</si>
  <si>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</si>
  <si>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</si>
  <si>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</si>
  <si>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</si>
  <si>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</si>
  <si>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</si>
  <si>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</si>
  <si>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</si>
  <si>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</si>
  <si>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</si>
  <si>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</si>
  <si>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</si>
  <si>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</si>
  <si>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</si>
  <si>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</si>
  <si>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</si>
  <si>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</si>
  <si>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</si>
  <si>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</si>
  <si>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</si>
  <si>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</si>
  <si>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</si>
  <si>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</si>
  <si>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</si>
  <si>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</si>
  <si>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</si>
  <si>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</si>
  <si>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</si>
  <si>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</si>
  <si>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</si>
  <si>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</si>
  <si>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</si>
  <si>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</si>
  <si>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</si>
  <si>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</si>
  <si>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</si>
  <si>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</si>
  <si>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</si>
  <si>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</si>
  <si>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</si>
  <si>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</si>
  <si>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</si>
  <si>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</si>
  <si>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</si>
  <si>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</si>
  <si>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</si>
  <si>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</si>
  <si>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</si>
  <si>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</si>
  <si>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</si>
  <si>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</si>
  <si>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</si>
  <si>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</si>
  <si>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</si>
  <si>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</si>
  <si>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</si>
  <si>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</si>
  <si>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</si>
  <si>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</si>
  <si>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</si>
  <si>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</si>
  <si>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</si>
  <si>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</si>
  <si>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</si>
  <si>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</si>
  <si>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</si>
  <si>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</si>
  <si>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</si>
  <si>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</si>
  <si>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</si>
  <si>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</si>
  <si>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</si>
  <si>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</si>
  <si>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</si>
  <si>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</si>
  <si>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</si>
  <si>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</si>
  <si>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</si>
  <si>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</si>
  <si>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</si>
  <si>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</si>
  <si>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</si>
  <si>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</si>
  <si>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</si>
  <si>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</si>
  <si>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</si>
  <si>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</si>
  <si>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</si>
  <si>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</si>
  <si>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</si>
  <si>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</si>
  <si>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</si>
  <si>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</si>
  <si>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</si>
  <si>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</si>
  <si>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</si>
  <si>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</si>
  <si>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</si>
  <si>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</si>
  <si>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</si>
  <si>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</si>
  <si>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</si>
  <si>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</si>
  <si>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</si>
  <si>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</si>
  <si>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</si>
  <si>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</si>
  <si>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</si>
  <si>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</si>
  <si>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</si>
  <si>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</si>
  <si>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</si>
  <si>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</si>
  <si>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</si>
  <si>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</si>
  <si>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</si>
  <si>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</si>
  <si>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</si>
  <si>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</si>
  <si>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</si>
  <si>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</si>
  <si>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</si>
  <si>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</si>
  <si>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</si>
  <si>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</si>
  <si>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</si>
  <si>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</si>
  <si>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</si>
  <si>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</si>
  <si>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</si>
  <si>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</si>
  <si>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</si>
  <si>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</si>
  <si>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</si>
  <si>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</si>
  <si>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</si>
  <si>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</si>
  <si>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</si>
  <si>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</si>
  <si>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</si>
  <si>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</si>
  <si>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</si>
  <si>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</si>
  <si>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</si>
  <si>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</si>
  <si>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</si>
  <si>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</si>
  <si>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</si>
  <si>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</si>
  <si>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</si>
  <si>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</si>
  <si>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</si>
  <si>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</si>
  <si>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</si>
  <si>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</si>
  <si>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</si>
  <si>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</si>
  <si>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</si>
  <si>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</si>
  <si>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</si>
  <si>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</si>
  <si>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</si>
  <si>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</si>
  <si>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</si>
  <si>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</si>
  <si>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</si>
  <si>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</si>
  <si>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</si>
  <si>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</si>
  <si>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</si>
  <si>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</si>
  <si>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</si>
  <si>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</si>
  <si>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</si>
  <si>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</si>
  <si>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</si>
  <si>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</si>
  <si>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</si>
  <si>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</si>
  <si>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</si>
  <si>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</si>
  <si>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</si>
  <si>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</si>
  <si>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</si>
  <si>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</si>
  <si>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</si>
  <si>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</si>
  <si>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</si>
  <si>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</si>
  <si>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</si>
  <si>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</si>
  <si>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</si>
  <si>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</si>
  <si>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</si>
  <si>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</si>
  <si>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</si>
  <si>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</si>
  <si>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</si>
  <si>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</si>
  <si>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</si>
  <si>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</si>
  <si>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</si>
  <si>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</si>
  <si>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</si>
  <si>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31 de diciembre de 2020</t>
  </si>
  <si>
    <t>(pesos)</t>
  </si>
  <si>
    <t>al 31 de diciembre de 2020 (d)</t>
  </si>
  <si>
    <t>Del 01 de enero al 31 de diciembre de 2020 y del 01 de enero al 30 de septiembre de 2021</t>
  </si>
  <si>
    <t>30 de septiembre de 2021</t>
  </si>
  <si>
    <t>Del 1 de enero al 30 de septiembre de 2021</t>
  </si>
  <si>
    <t>Lic. Ma. Elena Atonal Silva</t>
  </si>
  <si>
    <t>Directora General del Instituto del Deporte de Tlaxcala</t>
  </si>
  <si>
    <t>L.C. José Alejandro López Armendariz</t>
  </si>
  <si>
    <t>Jefe del Departamento de de Administración y Finanzas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</si>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</sst>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02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6804</xdr:rowOff>
    </xdr:from>
    <xdr:to>
      <xdr:col>3</xdr:col>
      <xdr:colOff>575076</xdr:colOff>
      <xdr:row>43</xdr:row>
      <xdr:rowOff>109381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5825C51-54A8-43C0-B248-6B46E18ACA60}"/>
            </a:ext>
          </a:extLst>
        </xdr:cNvPr>
        <xdr:cNvSpPr/>
      </xdr:nvSpPr>
      <xdr:spPr>
        <a:xfrm>
          <a:off x="95250" y="864734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80</xdr:row>
      <xdr:rowOff>28575</xdr:rowOff>
    </xdr:from>
    <xdr:to>
      <xdr:col>3</xdr:col>
      <xdr:colOff>2677380</xdr:colOff>
      <xdr:row>83</xdr:row>
      <xdr:rowOff>131152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3B81637B-AA0D-4907-9A41-36E351F491B8}"/>
            </a:ext>
          </a:extLst>
        </xdr:cNvPr>
        <xdr:cNvSpPr/>
      </xdr:nvSpPr>
      <xdr:spPr>
        <a:xfrm>
          <a:off x="1314450" y="1229677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3914775</xdr:colOff>
      <xdr:row>80</xdr:row>
      <xdr:rowOff>28575</xdr:rowOff>
    </xdr:from>
    <xdr:to>
      <xdr:col>6</xdr:col>
      <xdr:colOff>632313</xdr:colOff>
      <xdr:row>83</xdr:row>
      <xdr:rowOff>131152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29225" y="1229677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355022</xdr:colOff>
      <xdr:row>79</xdr:row>
      <xdr:rowOff>164523</xdr:rowOff>
    </xdr:from>
    <xdr:to>
      <xdr:col>3</xdr:col>
      <xdr:colOff>2642743</xdr:colOff>
      <xdr:row>83</xdr:row>
      <xdr:rowOff>76600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173A0FB-F2C1-45A4-90C5-192C89237D5F}"/>
            </a:ext>
          </a:extLst>
        </xdr:cNvPr>
        <xdr:cNvSpPr/>
      </xdr:nvSpPr>
      <xdr:spPr>
        <a:xfrm>
          <a:off x="1229590" y="124431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161</xdr:row>
      <xdr:rowOff>173182</xdr:rowOff>
    </xdr:from>
    <xdr:to>
      <xdr:col>2</xdr:col>
      <xdr:colOff>131607</xdr:colOff>
      <xdr:row>165</xdr:row>
      <xdr:rowOff>85259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B843ED19-526F-4495-9D14-508C218A3BD9}"/>
            </a:ext>
          </a:extLst>
        </xdr:cNvPr>
        <xdr:cNvSpPr/>
      </xdr:nvSpPr>
      <xdr:spPr>
        <a:xfrm>
          <a:off x="311727" y="21396614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47625</xdr:rowOff>
    </xdr:from>
    <xdr:to>
      <xdr:col>2</xdr:col>
      <xdr:colOff>200880</xdr:colOff>
      <xdr:row>35</xdr:row>
      <xdr:rowOff>150202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201D5D5F-C314-400B-BBD1-CE1ABFB1EA0C}"/>
            </a:ext>
          </a:extLst>
        </xdr:cNvPr>
        <xdr:cNvSpPr/>
      </xdr:nvSpPr>
      <xdr:spPr>
        <a:xfrm>
          <a:off x="0" y="5086350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85</xdr:row>
      <xdr:rowOff>43961</xdr:rowOff>
    </xdr:from>
    <xdr:to>
      <xdr:col>2</xdr:col>
      <xdr:colOff>310784</xdr:colOff>
      <xdr:row>88</xdr:row>
      <xdr:rowOff>146538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1B99CA5E-5E9F-4E14-881C-19C2DCF6E6D1}"/>
            </a:ext>
          </a:extLst>
        </xdr:cNvPr>
        <xdr:cNvSpPr/>
      </xdr:nvSpPr>
      <xdr:spPr>
        <a:xfrm>
          <a:off x="175846" y="10631365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33</xdr:row>
      <xdr:rowOff>47625</xdr:rowOff>
    </xdr:from>
    <xdr:to>
      <xdr:col>1</xdr:col>
      <xdr:colOff>581880</xdr:colOff>
      <xdr:row>36</xdr:row>
      <xdr:rowOff>150202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92A05C5-E8DB-4EFB-8CFC-E4DBD9A13C7D}"/>
            </a:ext>
          </a:extLst>
        </xdr:cNvPr>
        <xdr:cNvSpPr/>
      </xdr:nvSpPr>
      <xdr:spPr>
        <a:xfrm>
          <a:off x="7938" y="6469063"/>
          <a:ext cx="2677380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Ma. Elena Atonal Silva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46" zoomScale="120" zoomScaleNormal="120" workbookViewId="0">
      <selection activeCell="B90" sqref="B90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3" t="s">
        <v>120</v>
      </c>
      <c r="B1" s="154"/>
      <c r="C1" s="154"/>
      <c r="D1" s="154"/>
      <c r="E1" s="154"/>
      <c r="F1" s="154"/>
      <c r="G1" s="154"/>
      <c r="H1" s="155"/>
    </row>
    <row r="2" spans="1:8" x14ac:dyDescent="0.25">
      <c r="A2" s="156" t="s">
        <v>0</v>
      </c>
      <c r="B2" s="157"/>
      <c r="C2" s="157"/>
      <c r="D2" s="157"/>
      <c r="E2" s="157"/>
      <c r="F2" s="157"/>
      <c r="G2" s="157"/>
      <c r="H2" s="158"/>
    </row>
    <row r="3" spans="1:8" x14ac:dyDescent="0.25">
      <c r="A3" s="156" t="s">
        <v>447</v>
      </c>
      <c r="B3" s="157"/>
      <c r="C3" s="157"/>
      <c r="D3" s="157"/>
      <c r="E3" s="157"/>
      <c r="F3" s="157"/>
      <c r="G3" s="157"/>
      <c r="H3" s="158"/>
    </row>
    <row r="4" spans="1:8" ht="15.75" thickBot="1" x14ac:dyDescent="0.3">
      <c r="A4" s="159" t="s">
        <v>1</v>
      </c>
      <c r="B4" s="160"/>
      <c r="C4" s="160"/>
      <c r="D4" s="160"/>
      <c r="E4" s="160"/>
      <c r="F4" s="160"/>
      <c r="G4" s="160"/>
      <c r="H4" s="161"/>
    </row>
    <row r="5" spans="1:8" ht="25.5" thickBot="1" x14ac:dyDescent="0.3">
      <c r="A5" s="123"/>
      <c r="B5" s="118" t="s">
        <v>2</v>
      </c>
      <c r="C5" s="1" t="s">
        <v>448</v>
      </c>
      <c r="D5" s="1" t="s">
        <v>444</v>
      </c>
      <c r="E5" s="2"/>
      <c r="F5" s="3" t="s">
        <v>2</v>
      </c>
      <c r="G5" s="1" t="s">
        <v>448</v>
      </c>
      <c r="H5" s="1" t="s">
        <v>444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1971574</v>
      </c>
      <c r="D9" s="14">
        <v>3243318</v>
      </c>
      <c r="E9" s="5"/>
      <c r="F9" s="6" t="s">
        <v>8</v>
      </c>
      <c r="G9" s="14">
        <f>SUM(G10:G18)</f>
        <v>1724326</v>
      </c>
      <c r="H9" s="14">
        <f>SUM(H10:H18)</f>
        <v>1997993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1961574</v>
      </c>
      <c r="D11" s="14">
        <v>3243318</v>
      </c>
      <c r="E11" s="5"/>
      <c r="F11" s="6" t="s">
        <v>12</v>
      </c>
      <c r="G11" s="14">
        <v>1558144</v>
      </c>
      <c r="H11" s="14">
        <v>1997993</v>
      </c>
    </row>
    <row r="12" spans="1:8" ht="12.6" customHeight="1" x14ac:dyDescent="0.25">
      <c r="A12" s="123"/>
      <c r="B12" s="108" t="s">
        <v>13</v>
      </c>
      <c r="C12" s="14">
        <v>10000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99510</v>
      </c>
      <c r="D17" s="14">
        <f>SUM(D18:D24)</f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166182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99510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146852</v>
      </c>
      <c r="H31" s="14">
        <f>SUM(H32:H37)</f>
        <v>646218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146852</v>
      </c>
      <c r="H33" s="14">
        <v>646218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120</v>
      </c>
      <c r="D41" s="14">
        <f>SUM(D42:D45)</f>
        <v>14717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120</v>
      </c>
      <c r="D45" s="14">
        <v>14717</v>
      </c>
      <c r="E45" s="5"/>
      <c r="F45" s="6" t="s">
        <v>80</v>
      </c>
      <c r="G45" s="14">
        <v>0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2071204</v>
      </c>
      <c r="D47" s="15">
        <f>D9+D17+D25+D31+D37+D38+D41</f>
        <v>3258035</v>
      </c>
      <c r="E47" s="8"/>
      <c r="F47" s="147" t="s">
        <v>82</v>
      </c>
      <c r="G47" s="15">
        <f>G9+G19+G23+G26+G27+G31+G38+G42</f>
        <v>1871178</v>
      </c>
      <c r="H47" s="15">
        <f>H9+H19+H23+H26+H27+H31+H38+H42</f>
        <v>2644213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10122022</v>
      </c>
      <c r="D52" s="14">
        <v>9517606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1871178</v>
      </c>
      <c r="H58" s="14">
        <f>H47+H56</f>
        <v>2644213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14684329</v>
      </c>
      <c r="D59" s="14">
        <f>D49+D50+D51+D52+D53+D54+D55+D56+D57</f>
        <v>14079913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16755533</v>
      </c>
      <c r="D61" s="14">
        <f>D47+D59</f>
        <v>17337948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14884355</v>
      </c>
      <c r="H67" s="14">
        <f>H68+H69+H70+H71+H72</f>
        <v>14693735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109757</v>
      </c>
      <c r="H68" s="14">
        <v>594214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709002</v>
      </c>
      <c r="H69" s="14">
        <v>33925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14065596</v>
      </c>
      <c r="H72" s="14">
        <v>14065596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14884355</v>
      </c>
      <c r="H78" s="14">
        <f>H62+H67+H74</f>
        <v>14693735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16755533</v>
      </c>
      <c r="H80" s="14">
        <f>H58+H78</f>
        <v>17337948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3"/>
      <c r="C84" s="163"/>
      <c r="F84" s="163"/>
      <c r="G84" s="163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2"/>
      <c r="C86" s="162"/>
      <c r="D86" s="105"/>
      <c r="E86" s="105"/>
      <c r="F86" s="162"/>
      <c r="G86" s="162"/>
    </row>
    <row r="87" spans="1:8" x14ac:dyDescent="0.25">
      <c r="A87" s="119"/>
      <c r="B87" s="162"/>
      <c r="C87" s="162"/>
      <c r="D87" s="105"/>
      <c r="E87" s="105"/>
      <c r="F87" s="162"/>
      <c r="G87" s="162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31" zoomScale="140" zoomScaleNormal="140" workbookViewId="0">
      <selection activeCell="F41" sqref="F41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7" t="s">
        <v>120</v>
      </c>
      <c r="B1" s="178"/>
      <c r="C1" s="178"/>
      <c r="D1" s="178"/>
      <c r="E1" s="178"/>
      <c r="F1" s="178"/>
      <c r="G1" s="178"/>
      <c r="H1" s="178"/>
      <c r="I1" s="179"/>
    </row>
    <row r="2" spans="1:9" ht="15.75" thickBot="1" x14ac:dyDescent="0.3">
      <c r="A2" s="180" t="s">
        <v>121</v>
      </c>
      <c r="B2" s="181"/>
      <c r="C2" s="181"/>
      <c r="D2" s="181"/>
      <c r="E2" s="181"/>
      <c r="F2" s="181"/>
      <c r="G2" s="181"/>
      <c r="H2" s="181"/>
      <c r="I2" s="182"/>
    </row>
    <row r="3" spans="1:9" ht="15.75" thickBot="1" x14ac:dyDescent="0.3">
      <c r="A3" s="180" t="s">
        <v>449</v>
      </c>
      <c r="B3" s="181"/>
      <c r="C3" s="181"/>
      <c r="D3" s="181"/>
      <c r="E3" s="181"/>
      <c r="F3" s="181"/>
      <c r="G3" s="181"/>
      <c r="H3" s="181"/>
      <c r="I3" s="182"/>
    </row>
    <row r="4" spans="1:9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2"/>
    </row>
    <row r="5" spans="1:9" ht="24" customHeight="1" x14ac:dyDescent="0.25">
      <c r="A5" s="183" t="s">
        <v>157</v>
      </c>
      <c r="B5" s="184"/>
      <c r="C5" s="17" t="s">
        <v>122</v>
      </c>
      <c r="D5" s="166" t="s">
        <v>429</v>
      </c>
      <c r="E5" s="166" t="s">
        <v>430</v>
      </c>
      <c r="F5" s="166" t="s">
        <v>431</v>
      </c>
      <c r="G5" s="17" t="s">
        <v>123</v>
      </c>
      <c r="H5" s="166" t="s">
        <v>432</v>
      </c>
      <c r="I5" s="166" t="s">
        <v>433</v>
      </c>
    </row>
    <row r="6" spans="1:9" ht="25.5" thickBot="1" x14ac:dyDescent="0.3">
      <c r="A6" s="185"/>
      <c r="B6" s="186"/>
      <c r="C6" s="18" t="s">
        <v>446</v>
      </c>
      <c r="D6" s="168"/>
      <c r="E6" s="168"/>
      <c r="F6" s="168"/>
      <c r="G6" s="18" t="s">
        <v>124</v>
      </c>
      <c r="H6" s="168"/>
      <c r="I6" s="168"/>
    </row>
    <row r="7" spans="1:9" x14ac:dyDescent="0.25">
      <c r="A7" s="187"/>
      <c r="B7" s="188"/>
      <c r="C7" s="4"/>
      <c r="D7" s="4"/>
      <c r="E7" s="4"/>
      <c r="F7" s="4"/>
      <c r="G7" s="4"/>
      <c r="H7" s="4"/>
      <c r="I7" s="4"/>
    </row>
    <row r="8" spans="1:9" x14ac:dyDescent="0.25">
      <c r="A8" s="171" t="s">
        <v>125</v>
      </c>
      <c r="B8" s="172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1" t="s">
        <v>126</v>
      </c>
      <c r="B9" s="172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1" t="s">
        <v>130</v>
      </c>
      <c r="B13" s="172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1" t="s">
        <v>134</v>
      </c>
      <c r="B17" s="172"/>
      <c r="C17" s="14">
        <v>2644213</v>
      </c>
      <c r="D17" s="14">
        <f>3183647+1818533+5895649</f>
        <v>10897829</v>
      </c>
      <c r="E17" s="14">
        <f>2182313+1858973+6083508</f>
        <v>10124794</v>
      </c>
      <c r="F17" s="112">
        <v>0</v>
      </c>
      <c r="G17" s="14">
        <f>C17+E17-D17</f>
        <v>1871178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1" t="s">
        <v>135</v>
      </c>
      <c r="B19" s="172"/>
      <c r="C19" s="13">
        <f>C8+C17</f>
        <v>2644213</v>
      </c>
      <c r="D19" s="13">
        <f t="shared" ref="D19:I19" si="3">D8+D17</f>
        <v>10897829</v>
      </c>
      <c r="E19" s="13">
        <f t="shared" si="3"/>
        <v>10124794</v>
      </c>
      <c r="F19" s="13">
        <f t="shared" si="3"/>
        <v>0</v>
      </c>
      <c r="G19" s="13">
        <f>G8+G17</f>
        <v>1871178</v>
      </c>
      <c r="H19" s="13">
        <f t="shared" si="3"/>
        <v>0</v>
      </c>
      <c r="I19" s="13">
        <f t="shared" si="3"/>
        <v>0</v>
      </c>
    </row>
    <row r="20" spans="1:9" x14ac:dyDescent="0.25">
      <c r="A20" s="171"/>
      <c r="B20" s="172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1" t="s">
        <v>136</v>
      </c>
      <c r="B21" s="172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4" t="s">
        <v>137</v>
      </c>
      <c r="B22" s="165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4" t="s">
        <v>138</v>
      </c>
      <c r="B23" s="165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4" t="s">
        <v>139</v>
      </c>
      <c r="B24" s="165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5"/>
      <c r="B25" s="176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1" t="s">
        <v>140</v>
      </c>
      <c r="B26" s="172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4" t="s">
        <v>141</v>
      </c>
      <c r="B27" s="165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4" t="s">
        <v>142</v>
      </c>
      <c r="B28" s="165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4" t="s">
        <v>143</v>
      </c>
      <c r="B29" s="165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3"/>
      <c r="B30" s="174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9" t="s">
        <v>144</v>
      </c>
      <c r="C31" s="169"/>
      <c r="D31" s="169"/>
      <c r="E31" s="169"/>
      <c r="F31" s="169"/>
      <c r="G31" s="169"/>
      <c r="H31" s="169"/>
      <c r="I31" s="169"/>
    </row>
    <row r="32" spans="1:9" ht="15.75" thickBot="1" x14ac:dyDescent="0.3">
      <c r="A32" s="23">
        <v>2</v>
      </c>
      <c r="B32" s="170" t="s">
        <v>145</v>
      </c>
      <c r="C32" s="170"/>
      <c r="D32" s="170"/>
      <c r="E32" s="170"/>
      <c r="F32" s="170"/>
      <c r="G32" s="170"/>
      <c r="H32" s="170"/>
      <c r="I32" s="170"/>
    </row>
    <row r="33" spans="1:6" x14ac:dyDescent="0.25">
      <c r="A33" s="166" t="s">
        <v>146</v>
      </c>
      <c r="B33" s="24" t="s">
        <v>147</v>
      </c>
      <c r="C33" s="24" t="s">
        <v>149</v>
      </c>
      <c r="D33" s="24" t="s">
        <v>151</v>
      </c>
      <c r="E33" s="166" t="s">
        <v>158</v>
      </c>
      <c r="F33" s="24" t="s">
        <v>152</v>
      </c>
    </row>
    <row r="34" spans="1:6" x14ac:dyDescent="0.25">
      <c r="A34" s="167"/>
      <c r="B34" s="17" t="s">
        <v>148</v>
      </c>
      <c r="C34" s="17" t="s">
        <v>150</v>
      </c>
      <c r="D34" s="17"/>
      <c r="E34" s="167"/>
      <c r="F34" s="17"/>
    </row>
    <row r="35" spans="1:6" ht="15.75" thickBot="1" x14ac:dyDescent="0.3">
      <c r="A35" s="168"/>
      <c r="B35" s="25"/>
      <c r="C35" s="18"/>
      <c r="D35" s="25"/>
      <c r="E35" s="168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1" t="s">
        <v>120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1" ht="15.75" thickBot="1" x14ac:dyDescent="0.3">
      <c r="A2" s="194" t="s">
        <v>159</v>
      </c>
      <c r="B2" s="195"/>
      <c r="C2" s="195"/>
      <c r="D2" s="195"/>
      <c r="E2" s="195"/>
      <c r="F2" s="195"/>
      <c r="G2" s="195"/>
      <c r="H2" s="195"/>
      <c r="I2" s="195"/>
      <c r="J2" s="195"/>
      <c r="K2" s="196"/>
    </row>
    <row r="3" spans="1:11" ht="15.75" thickBot="1" x14ac:dyDescent="0.3">
      <c r="A3" s="194" t="s">
        <v>449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1" ht="15.75" thickBot="1" x14ac:dyDescent="0.3">
      <c r="A4" s="194" t="s">
        <v>1</v>
      </c>
      <c r="B4" s="195"/>
      <c r="C4" s="195"/>
      <c r="D4" s="195"/>
      <c r="E4" s="195"/>
      <c r="F4" s="195"/>
      <c r="G4" s="195"/>
      <c r="H4" s="195"/>
      <c r="I4" s="195"/>
      <c r="J4" s="195"/>
      <c r="K4" s="196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454</v>
      </c>
      <c r="J5" s="30" t="s">
        <v>455</v>
      </c>
      <c r="K5" s="30" t="s">
        <v>456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8"/>
      <c r="E25" s="130"/>
      <c r="F25" s="130"/>
      <c r="G25" s="130"/>
      <c r="H25" s="148"/>
      <c r="I25" s="128"/>
      <c r="J25" s="128"/>
    </row>
    <row r="26" spans="1:11" x14ac:dyDescent="0.25">
      <c r="B26" s="190" t="s">
        <v>450</v>
      </c>
      <c r="C26" s="190"/>
      <c r="D26" s="190"/>
      <c r="E26" s="130"/>
      <c r="F26" s="130"/>
      <c r="G26" s="130"/>
      <c r="H26" s="190" t="s">
        <v>452</v>
      </c>
      <c r="I26" s="190"/>
      <c r="J26" s="190"/>
    </row>
    <row r="27" spans="1:11" x14ac:dyDescent="0.25">
      <c r="B27" s="152" t="s">
        <v>451</v>
      </c>
      <c r="C27" s="152"/>
      <c r="D27" s="129"/>
      <c r="E27" s="130"/>
      <c r="F27" s="130"/>
      <c r="G27" s="130"/>
      <c r="H27" s="189" t="s">
        <v>453</v>
      </c>
      <c r="I27" s="189"/>
      <c r="J27" s="189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topLeftCell="A52" workbookViewId="0">
      <selection activeCell="E60" sqref="E60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3" t="s">
        <v>120</v>
      </c>
      <c r="D1" s="154"/>
      <c r="E1" s="154"/>
      <c r="F1" s="154"/>
      <c r="G1" s="155"/>
    </row>
    <row r="2" spans="3:9" ht="12" customHeight="1" x14ac:dyDescent="0.25">
      <c r="C2" s="205" t="s">
        <v>179</v>
      </c>
      <c r="D2" s="206"/>
      <c r="E2" s="206"/>
      <c r="F2" s="206"/>
      <c r="G2" s="207"/>
    </row>
    <row r="3" spans="3:9" ht="12" customHeight="1" x14ac:dyDescent="0.25">
      <c r="C3" s="205" t="s">
        <v>449</v>
      </c>
      <c r="D3" s="206"/>
      <c r="E3" s="206"/>
      <c r="F3" s="206"/>
      <c r="G3" s="207"/>
    </row>
    <row r="4" spans="3:9" ht="12" customHeight="1" thickBot="1" x14ac:dyDescent="0.3">
      <c r="C4" s="208" t="s">
        <v>1</v>
      </c>
      <c r="D4" s="209"/>
      <c r="E4" s="209"/>
      <c r="F4" s="209"/>
      <c r="G4" s="210"/>
    </row>
    <row r="5" spans="3:9" ht="12" customHeight="1" thickBot="1" x14ac:dyDescent="0.3"/>
    <row r="6" spans="3:9" ht="12" customHeight="1" x14ac:dyDescent="0.25">
      <c r="C6" s="199" t="s">
        <v>198</v>
      </c>
      <c r="D6" s="200"/>
      <c r="E6" s="40" t="s">
        <v>180</v>
      </c>
      <c r="F6" s="219" t="s">
        <v>182</v>
      </c>
      <c r="G6" s="40" t="s">
        <v>183</v>
      </c>
    </row>
    <row r="7" spans="3:9" ht="12" customHeight="1" thickBot="1" x14ac:dyDescent="0.3">
      <c r="C7" s="201"/>
      <c r="D7" s="202"/>
      <c r="E7" s="30" t="s">
        <v>181</v>
      </c>
      <c r="F7" s="220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22389196</v>
      </c>
      <c r="F9" s="56">
        <f>F10+F11+F12</f>
        <v>15853776</v>
      </c>
      <c r="G9" s="56">
        <f>F9</f>
        <v>15853776</v>
      </c>
      <c r="I9" s="59"/>
    </row>
    <row r="10" spans="3:9" ht="12" customHeight="1" x14ac:dyDescent="0.25">
      <c r="C10" s="41"/>
      <c r="D10" s="44" t="s">
        <v>186</v>
      </c>
      <c r="E10" s="56">
        <v>22389196</v>
      </c>
      <c r="F10" s="56">
        <v>15853776</v>
      </c>
      <c r="G10" s="56">
        <f>F10</f>
        <v>15853776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22389196</v>
      </c>
      <c r="F14" s="56">
        <f t="shared" ref="F14:G14" si="0">SUM(F15:F16)</f>
        <v>16348435</v>
      </c>
      <c r="G14" s="56">
        <f t="shared" si="0"/>
        <v>16130723</v>
      </c>
    </row>
    <row r="15" spans="3:9" ht="12" customHeight="1" x14ac:dyDescent="0.25">
      <c r="C15" s="41"/>
      <c r="D15" s="44" t="s">
        <v>190</v>
      </c>
      <c r="E15" s="56">
        <v>22389196</v>
      </c>
      <c r="F15" s="56">
        <v>16348435</v>
      </c>
      <c r="G15" s="56">
        <v>16130723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594214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113">
        <v>594214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594214</v>
      </c>
      <c r="F22" s="56">
        <f t="shared" ref="F22:G22" si="2">F9-F14+F18</f>
        <v>-494659</v>
      </c>
      <c r="G22" s="56">
        <f t="shared" si="2"/>
        <v>-276947</v>
      </c>
    </row>
    <row r="23" spans="3:8" ht="12" customHeight="1" x14ac:dyDescent="0.25">
      <c r="C23" s="41"/>
      <c r="D23" s="43" t="s">
        <v>196</v>
      </c>
      <c r="E23" s="56">
        <f>E22-E12</f>
        <v>594214</v>
      </c>
      <c r="F23" s="56">
        <f t="shared" ref="F23:G23" si="3">F22-F12</f>
        <v>-494659</v>
      </c>
      <c r="G23" s="56">
        <f t="shared" si="3"/>
        <v>-276947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-494659</v>
      </c>
      <c r="G24" s="56">
        <f t="shared" si="4"/>
        <v>-276947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21" t="s">
        <v>198</v>
      </c>
      <c r="D27" s="222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-494659</v>
      </c>
      <c r="G33" s="61">
        <f t="shared" si="6"/>
        <v>-276947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99" t="s">
        <v>198</v>
      </c>
      <c r="D36" s="200"/>
      <c r="E36" s="213" t="s">
        <v>205</v>
      </c>
      <c r="F36" s="203" t="s">
        <v>182</v>
      </c>
      <c r="G36" s="62" t="s">
        <v>183</v>
      </c>
    </row>
    <row r="37" spans="3:7" ht="12" customHeight="1" thickBot="1" x14ac:dyDescent="0.3">
      <c r="C37" s="201"/>
      <c r="D37" s="202"/>
      <c r="E37" s="214"/>
      <c r="F37" s="204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5"/>
      <c r="D46" s="217" t="s">
        <v>212</v>
      </c>
      <c r="E46" s="197">
        <f>E39-E42</f>
        <v>0</v>
      </c>
      <c r="F46" s="197">
        <f t="shared" ref="F46:G46" si="9">F39-F42</f>
        <v>0</v>
      </c>
      <c r="G46" s="197">
        <f t="shared" si="9"/>
        <v>0</v>
      </c>
    </row>
    <row r="47" spans="3:7" ht="12" customHeight="1" thickBot="1" x14ac:dyDescent="0.3">
      <c r="C47" s="216"/>
      <c r="D47" s="218"/>
      <c r="E47" s="198"/>
      <c r="F47" s="198"/>
      <c r="G47" s="198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99" t="s">
        <v>198</v>
      </c>
      <c r="D49" s="200"/>
      <c r="E49" s="62" t="s">
        <v>180</v>
      </c>
      <c r="F49" s="203" t="s">
        <v>182</v>
      </c>
      <c r="G49" s="62" t="s">
        <v>183</v>
      </c>
    </row>
    <row r="50" spans="3:7" ht="12" customHeight="1" thickBot="1" x14ac:dyDescent="0.3">
      <c r="C50" s="201"/>
      <c r="D50" s="202"/>
      <c r="E50" s="63" t="s">
        <v>199</v>
      </c>
      <c r="F50" s="204"/>
      <c r="G50" s="63" t="s">
        <v>200</v>
      </c>
    </row>
    <row r="51" spans="3:7" ht="12" customHeight="1" x14ac:dyDescent="0.25">
      <c r="C51" s="211"/>
      <c r="D51" s="212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22389196</v>
      </c>
      <c r="F52" s="64">
        <f>F10</f>
        <v>15853776</v>
      </c>
      <c r="G52" s="64">
        <f t="shared" ref="G52" si="10">G10</f>
        <v>15853776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22389196</v>
      </c>
      <c r="F57" s="64">
        <f t="shared" ref="F57:G57" si="12">F15</f>
        <v>16348435</v>
      </c>
      <c r="G57" s="64">
        <f t="shared" si="12"/>
        <v>16130723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v>594214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594214</v>
      </c>
      <c r="F61" s="66">
        <f t="shared" ref="F61:G61" si="14">F52+F53-F57+F59</f>
        <v>-494659</v>
      </c>
      <c r="G61" s="66">
        <f t="shared" si="14"/>
        <v>-276947</v>
      </c>
    </row>
    <row r="62" spans="3:7" ht="12" customHeight="1" x14ac:dyDescent="0.25">
      <c r="C62" s="51"/>
      <c r="D62" s="52" t="s">
        <v>216</v>
      </c>
      <c r="E62" s="66">
        <f>E61-E53</f>
        <v>594214</v>
      </c>
      <c r="F62" s="66">
        <f t="shared" ref="F62:G62" si="15">F61-F53</f>
        <v>-494659</v>
      </c>
      <c r="G62" s="66">
        <f t="shared" si="15"/>
        <v>-276947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99" t="s">
        <v>198</v>
      </c>
      <c r="D65" s="200"/>
      <c r="E65" s="213" t="s">
        <v>205</v>
      </c>
      <c r="F65" s="203" t="s">
        <v>182</v>
      </c>
      <c r="G65" s="62" t="s">
        <v>183</v>
      </c>
    </row>
    <row r="66" spans="3:7" ht="12" customHeight="1" thickBot="1" x14ac:dyDescent="0.3">
      <c r="C66" s="201"/>
      <c r="D66" s="202"/>
      <c r="E66" s="214"/>
      <c r="F66" s="204"/>
      <c r="G66" s="63" t="s">
        <v>200</v>
      </c>
    </row>
    <row r="67" spans="3:7" ht="12" customHeight="1" x14ac:dyDescent="0.25">
      <c r="C67" s="211"/>
      <c r="D67" s="212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15"/>
      <c r="D78" s="217" t="s">
        <v>220</v>
      </c>
      <c r="E78" s="197">
        <f>E77-E69</f>
        <v>0</v>
      </c>
      <c r="F78" s="197">
        <f t="shared" ref="F78:G78" si="19">F77-F69</f>
        <v>0</v>
      </c>
      <c r="G78" s="197">
        <f t="shared" si="19"/>
        <v>0</v>
      </c>
    </row>
    <row r="79" spans="3:7" ht="12" customHeight="1" thickBot="1" x14ac:dyDescent="0.3">
      <c r="C79" s="216"/>
      <c r="D79" s="218"/>
      <c r="E79" s="198"/>
      <c r="F79" s="198"/>
      <c r="G79" s="198"/>
    </row>
    <row r="80" spans="3:7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1" zoomScale="110" zoomScaleNormal="110" workbookViewId="0">
      <selection activeCell="H45" sqref="H45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3" t="s">
        <v>120</v>
      </c>
      <c r="C1" s="154"/>
      <c r="D1" s="154"/>
      <c r="E1" s="154"/>
      <c r="F1" s="154"/>
      <c r="G1" s="154"/>
      <c r="H1" s="154"/>
      <c r="I1" s="154"/>
      <c r="J1" s="155"/>
    </row>
    <row r="2" spans="2:10" ht="12" customHeight="1" x14ac:dyDescent="0.25">
      <c r="B2" s="205" t="s">
        <v>221</v>
      </c>
      <c r="C2" s="206"/>
      <c r="D2" s="206"/>
      <c r="E2" s="206"/>
      <c r="F2" s="206"/>
      <c r="G2" s="206"/>
      <c r="H2" s="206"/>
      <c r="I2" s="206"/>
      <c r="J2" s="207"/>
    </row>
    <row r="3" spans="2:10" ht="12" customHeight="1" x14ac:dyDescent="0.25">
      <c r="B3" s="205" t="s">
        <v>449</v>
      </c>
      <c r="C3" s="206"/>
      <c r="D3" s="206"/>
      <c r="E3" s="206"/>
      <c r="F3" s="206"/>
      <c r="G3" s="206"/>
      <c r="H3" s="206"/>
      <c r="I3" s="206"/>
      <c r="J3" s="207"/>
    </row>
    <row r="4" spans="2:10" ht="12" customHeight="1" thickBot="1" x14ac:dyDescent="0.3">
      <c r="B4" s="208" t="s">
        <v>1</v>
      </c>
      <c r="C4" s="209"/>
      <c r="D4" s="209"/>
      <c r="E4" s="209"/>
      <c r="F4" s="209"/>
      <c r="G4" s="209"/>
      <c r="H4" s="209"/>
      <c r="I4" s="209"/>
      <c r="J4" s="210"/>
    </row>
    <row r="5" spans="2:10" ht="12" customHeight="1" thickBot="1" x14ac:dyDescent="0.3">
      <c r="B5" s="153"/>
      <c r="C5" s="154"/>
      <c r="D5" s="155"/>
      <c r="E5" s="191" t="s">
        <v>222</v>
      </c>
      <c r="F5" s="192"/>
      <c r="G5" s="192"/>
      <c r="H5" s="192"/>
      <c r="I5" s="193"/>
      <c r="J5" s="242" t="s">
        <v>289</v>
      </c>
    </row>
    <row r="6" spans="2:10" ht="12" customHeight="1" x14ac:dyDescent="0.25">
      <c r="B6" s="205" t="s">
        <v>198</v>
      </c>
      <c r="C6" s="206"/>
      <c r="D6" s="207"/>
      <c r="E6" s="242" t="s">
        <v>288</v>
      </c>
      <c r="F6" s="219" t="s">
        <v>223</v>
      </c>
      <c r="G6" s="242" t="s">
        <v>224</v>
      </c>
      <c r="H6" s="242" t="s">
        <v>182</v>
      </c>
      <c r="I6" s="242" t="s">
        <v>225</v>
      </c>
      <c r="J6" s="243"/>
    </row>
    <row r="7" spans="2:10" ht="12" customHeight="1" thickBot="1" x14ac:dyDescent="0.3">
      <c r="B7" s="208"/>
      <c r="C7" s="209"/>
      <c r="D7" s="210"/>
      <c r="E7" s="244"/>
      <c r="F7" s="220"/>
      <c r="G7" s="244"/>
      <c r="H7" s="244"/>
      <c r="I7" s="244"/>
      <c r="J7" s="244"/>
    </row>
    <row r="8" spans="2:10" ht="6" customHeight="1" x14ac:dyDescent="0.25">
      <c r="B8" s="239"/>
      <c r="C8" s="240"/>
      <c r="D8" s="241"/>
      <c r="E8" s="68"/>
      <c r="F8" s="68"/>
      <c r="G8" s="68"/>
      <c r="H8" s="68"/>
      <c r="I8" s="68"/>
      <c r="J8" s="68"/>
    </row>
    <row r="9" spans="2:10" ht="12" customHeight="1" x14ac:dyDescent="0.25">
      <c r="B9" s="225" t="s">
        <v>226</v>
      </c>
      <c r="C9" s="226"/>
      <c r="D9" s="238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0" t="s">
        <v>227</v>
      </c>
      <c r="D10" s="231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0" t="s">
        <v>228</v>
      </c>
      <c r="D11" s="231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0" t="s">
        <v>229</v>
      </c>
      <c r="D12" s="231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0" t="s">
        <v>230</v>
      </c>
      <c r="D13" s="231"/>
      <c r="E13" s="76">
        <v>610135</v>
      </c>
      <c r="F13" s="76">
        <v>-493035</v>
      </c>
      <c r="G13" s="76">
        <f>E13+F13</f>
        <v>117100</v>
      </c>
      <c r="H13" s="76">
        <v>0</v>
      </c>
      <c r="I13" s="76">
        <v>0</v>
      </c>
      <c r="J13" s="76">
        <f>I13-E13</f>
        <v>-610135</v>
      </c>
    </row>
    <row r="14" spans="2:10" ht="12" customHeight="1" x14ac:dyDescent="0.25">
      <c r="B14" s="69"/>
      <c r="C14" s="230" t="s">
        <v>231</v>
      </c>
      <c r="D14" s="231"/>
      <c r="E14" s="76">
        <v>0</v>
      </c>
      <c r="F14" s="76">
        <v>57</v>
      </c>
      <c r="G14" s="76">
        <f>F14</f>
        <v>57</v>
      </c>
      <c r="H14" s="76">
        <f>G14</f>
        <v>57</v>
      </c>
      <c r="I14" s="76">
        <f>H14</f>
        <v>57</v>
      </c>
      <c r="J14" s="76">
        <f t="shared" ref="J14:J22" si="2">I14-E14</f>
        <v>57</v>
      </c>
    </row>
    <row r="15" spans="2:10" ht="12" customHeight="1" x14ac:dyDescent="0.25">
      <c r="B15" s="69"/>
      <c r="C15" s="230" t="s">
        <v>232</v>
      </c>
      <c r="D15" s="231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0" t="s">
        <v>233</v>
      </c>
      <c r="D16" s="231"/>
      <c r="E16" s="76">
        <v>0</v>
      </c>
      <c r="F16" s="76">
        <v>176</v>
      </c>
      <c r="G16" s="76">
        <f t="shared" si="0"/>
        <v>176</v>
      </c>
      <c r="H16" s="76">
        <v>176</v>
      </c>
      <c r="I16" s="76">
        <v>176</v>
      </c>
      <c r="J16" s="76">
        <f t="shared" si="2"/>
        <v>176</v>
      </c>
    </row>
    <row r="17" spans="2:10" ht="12" customHeight="1" x14ac:dyDescent="0.25">
      <c r="B17" s="237"/>
      <c r="C17" s="230" t="s">
        <v>234</v>
      </c>
      <c r="D17" s="231"/>
      <c r="E17" s="236">
        <f>SUM(E19:E29)</f>
        <v>0</v>
      </c>
      <c r="F17" s="236">
        <v>0</v>
      </c>
      <c r="G17" s="236">
        <f>F17</f>
        <v>0</v>
      </c>
      <c r="H17" s="236">
        <f>G17</f>
        <v>0</v>
      </c>
      <c r="I17" s="236">
        <f>H17</f>
        <v>0</v>
      </c>
      <c r="J17" s="236">
        <f t="shared" si="2"/>
        <v>0</v>
      </c>
    </row>
    <row r="18" spans="2:10" ht="12" customHeight="1" x14ac:dyDescent="0.25">
      <c r="B18" s="237"/>
      <c r="C18" s="230" t="s">
        <v>235</v>
      </c>
      <c r="D18" s="231"/>
      <c r="E18" s="236"/>
      <c r="F18" s="236"/>
      <c r="G18" s="236"/>
      <c r="H18" s="236"/>
      <c r="I18" s="236"/>
      <c r="J18" s="236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0" t="s">
        <v>247</v>
      </c>
      <c r="D30" s="231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3">F30+G30</f>
        <v>0</v>
      </c>
      <c r="I30" s="76">
        <f t="shared" ref="I30" si="4">G30+H30</f>
        <v>0</v>
      </c>
      <c r="J30" s="76">
        <f t="shared" ref="J30" si="5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6">F31+G31</f>
        <v>0</v>
      </c>
      <c r="I31" s="76">
        <f t="shared" ref="I31:I35" si="7">G31+H31</f>
        <v>0</v>
      </c>
      <c r="J31" s="76">
        <f t="shared" ref="J31:J35" si="8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6"/>
        <v>0</v>
      </c>
      <c r="I32" s="76">
        <f t="shared" si="7"/>
        <v>0</v>
      </c>
      <c r="J32" s="76">
        <f t="shared" si="8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6"/>
        <v>0</v>
      </c>
      <c r="I33" s="76">
        <f t="shared" si="7"/>
        <v>0</v>
      </c>
      <c r="J33" s="76">
        <f t="shared" si="8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6"/>
        <v>0</v>
      </c>
      <c r="I34" s="76">
        <f t="shared" si="7"/>
        <v>0</v>
      </c>
      <c r="J34" s="76">
        <f t="shared" si="8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6"/>
        <v>0</v>
      </c>
      <c r="I35" s="76">
        <f t="shared" si="7"/>
        <v>0</v>
      </c>
      <c r="J35" s="76">
        <f t="shared" si="8"/>
        <v>0</v>
      </c>
    </row>
    <row r="36" spans="2:10" ht="12" customHeight="1" x14ac:dyDescent="0.25">
      <c r="B36" s="69"/>
      <c r="C36" s="230" t="s">
        <v>441</v>
      </c>
      <c r="D36" s="231"/>
      <c r="E36" s="76">
        <v>21779061</v>
      </c>
      <c r="F36" s="76">
        <v>0</v>
      </c>
      <c r="G36" s="76">
        <f t="shared" si="0"/>
        <v>21779061</v>
      </c>
      <c r="H36" s="76">
        <v>15853543</v>
      </c>
      <c r="I36" s="76">
        <v>15853543</v>
      </c>
      <c r="J36" s="76">
        <f t="shared" si="1"/>
        <v>-5925518</v>
      </c>
    </row>
    <row r="37" spans="2:10" ht="12" customHeight="1" x14ac:dyDescent="0.25">
      <c r="B37" s="69"/>
      <c r="C37" s="230" t="s">
        <v>253</v>
      </c>
      <c r="D37" s="231"/>
      <c r="E37" s="76">
        <f>E38</f>
        <v>0</v>
      </c>
      <c r="F37" s="76">
        <f t="shared" ref="F37:G37" si="9">F38</f>
        <v>0</v>
      </c>
      <c r="G37" s="76">
        <f t="shared" si="9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0" t="s">
        <v>255</v>
      </c>
      <c r="D39" s="231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5" t="s">
        <v>258</v>
      </c>
      <c r="C43" s="226"/>
      <c r="D43" s="227"/>
      <c r="E43" s="235">
        <f>E10+E11+E12+E13+E14+E15+E16+E17+E30+E36+E37+E39</f>
        <v>22389196</v>
      </c>
      <c r="F43" s="235">
        <f t="shared" ref="F43" si="13">F10+F11+F12+F13+F14+F15+F16+F17+F30+F36+F37+F39</f>
        <v>-492802</v>
      </c>
      <c r="G43" s="235">
        <f t="shared" ref="G43" si="14">G10+G11+G12+G13+G14+G15+G16+G17+G30+G36+G37+G39</f>
        <v>21896394</v>
      </c>
      <c r="H43" s="235">
        <f>H10+H11+H12+H13+H14+H15+H16+H17+H30+H36+H37+H39</f>
        <v>15853776</v>
      </c>
      <c r="I43" s="235">
        <f t="shared" ref="I43:J43" si="15">I10+I11+I12+I13+I14+I15+I16+I17+I30+I36+I37+I39</f>
        <v>15853776</v>
      </c>
      <c r="J43" s="235">
        <f t="shared" si="15"/>
        <v>-6535420</v>
      </c>
    </row>
    <row r="44" spans="2:10" ht="12" customHeight="1" x14ac:dyDescent="0.25">
      <c r="B44" s="225" t="s">
        <v>259</v>
      </c>
      <c r="C44" s="226"/>
      <c r="D44" s="227"/>
      <c r="E44" s="235"/>
      <c r="F44" s="235"/>
      <c r="G44" s="235"/>
      <c r="H44" s="235"/>
      <c r="I44" s="235"/>
      <c r="J44" s="235"/>
    </row>
    <row r="45" spans="2:10" ht="12" customHeight="1" x14ac:dyDescent="0.25">
      <c r="B45" s="225" t="s">
        <v>260</v>
      </c>
      <c r="C45" s="226"/>
      <c r="D45" s="227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5" t="s">
        <v>261</v>
      </c>
      <c r="C47" s="226"/>
      <c r="D47" s="227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0" t="s">
        <v>262</v>
      </c>
      <c r="D48" s="231"/>
      <c r="E48" s="76">
        <f>SUM(E49:E56)</f>
        <v>0</v>
      </c>
      <c r="F48" s="76">
        <f t="shared" ref="F48:I48" si="16">SUM(F49:F56)</f>
        <v>0</v>
      </c>
      <c r="G48" s="76">
        <f t="shared" si="16"/>
        <v>0</v>
      </c>
      <c r="H48" s="76">
        <f t="shared" si="16"/>
        <v>0</v>
      </c>
      <c r="I48" s="76">
        <f t="shared" si="16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0" t="s">
        <v>271</v>
      </c>
      <c r="D57" s="231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J57" si="17">SUM(H58:H61)</f>
        <v>0</v>
      </c>
      <c r="I57" s="76">
        <f t="shared" si="17"/>
        <v>0</v>
      </c>
      <c r="J57" s="76">
        <f t="shared" si="17"/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8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8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8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E61+F61</f>
        <v>0</v>
      </c>
      <c r="H61" s="76">
        <v>0</v>
      </c>
      <c r="I61" s="76">
        <f>H61</f>
        <v>0</v>
      </c>
      <c r="J61" s="76">
        <f t="shared" si="18"/>
        <v>0</v>
      </c>
    </row>
    <row r="62" spans="2:10" ht="12" customHeight="1" x14ac:dyDescent="0.25">
      <c r="B62" s="69"/>
      <c r="C62" s="230" t="s">
        <v>276</v>
      </c>
      <c r="D62" s="231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8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8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8"/>
        <v>0</v>
      </c>
    </row>
    <row r="65" spans="2:10" ht="12" customHeight="1" x14ac:dyDescent="0.25">
      <c r="B65" s="69"/>
      <c r="C65" s="230" t="s">
        <v>442</v>
      </c>
      <c r="D65" s="231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8"/>
        <v>0</v>
      </c>
    </row>
    <row r="66" spans="2:10" ht="12" customHeight="1" x14ac:dyDescent="0.25">
      <c r="B66" s="69"/>
      <c r="C66" s="230" t="s">
        <v>279</v>
      </c>
      <c r="D66" s="231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8"/>
        <v>0</v>
      </c>
    </row>
    <row r="67" spans="2:10" ht="12" customHeight="1" x14ac:dyDescent="0.25">
      <c r="B67" s="72"/>
      <c r="C67" s="228"/>
      <c r="D67" s="229"/>
      <c r="E67" s="76"/>
      <c r="F67" s="76"/>
      <c r="G67" s="76"/>
      <c r="H67" s="76"/>
      <c r="I67" s="76"/>
      <c r="J67" s="76">
        <f t="shared" si="18"/>
        <v>0</v>
      </c>
    </row>
    <row r="68" spans="2:10" ht="12" customHeight="1" x14ac:dyDescent="0.25">
      <c r="B68" s="225" t="s">
        <v>280</v>
      </c>
      <c r="C68" s="226"/>
      <c r="D68" s="227"/>
      <c r="E68" s="76">
        <f>E48+E57+E62+E65+E66</f>
        <v>0</v>
      </c>
      <c r="F68" s="76">
        <f t="shared" ref="F68:J68" si="20">F48+F57+F62+F65+F66</f>
        <v>0</v>
      </c>
      <c r="G68" s="76">
        <f t="shared" si="20"/>
        <v>0</v>
      </c>
      <c r="H68" s="76">
        <f t="shared" si="20"/>
        <v>0</v>
      </c>
      <c r="I68" s="76">
        <f t="shared" si="20"/>
        <v>0</v>
      </c>
      <c r="J68" s="76">
        <f t="shared" si="20"/>
        <v>0</v>
      </c>
    </row>
    <row r="69" spans="2:10" ht="12" customHeight="1" x14ac:dyDescent="0.25">
      <c r="B69" s="72"/>
      <c r="C69" s="228"/>
      <c r="D69" s="229"/>
      <c r="E69" s="76"/>
      <c r="F69" s="76"/>
      <c r="G69" s="76"/>
      <c r="H69" s="76"/>
      <c r="I69" s="76"/>
      <c r="J69" s="76">
        <f t="shared" si="18"/>
        <v>0</v>
      </c>
    </row>
    <row r="70" spans="2:10" ht="12" customHeight="1" x14ac:dyDescent="0.25">
      <c r="B70" s="225" t="s">
        <v>281</v>
      </c>
      <c r="C70" s="226"/>
      <c r="D70" s="227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8"/>
        <v>0</v>
      </c>
    </row>
    <row r="71" spans="2:10" ht="12" customHeight="1" x14ac:dyDescent="0.25">
      <c r="B71" s="69"/>
      <c r="C71" s="230" t="s">
        <v>282</v>
      </c>
      <c r="D71" s="231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8"/>
        <v>0</v>
      </c>
    </row>
    <row r="72" spans="2:10" ht="12" customHeight="1" x14ac:dyDescent="0.25">
      <c r="B72" s="72"/>
      <c r="C72" s="228"/>
      <c r="D72" s="229"/>
      <c r="E72" s="76"/>
      <c r="F72" s="76"/>
      <c r="G72" s="76"/>
      <c r="H72" s="76"/>
      <c r="I72" s="76"/>
      <c r="J72" s="76">
        <f t="shared" si="18"/>
        <v>0</v>
      </c>
    </row>
    <row r="73" spans="2:10" ht="12" customHeight="1" x14ac:dyDescent="0.25">
      <c r="B73" s="225" t="s">
        <v>283</v>
      </c>
      <c r="C73" s="226"/>
      <c r="D73" s="227"/>
      <c r="E73" s="76">
        <f>E43+E68+E70</f>
        <v>22389196</v>
      </c>
      <c r="F73" s="76">
        <f t="shared" ref="F73:I73" si="22">F43+F68+F70</f>
        <v>-492802</v>
      </c>
      <c r="G73" s="76">
        <f t="shared" si="22"/>
        <v>21896394</v>
      </c>
      <c r="H73" s="76">
        <f t="shared" si="22"/>
        <v>15853776</v>
      </c>
      <c r="I73" s="76">
        <f t="shared" si="22"/>
        <v>15853776</v>
      </c>
      <c r="J73" s="76">
        <f t="shared" si="18"/>
        <v>-6535420</v>
      </c>
    </row>
    <row r="74" spans="2:10" ht="12" customHeight="1" x14ac:dyDescent="0.25">
      <c r="B74" s="72"/>
      <c r="C74" s="228"/>
      <c r="D74" s="229"/>
      <c r="E74" s="76"/>
      <c r="F74" s="76"/>
      <c r="G74" s="76"/>
      <c r="H74" s="76"/>
      <c r="I74" s="76"/>
      <c r="J74" s="76">
        <f t="shared" si="18"/>
        <v>0</v>
      </c>
    </row>
    <row r="75" spans="2:10" ht="12" customHeight="1" x14ac:dyDescent="0.25">
      <c r="B75" s="69"/>
      <c r="C75" s="232" t="s">
        <v>284</v>
      </c>
      <c r="D75" s="227"/>
      <c r="E75" s="76"/>
      <c r="F75" s="76"/>
      <c r="G75" s="76"/>
      <c r="H75" s="76"/>
      <c r="I75" s="76"/>
      <c r="J75" s="76">
        <f t="shared" si="18"/>
        <v>0</v>
      </c>
    </row>
    <row r="76" spans="2:10" ht="12" customHeight="1" x14ac:dyDescent="0.25">
      <c r="B76" s="69"/>
      <c r="C76" s="230" t="s">
        <v>285</v>
      </c>
      <c r="D76" s="231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3">I76-E76</f>
        <v>0</v>
      </c>
    </row>
    <row r="77" spans="2:10" ht="15" customHeight="1" x14ac:dyDescent="0.25">
      <c r="B77" s="69"/>
      <c r="C77" s="233" t="s">
        <v>286</v>
      </c>
      <c r="D77" s="234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25">
      <c r="B78" s="69"/>
      <c r="C78" s="232" t="s">
        <v>287</v>
      </c>
      <c r="D78" s="227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">
      <c r="B79" s="75"/>
      <c r="C79" s="223"/>
      <c r="D79" s="224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2"/>
  <sheetViews>
    <sheetView zoomScale="110" zoomScaleNormal="110" workbookViewId="0">
      <selection activeCell="G47" sqref="G47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8" ht="10.5" customHeight="1" x14ac:dyDescent="0.25">
      <c r="A1" s="253" t="s">
        <v>120</v>
      </c>
      <c r="B1" s="264"/>
      <c r="C1" s="264"/>
      <c r="D1" s="264"/>
      <c r="E1" s="264"/>
      <c r="F1" s="264"/>
      <c r="G1" s="264"/>
      <c r="H1" s="265"/>
    </row>
    <row r="2" spans="1:8" ht="10.5" customHeight="1" x14ac:dyDescent="0.25">
      <c r="A2" s="266" t="s">
        <v>290</v>
      </c>
      <c r="B2" s="267"/>
      <c r="C2" s="267"/>
      <c r="D2" s="267"/>
      <c r="E2" s="267"/>
      <c r="F2" s="267"/>
      <c r="G2" s="267"/>
      <c r="H2" s="268"/>
    </row>
    <row r="3" spans="1:8" ht="10.5" customHeight="1" x14ac:dyDescent="0.25">
      <c r="A3" s="266" t="s">
        <v>291</v>
      </c>
      <c r="B3" s="267"/>
      <c r="C3" s="267"/>
      <c r="D3" s="267"/>
      <c r="E3" s="267"/>
      <c r="F3" s="267"/>
      <c r="G3" s="267"/>
      <c r="H3" s="268"/>
    </row>
    <row r="4" spans="1:8" ht="10.5" customHeight="1" x14ac:dyDescent="0.25">
      <c r="A4" s="266" t="s">
        <v>449</v>
      </c>
      <c r="B4" s="267"/>
      <c r="C4" s="267"/>
      <c r="D4" s="267"/>
      <c r="E4" s="267"/>
      <c r="F4" s="267"/>
      <c r="G4" s="267"/>
      <c r="H4" s="268"/>
    </row>
    <row r="5" spans="1:8" ht="10.5" customHeight="1" thickBot="1" x14ac:dyDescent="0.3">
      <c r="A5" s="255" t="s">
        <v>1</v>
      </c>
      <c r="B5" s="269"/>
      <c r="C5" s="269"/>
      <c r="D5" s="269"/>
      <c r="E5" s="269"/>
      <c r="F5" s="269"/>
      <c r="G5" s="269"/>
      <c r="H5" s="270"/>
    </row>
    <row r="6" spans="1:8" ht="10.5" customHeight="1" thickBot="1" x14ac:dyDescent="0.3">
      <c r="A6" s="253" t="s">
        <v>370</v>
      </c>
      <c r="B6" s="254"/>
      <c r="C6" s="257" t="s">
        <v>292</v>
      </c>
      <c r="D6" s="258"/>
      <c r="E6" s="258"/>
      <c r="F6" s="258"/>
      <c r="G6" s="259"/>
      <c r="H6" s="260" t="s">
        <v>371</v>
      </c>
    </row>
    <row r="7" spans="1:8" ht="18.75" customHeight="1" thickBot="1" x14ac:dyDescent="0.3">
      <c r="A7" s="255"/>
      <c r="B7" s="256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1"/>
    </row>
    <row r="8" spans="1:8" ht="10.5" customHeight="1" x14ac:dyDescent="0.25">
      <c r="A8" s="262" t="s">
        <v>296</v>
      </c>
      <c r="B8" s="263"/>
      <c r="C8" s="89">
        <f>C9+C17+C27+C37+C47+C57+C70+C61+C74</f>
        <v>22389196</v>
      </c>
      <c r="D8" s="89">
        <f>D9+D17+D27+D37+D47+D57+D61+D70+D74</f>
        <v>101409.16000000003</v>
      </c>
      <c r="E8" s="89">
        <f>E9+E17+E27+E37+E47+E57+E70+E61+E74</f>
        <v>22490605.16</v>
      </c>
      <c r="F8" s="89">
        <f>F9+F17+F27+F37+F47+F57+F70+F61+F74</f>
        <v>16348435</v>
      </c>
      <c r="G8" s="151">
        <f>G9+G17+G27+G37+G47+G57+G70+G61+G74</f>
        <v>16130723</v>
      </c>
      <c r="H8" s="150">
        <f t="shared" ref="H8" si="0">H9+H17+H27+H37+H47+H57+H70+H61+H74</f>
        <v>6142170.1600000001</v>
      </c>
    </row>
    <row r="9" spans="1:8" ht="10.5" customHeight="1" x14ac:dyDescent="0.25">
      <c r="A9" s="245" t="s">
        <v>297</v>
      </c>
      <c r="B9" s="246"/>
      <c r="C9" s="85">
        <f>SUM(C10:C16)</f>
        <v>13194048</v>
      </c>
      <c r="D9" s="85">
        <f>SUM(D10:D16)</f>
        <v>0</v>
      </c>
      <c r="E9" s="85">
        <f>C9+D9</f>
        <v>13194048</v>
      </c>
      <c r="F9" s="85">
        <f>SUM(F10:F16)</f>
        <v>9093486</v>
      </c>
      <c r="G9" s="85">
        <f t="shared" ref="G9:H9" si="1">SUM(G10:G16)</f>
        <v>8999015</v>
      </c>
      <c r="H9" s="85">
        <f t="shared" si="1"/>
        <v>4100562</v>
      </c>
    </row>
    <row r="10" spans="1:8" ht="10.5" customHeight="1" x14ac:dyDescent="0.25">
      <c r="A10" s="82"/>
      <c r="B10" s="81" t="s">
        <v>298</v>
      </c>
      <c r="C10" s="85">
        <v>9012144</v>
      </c>
      <c r="D10" s="103">
        <v>-8000</v>
      </c>
      <c r="E10" s="85">
        <f t="shared" ref="E10:E16" si="2">C10+D10</f>
        <v>9004144</v>
      </c>
      <c r="F10" s="86">
        <v>6691403</v>
      </c>
      <c r="G10" s="86">
        <f>F10</f>
        <v>6691403</v>
      </c>
      <c r="H10" s="86">
        <f>E10-F10</f>
        <v>2312741</v>
      </c>
    </row>
    <row r="11" spans="1:8" ht="10.5" customHeight="1" x14ac:dyDescent="0.25">
      <c r="A11" s="82"/>
      <c r="B11" s="81" t="s">
        <v>299</v>
      </c>
      <c r="C11" s="85">
        <v>0</v>
      </c>
      <c r="D11" s="103">
        <v>8000</v>
      </c>
      <c r="E11" s="85">
        <f t="shared" si="2"/>
        <v>8000</v>
      </c>
      <c r="F11" s="86">
        <v>48000</v>
      </c>
      <c r="G11" s="86">
        <f t="shared" ref="G11:G16" si="3">F11</f>
        <v>48000</v>
      </c>
      <c r="H11" s="86">
        <f t="shared" ref="H11:H16" si="4">E11-F11</f>
        <v>-40000</v>
      </c>
    </row>
    <row r="12" spans="1:8" ht="10.5" customHeight="1" x14ac:dyDescent="0.25">
      <c r="A12" s="82"/>
      <c r="B12" s="81" t="s">
        <v>300</v>
      </c>
      <c r="C12" s="85">
        <v>1748056</v>
      </c>
      <c r="D12" s="86">
        <v>0</v>
      </c>
      <c r="E12" s="85">
        <f t="shared" si="2"/>
        <v>1748056</v>
      </c>
      <c r="F12" s="86">
        <v>380994</v>
      </c>
      <c r="G12" s="86">
        <f t="shared" si="3"/>
        <v>380994</v>
      </c>
      <c r="H12" s="86">
        <f t="shared" si="4"/>
        <v>1367062</v>
      </c>
    </row>
    <row r="13" spans="1:8" ht="10.5" customHeight="1" x14ac:dyDescent="0.25">
      <c r="A13" s="82"/>
      <c r="B13" s="81" t="s">
        <v>301</v>
      </c>
      <c r="C13" s="85">
        <v>336300</v>
      </c>
      <c r="D13" s="103">
        <v>0</v>
      </c>
      <c r="E13" s="85">
        <f t="shared" si="2"/>
        <v>336300</v>
      </c>
      <c r="F13" s="86">
        <v>151409</v>
      </c>
      <c r="G13" s="86">
        <f t="shared" si="3"/>
        <v>151409</v>
      </c>
      <c r="H13" s="86">
        <f t="shared" si="4"/>
        <v>184891</v>
      </c>
    </row>
    <row r="14" spans="1:8" ht="10.5" customHeight="1" x14ac:dyDescent="0.25">
      <c r="A14" s="82"/>
      <c r="B14" s="81" t="s">
        <v>302</v>
      </c>
      <c r="C14" s="85">
        <v>2097548</v>
      </c>
      <c r="D14" s="86">
        <v>0</v>
      </c>
      <c r="E14" s="85">
        <f t="shared" si="2"/>
        <v>2097548</v>
      </c>
      <c r="F14" s="86">
        <v>1821680</v>
      </c>
      <c r="G14" s="86">
        <v>1727209</v>
      </c>
      <c r="H14" s="86">
        <f t="shared" si="4"/>
        <v>275868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8" ht="10.5" customHeight="1" x14ac:dyDescent="0.25">
      <c r="A17" s="245" t="s">
        <v>305</v>
      </c>
      <c r="B17" s="246"/>
      <c r="C17" s="85">
        <f>SUM(C18:C26)</f>
        <v>2479170</v>
      </c>
      <c r="D17" s="85">
        <f>SUM(D18:D26)</f>
        <v>-155072</v>
      </c>
      <c r="E17" s="85">
        <f>SUM(E18:E26)</f>
        <v>2324098</v>
      </c>
      <c r="F17" s="85">
        <f>SUM(F18:F26)</f>
        <v>1342422</v>
      </c>
      <c r="G17" s="85">
        <f>SUM(G18:G26)</f>
        <v>1300321</v>
      </c>
      <c r="H17" s="86">
        <f t="shared" ref="H17:H56" si="5">E17-F17</f>
        <v>981676</v>
      </c>
    </row>
    <row r="18" spans="1:8" ht="10.5" customHeight="1" x14ac:dyDescent="0.25">
      <c r="A18" s="82"/>
      <c r="B18" s="81" t="s">
        <v>306</v>
      </c>
      <c r="C18" s="85">
        <v>549579</v>
      </c>
      <c r="D18" s="86">
        <v>-32973</v>
      </c>
      <c r="E18" s="86">
        <f>C18+D18</f>
        <v>516606</v>
      </c>
      <c r="F18" s="86">
        <v>778559</v>
      </c>
      <c r="G18" s="86">
        <v>737557</v>
      </c>
      <c r="H18" s="86">
        <f t="shared" si="5"/>
        <v>-261953</v>
      </c>
    </row>
    <row r="19" spans="1:8" ht="10.5" customHeight="1" x14ac:dyDescent="0.25">
      <c r="A19" s="82"/>
      <c r="B19" s="81" t="s">
        <v>307</v>
      </c>
      <c r="C19" s="85">
        <v>325000</v>
      </c>
      <c r="D19" s="86">
        <v>0</v>
      </c>
      <c r="E19" s="86">
        <f t="shared" ref="E19:E26" si="6">C19+D19</f>
        <v>325000</v>
      </c>
      <c r="F19" s="86">
        <v>25594</v>
      </c>
      <c r="G19" s="86">
        <f t="shared" ref="G19:G26" si="7">F19</f>
        <v>25594</v>
      </c>
      <c r="H19" s="86">
        <f t="shared" si="5"/>
        <v>299406</v>
      </c>
    </row>
    <row r="20" spans="1:8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8" ht="10.5" customHeight="1" x14ac:dyDescent="0.25">
      <c r="A21" s="82"/>
      <c r="B21" s="81" t="s">
        <v>309</v>
      </c>
      <c r="C21" s="85">
        <v>25000</v>
      </c>
      <c r="D21" s="86">
        <v>0</v>
      </c>
      <c r="E21" s="86">
        <f t="shared" si="6"/>
        <v>25000</v>
      </c>
      <c r="F21" s="86">
        <v>67518</v>
      </c>
      <c r="G21" s="86">
        <f t="shared" si="7"/>
        <v>67518</v>
      </c>
      <c r="H21" s="86">
        <f t="shared" si="5"/>
        <v>-42518</v>
      </c>
    </row>
    <row r="22" spans="1:8" ht="10.5" customHeight="1" x14ac:dyDescent="0.25">
      <c r="A22" s="82"/>
      <c r="B22" s="81" t="s">
        <v>310</v>
      </c>
      <c r="C22" s="85">
        <v>196971</v>
      </c>
      <c r="D22" s="86">
        <v>-75505</v>
      </c>
      <c r="E22" s="86">
        <f t="shared" si="6"/>
        <v>121466</v>
      </c>
      <c r="F22" s="86">
        <v>174204</v>
      </c>
      <c r="G22" s="86">
        <f t="shared" si="7"/>
        <v>174204</v>
      </c>
      <c r="H22" s="86">
        <f t="shared" si="5"/>
        <v>-52738</v>
      </c>
    </row>
    <row r="23" spans="1:8" ht="10.5" customHeight="1" x14ac:dyDescent="0.25">
      <c r="A23" s="82"/>
      <c r="B23" s="81" t="s">
        <v>311</v>
      </c>
      <c r="C23" s="85">
        <v>148620</v>
      </c>
      <c r="D23" s="86">
        <v>-11620</v>
      </c>
      <c r="E23" s="86">
        <f t="shared" si="6"/>
        <v>137000</v>
      </c>
      <c r="F23" s="86">
        <v>208049</v>
      </c>
      <c r="G23" s="86">
        <v>206950</v>
      </c>
      <c r="H23" s="86">
        <f t="shared" si="5"/>
        <v>-71049</v>
      </c>
    </row>
    <row r="24" spans="1:8" ht="10.5" customHeight="1" x14ac:dyDescent="0.25">
      <c r="A24" s="82"/>
      <c r="B24" s="81" t="s">
        <v>312</v>
      </c>
      <c r="C24" s="85">
        <v>1210000</v>
      </c>
      <c r="D24" s="103">
        <v>-34974</v>
      </c>
      <c r="E24" s="86">
        <f t="shared" si="6"/>
        <v>1175026</v>
      </c>
      <c r="F24" s="86">
        <v>88498</v>
      </c>
      <c r="G24" s="86">
        <f t="shared" si="7"/>
        <v>88498</v>
      </c>
      <c r="H24" s="86">
        <f t="shared" si="5"/>
        <v>1086528</v>
      </c>
    </row>
    <row r="25" spans="1:8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8" ht="10.5" customHeight="1" x14ac:dyDescent="0.25">
      <c r="A26" s="82"/>
      <c r="B26" s="81" t="s">
        <v>314</v>
      </c>
      <c r="C26" s="85">
        <v>24000</v>
      </c>
      <c r="D26" s="86">
        <v>0</v>
      </c>
      <c r="E26" s="86">
        <f t="shared" si="6"/>
        <v>24000</v>
      </c>
      <c r="F26" s="86">
        <v>0</v>
      </c>
      <c r="G26" s="86">
        <f t="shared" si="7"/>
        <v>0</v>
      </c>
      <c r="H26" s="86">
        <f t="shared" si="5"/>
        <v>24000</v>
      </c>
    </row>
    <row r="27" spans="1:8" ht="10.5" customHeight="1" x14ac:dyDescent="0.25">
      <c r="A27" s="245" t="s">
        <v>315</v>
      </c>
      <c r="B27" s="246"/>
      <c r="C27" s="85">
        <f>SUM(C28:C36)</f>
        <v>4618538</v>
      </c>
      <c r="D27" s="85">
        <f>SUM(D28:D36)</f>
        <v>-355884</v>
      </c>
      <c r="E27" s="85">
        <f>SUM(E28:E36)</f>
        <v>4262654</v>
      </c>
      <c r="F27" s="85">
        <f>SUM(F28:F36)</f>
        <v>2282365</v>
      </c>
      <c r="G27" s="85">
        <f>SUM(G28:G36)</f>
        <v>2272935</v>
      </c>
      <c r="H27" s="86">
        <f t="shared" si="5"/>
        <v>1980289</v>
      </c>
    </row>
    <row r="28" spans="1:8" ht="10.5" customHeight="1" x14ac:dyDescent="0.25">
      <c r="A28" s="82"/>
      <c r="B28" s="81" t="s">
        <v>316</v>
      </c>
      <c r="C28" s="85">
        <v>530561</v>
      </c>
      <c r="D28" s="103">
        <v>-232369</v>
      </c>
      <c r="E28" s="86">
        <f>C28+D28</f>
        <v>298192</v>
      </c>
      <c r="F28" s="86">
        <v>125174</v>
      </c>
      <c r="G28" s="86">
        <f>F28</f>
        <v>125174</v>
      </c>
      <c r="H28" s="86">
        <f t="shared" si="5"/>
        <v>173018</v>
      </c>
    </row>
    <row r="29" spans="1:8" ht="10.5" customHeight="1" x14ac:dyDescent="0.25">
      <c r="A29" s="82"/>
      <c r="B29" s="81" t="s">
        <v>317</v>
      </c>
      <c r="C29" s="85">
        <v>677500</v>
      </c>
      <c r="D29" s="86">
        <v>0</v>
      </c>
      <c r="E29" s="86">
        <f>C29+D29</f>
        <v>677500</v>
      </c>
      <c r="F29" s="86">
        <v>225272</v>
      </c>
      <c r="G29" s="86">
        <v>217616</v>
      </c>
      <c r="H29" s="86">
        <f t="shared" si="5"/>
        <v>452228</v>
      </c>
    </row>
    <row r="30" spans="1:8" ht="10.5" customHeight="1" x14ac:dyDescent="0.25">
      <c r="A30" s="82"/>
      <c r="B30" s="81" t="s">
        <v>318</v>
      </c>
      <c r="C30" s="85">
        <v>1426848</v>
      </c>
      <c r="D30" s="86">
        <v>0</v>
      </c>
      <c r="E30" s="86">
        <f t="shared" ref="E30:E36" si="8">C30+D30</f>
        <v>1426848</v>
      </c>
      <c r="F30" s="86">
        <v>807275</v>
      </c>
      <c r="G30" s="86">
        <f t="shared" ref="G30:G36" si="9">F30</f>
        <v>807275</v>
      </c>
      <c r="H30" s="86">
        <f t="shared" si="5"/>
        <v>619573</v>
      </c>
    </row>
    <row r="31" spans="1:8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8"/>
        <v>179000</v>
      </c>
      <c r="F31" s="86">
        <v>82684</v>
      </c>
      <c r="G31" s="86">
        <f t="shared" si="9"/>
        <v>82684</v>
      </c>
      <c r="H31" s="86">
        <f t="shared" si="5"/>
        <v>96316</v>
      </c>
    </row>
    <row r="32" spans="1:8" ht="10.5" customHeight="1" x14ac:dyDescent="0.25">
      <c r="A32" s="82"/>
      <c r="B32" s="81" t="s">
        <v>320</v>
      </c>
      <c r="C32" s="85">
        <v>266648</v>
      </c>
      <c r="D32" s="86">
        <v>-123748</v>
      </c>
      <c r="E32" s="86">
        <f t="shared" si="8"/>
        <v>142900</v>
      </c>
      <c r="F32" s="86">
        <v>550702</v>
      </c>
      <c r="G32" s="86">
        <v>548928</v>
      </c>
      <c r="H32" s="86">
        <f t="shared" si="5"/>
        <v>-407802</v>
      </c>
    </row>
    <row r="33" spans="1:8" ht="10.5" customHeight="1" x14ac:dyDescent="0.25">
      <c r="A33" s="82"/>
      <c r="B33" s="81" t="s">
        <v>321</v>
      </c>
      <c r="C33" s="85">
        <v>46981</v>
      </c>
      <c r="D33" s="86">
        <v>0</v>
      </c>
      <c r="E33" s="86">
        <f t="shared" si="8"/>
        <v>46981</v>
      </c>
      <c r="F33" s="86">
        <v>0</v>
      </c>
      <c r="G33" s="86">
        <f t="shared" si="9"/>
        <v>0</v>
      </c>
      <c r="H33" s="86">
        <f t="shared" si="5"/>
        <v>46981</v>
      </c>
    </row>
    <row r="34" spans="1:8" ht="10.5" customHeight="1" x14ac:dyDescent="0.25">
      <c r="A34" s="82"/>
      <c r="B34" s="81" t="s">
        <v>322</v>
      </c>
      <c r="C34" s="85">
        <v>314000</v>
      </c>
      <c r="D34" s="103">
        <v>0</v>
      </c>
      <c r="E34" s="86">
        <f t="shared" si="8"/>
        <v>314000</v>
      </c>
      <c r="F34" s="86">
        <v>194337</v>
      </c>
      <c r="G34" s="86">
        <f t="shared" si="9"/>
        <v>194337</v>
      </c>
      <c r="H34" s="86">
        <f t="shared" si="5"/>
        <v>119663</v>
      </c>
    </row>
    <row r="35" spans="1:8" ht="10.5" customHeight="1" x14ac:dyDescent="0.25">
      <c r="A35" s="82"/>
      <c r="B35" s="81" t="s">
        <v>323</v>
      </c>
      <c r="C35" s="85">
        <v>355000</v>
      </c>
      <c r="D35" s="86">
        <v>0</v>
      </c>
      <c r="E35" s="86">
        <f t="shared" si="8"/>
        <v>355000</v>
      </c>
      <c r="F35" s="86">
        <v>48683</v>
      </c>
      <c r="G35" s="86">
        <f t="shared" si="9"/>
        <v>48683</v>
      </c>
      <c r="H35" s="86">
        <f t="shared" si="5"/>
        <v>306317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233</v>
      </c>
      <c r="E36" s="86">
        <f t="shared" si="8"/>
        <v>822233</v>
      </c>
      <c r="F36" s="86">
        <v>248238</v>
      </c>
      <c r="G36" s="86">
        <f t="shared" si="9"/>
        <v>248238</v>
      </c>
      <c r="H36" s="86">
        <f t="shared" si="5"/>
        <v>573995</v>
      </c>
    </row>
    <row r="37" spans="1:8" ht="16.5" customHeight="1" x14ac:dyDescent="0.25">
      <c r="A37" s="251" t="s">
        <v>325</v>
      </c>
      <c r="B37" s="252"/>
      <c r="C37" s="85">
        <f>SUM(C38:C46)</f>
        <v>2097440</v>
      </c>
      <c r="D37" s="85">
        <f>SUM(D38:D46)</f>
        <v>0</v>
      </c>
      <c r="E37" s="85">
        <f t="shared" ref="E37:G37" si="10">SUM(E38:E46)</f>
        <v>2097440</v>
      </c>
      <c r="F37" s="85">
        <f t="shared" si="10"/>
        <v>3025746</v>
      </c>
      <c r="G37" s="85">
        <f t="shared" si="10"/>
        <v>2954036</v>
      </c>
      <c r="H37" s="86">
        <f t="shared" si="5"/>
        <v>-928306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0</v>
      </c>
      <c r="E41" s="86">
        <f>C41+D41</f>
        <v>2097440</v>
      </c>
      <c r="F41" s="86">
        <v>3025746</v>
      </c>
      <c r="G41" s="86">
        <v>2954036</v>
      </c>
      <c r="H41" s="86">
        <f t="shared" si="5"/>
        <v>-928306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45" t="s">
        <v>335</v>
      </c>
      <c r="B47" s="246"/>
      <c r="C47" s="85">
        <f>SUM(C48:C56)</f>
        <v>0</v>
      </c>
      <c r="D47" s="85">
        <f t="shared" ref="D47:G47" si="11">SUM(D48:D56)</f>
        <v>612365.16</v>
      </c>
      <c r="E47" s="85">
        <f t="shared" si="11"/>
        <v>612365.16</v>
      </c>
      <c r="F47" s="85">
        <f t="shared" si="11"/>
        <v>604416</v>
      </c>
      <c r="G47" s="85">
        <f t="shared" si="11"/>
        <v>604416</v>
      </c>
      <c r="H47" s="86">
        <f t="shared" si="5"/>
        <v>7949.1600000000326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90561.16</v>
      </c>
      <c r="E48" s="85">
        <f>D48</f>
        <v>90561.16</v>
      </c>
      <c r="F48" s="85">
        <v>103648</v>
      </c>
      <c r="G48" s="85">
        <f>F48</f>
        <v>103648</v>
      </c>
      <c r="H48" s="86">
        <f t="shared" si="5"/>
        <v>-13086.839999999997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14250</v>
      </c>
      <c r="E49" s="85">
        <f t="shared" ref="E49:E53" si="12">D49</f>
        <v>14250</v>
      </c>
      <c r="F49" s="85">
        <v>0</v>
      </c>
      <c r="G49" s="85">
        <f t="shared" ref="G49:G54" si="13">F49</f>
        <v>0</v>
      </c>
      <c r="H49" s="86">
        <f t="shared" si="5"/>
        <v>14250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11368</v>
      </c>
      <c r="E50" s="85">
        <f t="shared" si="12"/>
        <v>11368</v>
      </c>
      <c r="F50" s="85">
        <v>11368</v>
      </c>
      <c r="G50" s="85">
        <f t="shared" si="13"/>
        <v>11368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489400</v>
      </c>
      <c r="E51" s="85">
        <f t="shared" si="12"/>
        <v>489400</v>
      </c>
      <c r="F51" s="85">
        <v>489400</v>
      </c>
      <c r="G51" s="85">
        <f t="shared" si="13"/>
        <v>489400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2"/>
        <v>0</v>
      </c>
      <c r="F52" s="85">
        <v>0</v>
      </c>
      <c r="G52" s="85">
        <f t="shared" si="13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6786</v>
      </c>
      <c r="E53" s="85">
        <f t="shared" si="12"/>
        <v>6786</v>
      </c>
      <c r="F53" s="85">
        <v>0</v>
      </c>
      <c r="G53" s="85">
        <f t="shared" si="13"/>
        <v>0</v>
      </c>
      <c r="H53" s="86">
        <f t="shared" si="5"/>
        <v>6786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3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45" t="s">
        <v>345</v>
      </c>
      <c r="B57" s="246"/>
      <c r="C57" s="85">
        <f>SUM(C58:C60)</f>
        <v>0</v>
      </c>
      <c r="D57" s="85">
        <f t="shared" ref="D57:H57" si="14">SUM(D58:D60)</f>
        <v>0</v>
      </c>
      <c r="E57" s="85">
        <f t="shared" si="14"/>
        <v>0</v>
      </c>
      <c r="F57" s="85">
        <f t="shared" si="14"/>
        <v>0</v>
      </c>
      <c r="G57" s="85">
        <f t="shared" si="14"/>
        <v>0</v>
      </c>
      <c r="H57" s="85">
        <f t="shared" si="14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5" t="s">
        <v>349</v>
      </c>
      <c r="B61" s="246"/>
      <c r="C61" s="85">
        <f>SUM(C62:C69)</f>
        <v>0</v>
      </c>
      <c r="D61" s="85">
        <f t="shared" ref="D61:H61" si="15">SUM(D62:D69)</f>
        <v>0</v>
      </c>
      <c r="E61" s="85">
        <f t="shared" si="15"/>
        <v>0</v>
      </c>
      <c r="F61" s="85">
        <f t="shared" si="15"/>
        <v>0</v>
      </c>
      <c r="G61" s="85">
        <f t="shared" si="15"/>
        <v>0</v>
      </c>
      <c r="H61" s="85">
        <f t="shared" si="15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5" t="s">
        <v>358</v>
      </c>
      <c r="B70" s="246"/>
      <c r="C70" s="85">
        <f>SUM(C71:C73)</f>
        <v>0</v>
      </c>
      <c r="D70" s="85">
        <f t="shared" ref="D70:H70" si="16">SUM(D71:D73)</f>
        <v>0</v>
      </c>
      <c r="E70" s="85">
        <f t="shared" si="16"/>
        <v>0</v>
      </c>
      <c r="F70" s="85">
        <f t="shared" si="16"/>
        <v>0</v>
      </c>
      <c r="G70" s="85">
        <f t="shared" si="16"/>
        <v>0</v>
      </c>
      <c r="H70" s="85">
        <f t="shared" si="16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5" t="s">
        <v>362</v>
      </c>
      <c r="B74" s="246"/>
      <c r="C74" s="85">
        <f>SUM(C75:C81)</f>
        <v>0</v>
      </c>
      <c r="D74" s="85">
        <f t="shared" ref="D74:H74" si="17">SUM(D75:D81)</f>
        <v>0</v>
      </c>
      <c r="E74" s="85">
        <f t="shared" si="17"/>
        <v>0</v>
      </c>
      <c r="F74" s="85">
        <f t="shared" si="17"/>
        <v>0</v>
      </c>
      <c r="G74" s="85">
        <f t="shared" si="17"/>
        <v>0</v>
      </c>
      <c r="H74" s="85">
        <f t="shared" si="17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1"/>
      <c r="B82" s="272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2"/>
      <c r="B84" s="263"/>
      <c r="C84" s="249">
        <f>C86+C94+C104+C114+C124+C134+C138+C147+C151</f>
        <v>0</v>
      </c>
      <c r="D84" s="249">
        <f>D86+D94+D104+D114+D124+D134+D138+D147+D151</f>
        <v>0</v>
      </c>
      <c r="E84" s="249">
        <f t="shared" ref="E84" si="18">E86+E94+E104+E114+E124+E134+E138+E147+E151</f>
        <v>0</v>
      </c>
      <c r="F84" s="249">
        <f t="shared" ref="F84:H84" si="19">F86+F94+F104+F114+F124+F134+F138+F147+F151</f>
        <v>0</v>
      </c>
      <c r="G84" s="249">
        <f t="shared" si="19"/>
        <v>0</v>
      </c>
      <c r="H84" s="249">
        <f t="shared" si="19"/>
        <v>0</v>
      </c>
    </row>
    <row r="85" spans="1:8" ht="10.5" customHeight="1" x14ac:dyDescent="0.25">
      <c r="A85" s="247" t="s">
        <v>372</v>
      </c>
      <c r="B85" s="248"/>
      <c r="C85" s="250"/>
      <c r="D85" s="250"/>
      <c r="E85" s="250"/>
      <c r="F85" s="250"/>
      <c r="G85" s="250"/>
      <c r="H85" s="250"/>
    </row>
    <row r="86" spans="1:8" ht="10.5" customHeight="1" x14ac:dyDescent="0.25">
      <c r="A86" s="245" t="s">
        <v>297</v>
      </c>
      <c r="B86" s="246"/>
      <c r="C86" s="85">
        <f>SUM(C87:C93)</f>
        <v>0</v>
      </c>
      <c r="D86" s="85">
        <f>D87+D88+D89+D90+D91+D92+D93</f>
        <v>0</v>
      </c>
      <c r="E86" s="85">
        <f t="shared" ref="E86:H86" si="20">SUM(E87:E93)</f>
        <v>0</v>
      </c>
      <c r="F86" s="85">
        <f t="shared" si="20"/>
        <v>0</v>
      </c>
      <c r="G86" s="85">
        <f>F86</f>
        <v>0</v>
      </c>
      <c r="H86" s="85">
        <f t="shared" si="20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0</v>
      </c>
      <c r="E88" s="86">
        <f t="shared" ref="E88:E93" si="21">C88+D88</f>
        <v>0</v>
      </c>
      <c r="F88" s="86">
        <f>E88</f>
        <v>0</v>
      </c>
      <c r="G88" s="86">
        <f>F88</f>
        <v>0</v>
      </c>
      <c r="H88" s="86">
        <f t="shared" ref="H88:H93" si="22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1"/>
        <v>0</v>
      </c>
      <c r="F89" s="86">
        <v>0</v>
      </c>
      <c r="G89" s="86">
        <v>0</v>
      </c>
      <c r="H89" s="86">
        <f t="shared" si="22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1"/>
        <v>0</v>
      </c>
      <c r="F90" s="86">
        <v>0</v>
      </c>
      <c r="G90" s="86">
        <v>0</v>
      </c>
      <c r="H90" s="86">
        <f t="shared" si="22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1"/>
        <v>0</v>
      </c>
      <c r="F91" s="86">
        <v>0</v>
      </c>
      <c r="G91" s="86">
        <v>0</v>
      </c>
      <c r="H91" s="86">
        <f t="shared" si="22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1"/>
        <v>0</v>
      </c>
      <c r="F92" s="86">
        <v>0</v>
      </c>
      <c r="G92" s="86">
        <v>0</v>
      </c>
      <c r="H92" s="86">
        <f t="shared" si="22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1"/>
        <v>0</v>
      </c>
      <c r="F93" s="86">
        <v>0</v>
      </c>
      <c r="G93" s="86">
        <v>0</v>
      </c>
      <c r="H93" s="86">
        <f t="shared" si="22"/>
        <v>0</v>
      </c>
    </row>
    <row r="94" spans="1:8" ht="10.5" customHeight="1" x14ac:dyDescent="0.25">
      <c r="A94" s="245" t="s">
        <v>305</v>
      </c>
      <c r="B94" s="246"/>
      <c r="C94" s="85">
        <f>SUM(C95:C103)</f>
        <v>0</v>
      </c>
      <c r="D94" s="85">
        <f>D95+D96+D97+D98+D99+D100+D101+D102+D103</f>
        <v>0</v>
      </c>
      <c r="E94" s="85">
        <f t="shared" ref="E94" si="23">SUM(E95:E103)</f>
        <v>0</v>
      </c>
      <c r="F94" s="85">
        <f t="shared" ref="F94" si="24">SUM(F95:F103)</f>
        <v>0</v>
      </c>
      <c r="G94" s="85">
        <f t="shared" ref="G94" si="25">SUM(G95:G103)</f>
        <v>0</v>
      </c>
      <c r="H94" s="85">
        <f t="shared" ref="H94" si="26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7">C96+D96</f>
        <v>0</v>
      </c>
      <c r="F96" s="86">
        <v>0</v>
      </c>
      <c r="G96" s="86"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7"/>
        <v>0</v>
      </c>
      <c r="F97" s="86">
        <v>0</v>
      </c>
      <c r="G97" s="86"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7"/>
        <v>0</v>
      </c>
      <c r="F98" s="86">
        <v>0</v>
      </c>
      <c r="G98" s="86"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7"/>
        <v>0</v>
      </c>
      <c r="F99" s="86">
        <v>0</v>
      </c>
      <c r="G99" s="86"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7"/>
        <v>0</v>
      </c>
      <c r="F100" s="86">
        <v>0</v>
      </c>
      <c r="G100" s="86"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103">
        <v>0</v>
      </c>
      <c r="E101" s="86">
        <f t="shared" si="27"/>
        <v>0</v>
      </c>
      <c r="F101" s="86">
        <v>0</v>
      </c>
      <c r="G101" s="86"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7"/>
        <v>0</v>
      </c>
      <c r="F102" s="86">
        <v>0</v>
      </c>
      <c r="G102" s="86"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7"/>
        <v>0</v>
      </c>
      <c r="F103" s="86">
        <v>0</v>
      </c>
      <c r="G103" s="86">
        <v>0</v>
      </c>
      <c r="H103" s="86">
        <f t="shared" si="28"/>
        <v>0</v>
      </c>
    </row>
    <row r="104" spans="1:9" ht="10.5" customHeight="1" x14ac:dyDescent="0.25">
      <c r="A104" s="245" t="s">
        <v>315</v>
      </c>
      <c r="B104" s="246"/>
      <c r="C104" s="85">
        <f>SUM(C105:C113)</f>
        <v>0</v>
      </c>
      <c r="D104" s="85">
        <f>D105+D106+D107+D108+D109+D110+D111+D112+D113</f>
        <v>0</v>
      </c>
      <c r="E104" s="85">
        <f t="shared" ref="E104" si="29">SUM(E105:E113)</f>
        <v>0</v>
      </c>
      <c r="F104" s="85">
        <v>0</v>
      </c>
      <c r="G104" s="85">
        <f>F104</f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v>0</v>
      </c>
      <c r="H106" s="86">
        <f t="shared" ref="H106:H113" si="32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v>0</v>
      </c>
      <c r="H107" s="86">
        <f t="shared" si="32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v>0</v>
      </c>
      <c r="H108" s="86">
        <f t="shared" si="32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v>0</v>
      </c>
      <c r="H109" s="86">
        <f t="shared" si="32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f>E110</f>
        <v>0</v>
      </c>
      <c r="G110" s="86">
        <f>F110</f>
        <v>0</v>
      </c>
      <c r="H110" s="86">
        <f t="shared" si="32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1"/>
        <v>0</v>
      </c>
      <c r="F111" s="86">
        <v>0</v>
      </c>
      <c r="G111" s="86">
        <f>F111</f>
        <v>0</v>
      </c>
      <c r="H111" s="86">
        <f t="shared" si="32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v>0</v>
      </c>
      <c r="H112" s="86">
        <f t="shared" si="32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v>0</v>
      </c>
      <c r="H113" s="86">
        <f t="shared" si="32"/>
        <v>0</v>
      </c>
    </row>
    <row r="114" spans="1:8" ht="19.5" customHeight="1" x14ac:dyDescent="0.25">
      <c r="A114" s="251" t="s">
        <v>325</v>
      </c>
      <c r="B114" s="252"/>
      <c r="C114" s="85">
        <f>SUM(C115:C123)</f>
        <v>0</v>
      </c>
      <c r="D114" s="85">
        <f t="shared" ref="D114:F114" si="33">SUM(D115:D123)</f>
        <v>0</v>
      </c>
      <c r="E114" s="85">
        <f t="shared" si="33"/>
        <v>0</v>
      </c>
      <c r="F114" s="85">
        <f t="shared" si="33"/>
        <v>0</v>
      </c>
      <c r="G114" s="85">
        <f t="shared" ref="G114" si="34">SUM(G115:G123)</f>
        <v>0</v>
      </c>
      <c r="H114" s="85">
        <f t="shared" ref="H114" si="35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6">C116+D116</f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6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v>0</v>
      </c>
      <c r="F118" s="86">
        <v>0</v>
      </c>
      <c r="G118" s="86"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6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6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6"/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6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6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45" t="s">
        <v>335</v>
      </c>
      <c r="B124" s="246"/>
      <c r="C124" s="85">
        <f>SUM(C125:C133)</f>
        <v>0</v>
      </c>
      <c r="D124" s="85">
        <f t="shared" ref="D124:E124" si="38">SUM(D125:D133)</f>
        <v>0</v>
      </c>
      <c r="E124" s="85">
        <f t="shared" si="38"/>
        <v>0</v>
      </c>
      <c r="F124" s="85">
        <f t="shared" ref="F124" si="39">SUM(F125:F133)</f>
        <v>0</v>
      </c>
      <c r="G124" s="85">
        <f t="shared" ref="G124" si="40">SUM(G125:G133)</f>
        <v>0</v>
      </c>
      <c r="H124" s="85">
        <f t="shared" ref="H124" si="41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2">D125+E125</f>
        <v>0</v>
      </c>
      <c r="G125" s="86">
        <f t="shared" si="42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3">C126+D126</f>
        <v>0</v>
      </c>
      <c r="F126" s="86">
        <f t="shared" si="42"/>
        <v>0</v>
      </c>
      <c r="G126" s="86">
        <f t="shared" si="42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3"/>
        <v>0</v>
      </c>
      <c r="F127" s="86">
        <f t="shared" si="42"/>
        <v>0</v>
      </c>
      <c r="G127" s="86">
        <f t="shared" si="42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3"/>
        <v>0</v>
      </c>
      <c r="F128" s="86">
        <f t="shared" si="42"/>
        <v>0</v>
      </c>
      <c r="G128" s="86">
        <f t="shared" si="42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3"/>
        <v>0</v>
      </c>
      <c r="F129" s="86">
        <f t="shared" si="42"/>
        <v>0</v>
      </c>
      <c r="G129" s="86">
        <f t="shared" si="42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3"/>
        <v>0</v>
      </c>
      <c r="F130" s="86">
        <f t="shared" si="42"/>
        <v>0</v>
      </c>
      <c r="G130" s="86">
        <f t="shared" si="42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3"/>
        <v>0</v>
      </c>
      <c r="F131" s="86">
        <f t="shared" si="42"/>
        <v>0</v>
      </c>
      <c r="G131" s="86">
        <f t="shared" si="42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3"/>
        <v>0</v>
      </c>
      <c r="F132" s="86">
        <f t="shared" si="42"/>
        <v>0</v>
      </c>
      <c r="G132" s="86">
        <f t="shared" si="42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3"/>
        <v>0</v>
      </c>
      <c r="F133" s="86">
        <f t="shared" si="42"/>
        <v>0</v>
      </c>
      <c r="G133" s="86">
        <f t="shared" si="42"/>
        <v>0</v>
      </c>
      <c r="H133" s="86">
        <f t="shared" si="37"/>
        <v>0</v>
      </c>
    </row>
    <row r="134" spans="1:8" ht="10.5" customHeight="1" x14ac:dyDescent="0.25">
      <c r="A134" s="245" t="s">
        <v>345</v>
      </c>
      <c r="B134" s="246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45" t="s">
        <v>349</v>
      </c>
      <c r="B138" s="246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45" t="s">
        <v>358</v>
      </c>
      <c r="B147" s="246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45" t="s">
        <v>362</v>
      </c>
      <c r="B151" s="246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7" t="s">
        <v>373</v>
      </c>
      <c r="B160" s="248"/>
      <c r="C160" s="89">
        <f t="shared" ref="C160:H160" si="44">C8+C84</f>
        <v>22389196</v>
      </c>
      <c r="D160" s="89">
        <f>D8+D85</f>
        <v>101409.16000000003</v>
      </c>
      <c r="E160" s="149">
        <f t="shared" si="44"/>
        <v>22490605.16</v>
      </c>
      <c r="F160" s="89">
        <f>F8+F84</f>
        <v>16348435</v>
      </c>
      <c r="G160" s="89">
        <v>16130723</v>
      </c>
      <c r="H160" s="89">
        <f t="shared" si="44"/>
        <v>6142170.1600000001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4" t="s">
        <v>120</v>
      </c>
      <c r="B1" s="275"/>
      <c r="C1" s="275"/>
      <c r="D1" s="275"/>
      <c r="E1" s="275"/>
      <c r="F1" s="275"/>
      <c r="G1" s="276"/>
    </row>
    <row r="2" spans="1:7" ht="12" customHeight="1" x14ac:dyDescent="0.25">
      <c r="A2" s="156" t="s">
        <v>290</v>
      </c>
      <c r="B2" s="157"/>
      <c r="C2" s="157"/>
      <c r="D2" s="157"/>
      <c r="E2" s="157"/>
      <c r="F2" s="157"/>
      <c r="G2" s="158"/>
    </row>
    <row r="3" spans="1:7" ht="12" customHeight="1" x14ac:dyDescent="0.25">
      <c r="A3" s="156" t="s">
        <v>374</v>
      </c>
      <c r="B3" s="157"/>
      <c r="C3" s="157"/>
      <c r="D3" s="157"/>
      <c r="E3" s="157"/>
      <c r="F3" s="157"/>
      <c r="G3" s="158"/>
    </row>
    <row r="4" spans="1:7" ht="12" customHeight="1" x14ac:dyDescent="0.25">
      <c r="A4" s="156" t="s">
        <v>449</v>
      </c>
      <c r="B4" s="157"/>
      <c r="C4" s="157"/>
      <c r="D4" s="157"/>
      <c r="E4" s="157"/>
      <c r="F4" s="157"/>
      <c r="G4" s="158"/>
    </row>
    <row r="5" spans="1:7" ht="12" customHeight="1" thickBot="1" x14ac:dyDescent="0.3">
      <c r="A5" s="159" t="s">
        <v>445</v>
      </c>
      <c r="B5" s="160"/>
      <c r="C5" s="160"/>
      <c r="D5" s="160"/>
      <c r="E5" s="160"/>
      <c r="F5" s="160"/>
      <c r="G5" s="161"/>
    </row>
    <row r="6" spans="1:7" ht="12" customHeight="1" thickBot="1" x14ac:dyDescent="0.3">
      <c r="A6" s="219" t="s">
        <v>2</v>
      </c>
      <c r="B6" s="194" t="s">
        <v>292</v>
      </c>
      <c r="C6" s="195"/>
      <c r="D6" s="195"/>
      <c r="E6" s="195"/>
      <c r="F6" s="196"/>
      <c r="G6" s="219" t="s">
        <v>293</v>
      </c>
    </row>
    <row r="7" spans="1:7" ht="21.75" customHeight="1" thickBot="1" x14ac:dyDescent="0.3">
      <c r="A7" s="220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0"/>
    </row>
    <row r="8" spans="1:7" ht="12" customHeight="1" x14ac:dyDescent="0.25">
      <c r="A8" s="31" t="s">
        <v>375</v>
      </c>
      <c r="B8" s="277">
        <f>B10</f>
        <v>22389196</v>
      </c>
      <c r="C8" s="277">
        <f t="shared" ref="C8:G8" si="0">C10</f>
        <v>101409.16000000003</v>
      </c>
      <c r="D8" s="277">
        <f t="shared" si="0"/>
        <v>22490605.16</v>
      </c>
      <c r="E8" s="277">
        <f t="shared" si="0"/>
        <v>16348435</v>
      </c>
      <c r="F8" s="277">
        <f t="shared" si="0"/>
        <v>16130723</v>
      </c>
      <c r="G8" s="277">
        <f t="shared" si="0"/>
        <v>6142170.1600000001</v>
      </c>
    </row>
    <row r="9" spans="1:7" ht="12" customHeight="1" x14ac:dyDescent="0.25">
      <c r="A9" s="31" t="s">
        <v>376</v>
      </c>
      <c r="B9" s="273"/>
      <c r="C9" s="273"/>
      <c r="D9" s="273"/>
      <c r="E9" s="273"/>
      <c r="F9" s="273"/>
      <c r="G9" s="273"/>
    </row>
    <row r="10" spans="1:7" ht="12" customHeight="1" x14ac:dyDescent="0.25">
      <c r="A10" s="92" t="s">
        <v>443</v>
      </c>
      <c r="B10" s="104">
        <v>22389196</v>
      </c>
      <c r="C10" s="104">
        <f>'FORMATO 6A'!D160</f>
        <v>101409.16000000003</v>
      </c>
      <c r="D10" s="104">
        <f>B10+C10</f>
        <v>22490605.16</v>
      </c>
      <c r="E10" s="104">
        <f>'FORMATO 6A'!F160</f>
        <v>16348435</v>
      </c>
      <c r="F10" s="104">
        <f>'FORMATO 6A'!$G$160</f>
        <v>16130723</v>
      </c>
      <c r="G10" s="104">
        <f>D10-E10</f>
        <v>6142170.1600000001</v>
      </c>
    </row>
    <row r="11" spans="1:7" ht="12" customHeight="1" x14ac:dyDescent="0.25">
      <c r="A11" s="117" t="s">
        <v>434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435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436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437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438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439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3">
        <f>B21</f>
        <v>0</v>
      </c>
      <c r="C19" s="273">
        <f t="shared" ref="C19:G19" si="1">C21</f>
        <v>0</v>
      </c>
      <c r="D19" s="273">
        <f t="shared" si="1"/>
        <v>0</v>
      </c>
      <c r="E19" s="273">
        <f t="shared" si="1"/>
        <v>0</v>
      </c>
      <c r="F19" s="273">
        <f t="shared" si="1"/>
        <v>0</v>
      </c>
      <c r="G19" s="273">
        <f t="shared" si="1"/>
        <v>0</v>
      </c>
    </row>
    <row r="20" spans="1:7" ht="12" customHeight="1" x14ac:dyDescent="0.25">
      <c r="A20" s="33" t="s">
        <v>378</v>
      </c>
      <c r="B20" s="273"/>
      <c r="C20" s="273"/>
      <c r="D20" s="273"/>
      <c r="E20" s="273"/>
      <c r="F20" s="273"/>
      <c r="G20" s="273"/>
    </row>
    <row r="21" spans="1:7" ht="12" customHeight="1" x14ac:dyDescent="0.25">
      <c r="A21" s="92" t="s">
        <v>443</v>
      </c>
      <c r="B21" s="98">
        <v>0</v>
      </c>
      <c r="C21" s="98">
        <f>'FORMATO 5'!F61</f>
        <v>0</v>
      </c>
      <c r="D21" s="104">
        <f>B21+C21</f>
        <v>0</v>
      </c>
      <c r="E21" s="98">
        <f>'FORMATO 4'!F16</f>
        <v>0</v>
      </c>
      <c r="F21" s="98">
        <f>'FORMATO 4'!G16</f>
        <v>0</v>
      </c>
      <c r="G21" s="104">
        <f>D21-E21</f>
        <v>0</v>
      </c>
    </row>
    <row r="22" spans="1:7" ht="12" customHeight="1" x14ac:dyDescent="0.25">
      <c r="A22" s="117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22389196</v>
      </c>
      <c r="C30" s="98">
        <f t="shared" ref="C30:G30" si="2">C8+C19</f>
        <v>101409.16000000003</v>
      </c>
      <c r="D30" s="98">
        <f t="shared" si="2"/>
        <v>22490605.16</v>
      </c>
      <c r="E30" s="98">
        <f t="shared" si="2"/>
        <v>16348435</v>
      </c>
      <c r="F30" s="98">
        <f t="shared" si="2"/>
        <v>16130723</v>
      </c>
      <c r="G30" s="98">
        <f t="shared" si="2"/>
        <v>6142170.1600000001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G25" sqref="G25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3" t="s">
        <v>120</v>
      </c>
      <c r="B1" s="154"/>
      <c r="C1" s="154"/>
      <c r="D1" s="154"/>
      <c r="E1" s="154"/>
      <c r="F1" s="154"/>
      <c r="G1" s="154"/>
      <c r="H1" s="278"/>
    </row>
    <row r="2" spans="1:8" ht="9" customHeight="1" x14ac:dyDescent="0.25">
      <c r="A2" s="205" t="s">
        <v>290</v>
      </c>
      <c r="B2" s="206"/>
      <c r="C2" s="206"/>
      <c r="D2" s="206"/>
      <c r="E2" s="206"/>
      <c r="F2" s="206"/>
      <c r="G2" s="206"/>
      <c r="H2" s="279"/>
    </row>
    <row r="3" spans="1:8" ht="9" customHeight="1" x14ac:dyDescent="0.25">
      <c r="A3" s="205" t="s">
        <v>379</v>
      </c>
      <c r="B3" s="206"/>
      <c r="C3" s="206"/>
      <c r="D3" s="206"/>
      <c r="E3" s="206"/>
      <c r="F3" s="206"/>
      <c r="G3" s="206"/>
      <c r="H3" s="279"/>
    </row>
    <row r="4" spans="1:8" ht="9" customHeight="1" x14ac:dyDescent="0.25">
      <c r="A4" s="205" t="s">
        <v>449</v>
      </c>
      <c r="B4" s="206"/>
      <c r="C4" s="206"/>
      <c r="D4" s="206"/>
      <c r="E4" s="206"/>
      <c r="F4" s="206"/>
      <c r="G4" s="206"/>
      <c r="H4" s="279"/>
    </row>
    <row r="5" spans="1:8" ht="9" customHeight="1" thickBot="1" x14ac:dyDescent="0.3">
      <c r="A5" s="208" t="s">
        <v>1</v>
      </c>
      <c r="B5" s="209"/>
      <c r="C5" s="209"/>
      <c r="D5" s="209"/>
      <c r="E5" s="209"/>
      <c r="F5" s="209"/>
      <c r="G5" s="209"/>
      <c r="H5" s="280"/>
    </row>
    <row r="6" spans="1:8" ht="9" customHeight="1" thickBot="1" x14ac:dyDescent="0.3">
      <c r="A6" s="153" t="s">
        <v>2</v>
      </c>
      <c r="B6" s="155"/>
      <c r="C6" s="194" t="s">
        <v>292</v>
      </c>
      <c r="D6" s="195"/>
      <c r="E6" s="195"/>
      <c r="F6" s="195"/>
      <c r="G6" s="196"/>
      <c r="H6" s="219" t="s">
        <v>293</v>
      </c>
    </row>
    <row r="7" spans="1:8" ht="20.25" customHeight="1" thickBot="1" x14ac:dyDescent="0.3">
      <c r="A7" s="208"/>
      <c r="B7" s="210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0"/>
    </row>
    <row r="8" spans="1:8" ht="9" customHeight="1" x14ac:dyDescent="0.25">
      <c r="A8" s="281"/>
      <c r="B8" s="282"/>
      <c r="C8" s="91"/>
      <c r="D8" s="91"/>
      <c r="E8" s="91"/>
      <c r="F8" s="91"/>
      <c r="G8" s="91"/>
      <c r="H8" s="91"/>
    </row>
    <row r="9" spans="1:8" ht="9" customHeight="1" x14ac:dyDescent="0.25">
      <c r="A9" s="283" t="s">
        <v>380</v>
      </c>
      <c r="B9" s="284"/>
      <c r="C9" s="98">
        <f>C10+C20+C29+C40</f>
        <v>22389196</v>
      </c>
      <c r="D9" s="98">
        <f t="shared" ref="D9:H9" si="0">D10+D20+D29+D40</f>
        <v>101409.16000000003</v>
      </c>
      <c r="E9" s="98">
        <f t="shared" si="0"/>
        <v>22490605.16</v>
      </c>
      <c r="F9" s="98">
        <f t="shared" si="0"/>
        <v>16348435</v>
      </c>
      <c r="G9" s="98">
        <f t="shared" si="0"/>
        <v>16130723</v>
      </c>
      <c r="H9" s="98">
        <f t="shared" si="0"/>
        <v>6142170.1600000001</v>
      </c>
    </row>
    <row r="10" spans="1:8" ht="9" customHeight="1" x14ac:dyDescent="0.25">
      <c r="A10" s="225" t="s">
        <v>381</v>
      </c>
      <c r="B10" s="238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5" t="s">
        <v>390</v>
      </c>
      <c r="B20" s="238"/>
      <c r="C20" s="76">
        <f>SUM(C21:C27)</f>
        <v>22389196</v>
      </c>
      <c r="D20" s="76">
        <f t="shared" ref="D20:G20" si="3">SUM(D21:D27)</f>
        <v>101409.16000000003</v>
      </c>
      <c r="E20" s="76">
        <f t="shared" si="3"/>
        <v>22490605.16</v>
      </c>
      <c r="F20" s="76">
        <f t="shared" si="3"/>
        <v>16348435</v>
      </c>
      <c r="G20" s="76">
        <f t="shared" si="3"/>
        <v>16130723</v>
      </c>
      <c r="H20" s="76">
        <f t="shared" si="2"/>
        <v>6142170.1600000001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22389196</v>
      </c>
      <c r="D25" s="104">
        <f>'FORMATO 6B'!C10</f>
        <v>101409.16000000003</v>
      </c>
      <c r="E25" s="76">
        <f t="shared" si="4"/>
        <v>22490605.16</v>
      </c>
      <c r="F25" s="104">
        <f>'FORMATO 6B'!E10</f>
        <v>16348435</v>
      </c>
      <c r="G25" s="104">
        <f>'FORMATO 6B'!F10</f>
        <v>16130723</v>
      </c>
      <c r="H25" s="76">
        <f t="shared" si="2"/>
        <v>6142170.1600000001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5" t="s">
        <v>398</v>
      </c>
      <c r="B29" s="238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3" t="s">
        <v>408</v>
      </c>
      <c r="B40" s="285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5" t="s">
        <v>413</v>
      </c>
      <c r="B46" s="238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25" t="s">
        <v>381</v>
      </c>
      <c r="B47" s="238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5" t="s">
        <v>390</v>
      </c>
      <c r="B57" s="238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5" t="s">
        <v>398</v>
      </c>
      <c r="B66" s="238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5" t="s">
        <v>408</v>
      </c>
      <c r="B77" s="238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5" t="s">
        <v>373</v>
      </c>
      <c r="B83" s="238"/>
      <c r="C83" s="76">
        <f>C9+C46</f>
        <v>22389196</v>
      </c>
      <c r="D83" s="76">
        <f t="shared" ref="D83:H83" si="14">D9+D46</f>
        <v>101409.16000000003</v>
      </c>
      <c r="E83" s="76">
        <f t="shared" si="14"/>
        <v>22490605.16</v>
      </c>
      <c r="F83" s="76">
        <f t="shared" si="14"/>
        <v>16348435</v>
      </c>
      <c r="G83" s="76">
        <f t="shared" si="14"/>
        <v>16130723</v>
      </c>
      <c r="H83" s="76">
        <f t="shared" si="14"/>
        <v>6142170.1600000001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B24" sqref="B24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8" t="s">
        <v>120</v>
      </c>
      <c r="B1" s="289"/>
      <c r="C1" s="289"/>
      <c r="D1" s="289"/>
      <c r="E1" s="289"/>
      <c r="F1" s="289"/>
      <c r="G1" s="290"/>
    </row>
    <row r="2" spans="1:7" x14ac:dyDescent="0.25">
      <c r="A2" s="291" t="s">
        <v>290</v>
      </c>
      <c r="B2" s="292"/>
      <c r="C2" s="292"/>
      <c r="D2" s="292"/>
      <c r="E2" s="292"/>
      <c r="F2" s="292"/>
      <c r="G2" s="293"/>
    </row>
    <row r="3" spans="1:7" x14ac:dyDescent="0.25">
      <c r="A3" s="291" t="s">
        <v>414</v>
      </c>
      <c r="B3" s="292"/>
      <c r="C3" s="292"/>
      <c r="D3" s="292"/>
      <c r="E3" s="292"/>
      <c r="F3" s="292"/>
      <c r="G3" s="293"/>
    </row>
    <row r="4" spans="1:7" x14ac:dyDescent="0.25">
      <c r="A4" s="205" t="s">
        <v>449</v>
      </c>
      <c r="B4" s="292"/>
      <c r="C4" s="292"/>
      <c r="D4" s="292"/>
      <c r="E4" s="292"/>
      <c r="F4" s="292"/>
      <c r="G4" s="293"/>
    </row>
    <row r="5" spans="1:7" ht="15.75" thickBot="1" x14ac:dyDescent="0.3">
      <c r="A5" s="294" t="s">
        <v>1</v>
      </c>
      <c r="B5" s="295"/>
      <c r="C5" s="295"/>
      <c r="D5" s="295"/>
      <c r="E5" s="295"/>
      <c r="F5" s="295"/>
      <c r="G5" s="296"/>
    </row>
    <row r="6" spans="1:7" ht="15.75" thickBot="1" x14ac:dyDescent="0.3">
      <c r="A6" s="297" t="s">
        <v>2</v>
      </c>
      <c r="B6" s="299" t="s">
        <v>292</v>
      </c>
      <c r="C6" s="300"/>
      <c r="D6" s="300"/>
      <c r="E6" s="300"/>
      <c r="F6" s="301"/>
      <c r="G6" s="286" t="s">
        <v>293</v>
      </c>
    </row>
    <row r="7" spans="1:7" ht="20.25" customHeight="1" thickBot="1" x14ac:dyDescent="0.3">
      <c r="A7" s="298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7"/>
    </row>
    <row r="8" spans="1:7" x14ac:dyDescent="0.25">
      <c r="A8" s="134" t="s">
        <v>416</v>
      </c>
      <c r="B8" s="135">
        <f>B9+B10+B11+B14++B18</f>
        <v>13194048</v>
      </c>
      <c r="C8" s="135">
        <f t="shared" ref="C8:G8" si="0">C9+C10+C11+C14++C18</f>
        <v>0</v>
      </c>
      <c r="D8" s="135">
        <f t="shared" si="0"/>
        <v>13194048</v>
      </c>
      <c r="E8" s="135">
        <f t="shared" si="0"/>
        <v>9093487</v>
      </c>
      <c r="F8" s="135">
        <f t="shared" si="0"/>
        <v>8999015</v>
      </c>
      <c r="G8" s="135">
        <f t="shared" si="0"/>
        <v>4100561</v>
      </c>
    </row>
    <row r="9" spans="1:7" x14ac:dyDescent="0.25">
      <c r="A9" s="136" t="s">
        <v>417</v>
      </c>
      <c r="B9" s="137">
        <v>13194048</v>
      </c>
      <c r="C9" s="138">
        <v>0</v>
      </c>
      <c r="D9" s="138">
        <f>B9+C9</f>
        <v>13194048</v>
      </c>
      <c r="E9" s="138">
        <v>9093487</v>
      </c>
      <c r="F9" s="138">
        <v>8999015</v>
      </c>
      <c r="G9" s="138">
        <f>D9-E9</f>
        <v>4100561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0</v>
      </c>
      <c r="D20" s="135">
        <f t="shared" si="1"/>
        <v>0</v>
      </c>
      <c r="E20" s="135">
        <f t="shared" si="1"/>
        <v>0</v>
      </c>
      <c r="F20" s="135">
        <f t="shared" si="1"/>
        <v>0</v>
      </c>
      <c r="G20" s="135">
        <f t="shared" si="1"/>
        <v>0</v>
      </c>
    </row>
    <row r="21" spans="1:7" x14ac:dyDescent="0.25">
      <c r="A21" s="136" t="s">
        <v>417</v>
      </c>
      <c r="B21" s="131">
        <v>0</v>
      </c>
      <c r="C21" s="98">
        <v>0</v>
      </c>
      <c r="D21" s="138">
        <v>0</v>
      </c>
      <c r="E21" s="138">
        <v>0</v>
      </c>
      <c r="F21" s="138">
        <f>E21</f>
        <v>0</v>
      </c>
      <c r="G21" s="138">
        <f>D21-F21</f>
        <v>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13194048</v>
      </c>
      <c r="C31" s="135">
        <f t="shared" ref="C31:G31" si="2">C8+C20</f>
        <v>0</v>
      </c>
      <c r="D31" s="135">
        <f t="shared" si="2"/>
        <v>13194048</v>
      </c>
      <c r="E31" s="135">
        <f t="shared" si="2"/>
        <v>9093487</v>
      </c>
      <c r="F31" s="135">
        <f t="shared" si="2"/>
        <v>8999015</v>
      </c>
      <c r="G31" s="135">
        <f t="shared" si="2"/>
        <v>4100561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2021-10-07T21:39:19Z</cp:lastPrinted>
  <dcterms:created xsi:type="dcterms:W3CDTF">2016-11-30T20:12:49Z</dcterms:created>
  <dcterms:modified xsi:type="dcterms:W3CDTF">2021-10-19T22:52:18Z</dcterms:modified>
</cp:coreProperties>
</file>