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PODER JUDICIAL\"/>
    </mc:Choice>
  </mc:AlternateContent>
  <xr:revisionPtr revIDLastSave="0" documentId="13_ncr:1_{A4DCDFDC-5992-4EC6-BBD2-996B76AD3BB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6A'!$C$3:$J$115</definedName>
    <definedName name="_xlnm.Print_Area" localSheetId="7">'FORMATO 6C'!$C$4:$J$106</definedName>
    <definedName name="_xlnm.Print_Area" localSheetId="8">'FORMATO 6D'!$C$3:$I$46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6" l="1"/>
  <c r="I22" i="16"/>
  <c r="I21" i="16"/>
  <c r="I18" i="16"/>
  <c r="I17" i="16"/>
  <c r="I16" i="16"/>
  <c r="I15" i="16"/>
  <c r="I14" i="16"/>
  <c r="I13" i="16"/>
  <c r="F22" i="16"/>
  <c r="F23" i="16"/>
  <c r="F21" i="16"/>
  <c r="F13" i="16"/>
  <c r="F14" i="16"/>
  <c r="F15" i="16"/>
  <c r="F16" i="16"/>
  <c r="F17" i="16"/>
  <c r="F18" i="16"/>
  <c r="F12" i="16"/>
  <c r="I12" i="16" s="1"/>
  <c r="G57" i="10"/>
  <c r="K44" i="8" l="1"/>
  <c r="H44" i="8"/>
  <c r="K13" i="8"/>
  <c r="K14" i="8"/>
  <c r="K15" i="8"/>
  <c r="K16" i="8"/>
  <c r="K18" i="8"/>
  <c r="K19" i="8"/>
  <c r="K20" i="8"/>
  <c r="K17" i="8"/>
  <c r="H18" i="8"/>
  <c r="H19" i="8"/>
  <c r="H20" i="8"/>
  <c r="H13" i="8"/>
  <c r="H14" i="8"/>
  <c r="H15" i="8"/>
  <c r="H16" i="8"/>
  <c r="H17" i="8"/>
  <c r="F58" i="12" l="1"/>
  <c r="I58" i="12" s="1"/>
  <c r="F57" i="12"/>
  <c r="I57" i="12" s="1"/>
  <c r="E12" i="1"/>
  <c r="E20" i="1" l="1"/>
  <c r="I76" i="12" l="1"/>
  <c r="H16" i="12" l="1"/>
  <c r="G16" i="12"/>
  <c r="E16" i="12"/>
  <c r="D16" i="12"/>
  <c r="G17" i="10" l="1"/>
  <c r="F19" i="12" l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94" i="10"/>
  <c r="H94" i="10"/>
  <c r="I94" i="10"/>
  <c r="G54" i="10"/>
  <c r="F30" i="10"/>
  <c r="G25" i="10"/>
  <c r="G21" i="10"/>
  <c r="G22" i="10"/>
  <c r="G23" i="10"/>
  <c r="G24" i="10"/>
  <c r="G26" i="10"/>
  <c r="G27" i="10"/>
  <c r="G28" i="10"/>
  <c r="G29" i="10"/>
  <c r="G15" i="10"/>
  <c r="G16" i="10"/>
  <c r="G18" i="10"/>
  <c r="G19" i="10"/>
  <c r="E34" i="1"/>
  <c r="I19" i="12" l="1"/>
  <c r="G20" i="10"/>
  <c r="I30" i="10"/>
  <c r="H30" i="10"/>
  <c r="G60" i="6"/>
  <c r="F60" i="6"/>
  <c r="I57" i="14" l="1"/>
  <c r="H57" i="14"/>
  <c r="F25" i="14"/>
  <c r="G59" i="14"/>
  <c r="G57" i="14" s="1"/>
  <c r="F18" i="12"/>
  <c r="F16" i="12" s="1"/>
  <c r="J93" i="10"/>
  <c r="J92" i="10"/>
  <c r="J91" i="10"/>
  <c r="J90" i="10"/>
  <c r="G96" i="10"/>
  <c r="G104" i="10"/>
  <c r="G103" i="10"/>
  <c r="J103" i="10" s="1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E94" i="10"/>
  <c r="K83" i="8"/>
  <c r="G18" i="6"/>
  <c r="F18" i="6"/>
  <c r="G13" i="6"/>
  <c r="F13" i="6"/>
  <c r="I18" i="12" l="1"/>
  <c r="I16" i="12" s="1"/>
  <c r="G56" i="14"/>
  <c r="J96" i="10"/>
  <c r="J94" i="10" s="1"/>
  <c r="G94" i="10"/>
  <c r="H74" i="12" l="1"/>
  <c r="G74" i="12"/>
  <c r="F74" i="12"/>
  <c r="I74" i="12" s="1"/>
  <c r="E74" i="12"/>
  <c r="G56" i="10" l="1"/>
  <c r="G35" i="10"/>
  <c r="G32" i="10"/>
  <c r="F20" i="1"/>
  <c r="I14" i="12" l="1"/>
  <c r="I85" i="12" s="1"/>
  <c r="H12" i="10"/>
  <c r="G76" i="10" l="1"/>
  <c r="J88" i="10" l="1"/>
  <c r="J87" i="10"/>
  <c r="J86" i="10"/>
  <c r="J85" i="10"/>
  <c r="J84" i="10"/>
  <c r="J83" i="10"/>
  <c r="J82" i="10"/>
  <c r="J80" i="10"/>
  <c r="J79" i="10"/>
  <c r="J78" i="10"/>
  <c r="J76" i="10"/>
  <c r="J75" i="10"/>
  <c r="J74" i="10"/>
  <c r="J73" i="10"/>
  <c r="J72" i="10"/>
  <c r="J71" i="10"/>
  <c r="J70" i="10"/>
  <c r="J69" i="10"/>
  <c r="J66" i="10"/>
  <c r="J51" i="10"/>
  <c r="J50" i="10"/>
  <c r="J49" i="10"/>
  <c r="J48" i="10"/>
  <c r="J47" i="10"/>
  <c r="J46" i="10"/>
  <c r="J45" i="10"/>
  <c r="J44" i="10"/>
  <c r="J43" i="10"/>
  <c r="G14" i="10"/>
  <c r="J14" i="10" s="1"/>
  <c r="J15" i="10"/>
  <c r="J16" i="10"/>
  <c r="F12" i="1" l="1"/>
  <c r="E14" i="12" l="1"/>
  <c r="E85" i="12" s="1"/>
  <c r="D14" i="12" l="1"/>
  <c r="D85" i="12" s="1"/>
  <c r="G14" i="12"/>
  <c r="G85" i="12" s="1"/>
  <c r="H14" i="12"/>
  <c r="H85" i="12" s="1"/>
  <c r="G65" i="10"/>
  <c r="J65" i="10" s="1"/>
  <c r="J22" i="10"/>
  <c r="J23" i="10"/>
  <c r="J24" i="10"/>
  <c r="J25" i="10"/>
  <c r="J26" i="10"/>
  <c r="J27" i="10"/>
  <c r="J28" i="10"/>
  <c r="J29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5" i="12" s="1"/>
  <c r="J67" i="1"/>
  <c r="F34" i="1"/>
  <c r="G64" i="10" l="1"/>
  <c r="J64" i="10" s="1"/>
  <c r="G81" i="10"/>
  <c r="H81" i="10"/>
  <c r="I81" i="10"/>
  <c r="J81" i="10"/>
  <c r="F81" i="10"/>
  <c r="F52" i="10"/>
  <c r="H52" i="10"/>
  <c r="I52" i="10"/>
  <c r="E52" i="10"/>
  <c r="G62" i="10"/>
  <c r="J62" i="10" s="1"/>
  <c r="G61" i="10"/>
  <c r="J61" i="10" s="1"/>
  <c r="G60" i="10"/>
  <c r="J60" i="10" s="1"/>
  <c r="G59" i="10"/>
  <c r="J59" i="10" s="1"/>
  <c r="G58" i="10"/>
  <c r="J58" i="10" s="1"/>
  <c r="J57" i="10"/>
  <c r="J56" i="10"/>
  <c r="G55" i="10"/>
  <c r="J55" i="10" s="1"/>
  <c r="J54" i="10"/>
  <c r="G40" i="10"/>
  <c r="J40" i="10" s="1"/>
  <c r="G39" i="10"/>
  <c r="J39" i="10" s="1"/>
  <c r="J35" i="10"/>
  <c r="G31" i="10"/>
  <c r="J21" i="10"/>
  <c r="J17" i="10"/>
  <c r="J31" i="10" l="1"/>
  <c r="G52" i="10"/>
  <c r="E22" i="6" l="1"/>
  <c r="I22" i="1"/>
  <c r="I12" i="1"/>
  <c r="H20" i="10" l="1"/>
  <c r="I20" i="10"/>
  <c r="K33" i="8" l="1"/>
  <c r="J20" i="8"/>
  <c r="I20" i="8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2" i="10" l="1"/>
  <c r="K110" i="22"/>
  <c r="K78" i="8" l="1"/>
  <c r="J59" i="14"/>
  <c r="J57" i="14" s="1"/>
  <c r="J77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F41" i="10"/>
  <c r="G41" i="10"/>
  <c r="H41" i="10"/>
  <c r="I41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1" i="10"/>
  <c r="I77" i="10"/>
  <c r="H77" i="10"/>
  <c r="F77" i="10"/>
  <c r="E77" i="10"/>
  <c r="J67" i="10"/>
  <c r="I67" i="10"/>
  <c r="H67" i="10"/>
  <c r="G67" i="10"/>
  <c r="F67" i="10"/>
  <c r="E67" i="10"/>
  <c r="I63" i="10"/>
  <c r="H63" i="10"/>
  <c r="G63" i="10"/>
  <c r="F63" i="10"/>
  <c r="E63" i="10"/>
  <c r="J41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3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6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7" i="10"/>
  <c r="J37" i="10" s="1"/>
  <c r="J33" i="10" l="1"/>
  <c r="G38" i="10"/>
  <c r="G30" i="10" s="1"/>
  <c r="J30" i="10" s="1"/>
  <c r="J38" i="10" l="1"/>
  <c r="F11" i="10"/>
  <c r="F16" i="14" l="1"/>
  <c r="F14" i="14" s="1"/>
  <c r="F99" i="14" s="1"/>
  <c r="G11" i="10"/>
  <c r="J11" i="10"/>
  <c r="J106" i="10" s="1"/>
  <c r="G16" i="14"/>
  <c r="F13" i="14" l="1"/>
  <c r="G14" i="14"/>
  <c r="G13" i="14" s="1"/>
  <c r="J16" i="14"/>
  <c r="G99" i="14" l="1"/>
  <c r="J14" i="14"/>
  <c r="J99" i="14" l="1"/>
  <c r="J13" i="14"/>
  <c r="I89" i="10"/>
  <c r="I106" i="10" s="1"/>
  <c r="G89" i="10"/>
  <c r="H89" i="10"/>
  <c r="H106" i="10" s="1"/>
  <c r="F89" i="10"/>
  <c r="F106" i="10" s="1"/>
  <c r="J89" i="10" l="1"/>
  <c r="G106" i="10"/>
</calcChain>
</file>

<file path=xl/sharedStrings.xml><?xml version="1.0" encoding="utf-8"?>
<sst xmlns="http://schemas.openxmlformats.org/spreadsheetml/2006/main" count="1120" uniqueCount="732">
  <si>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</si>
  <si>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</si>
  <si>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</si>
  <si>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</si>
  <si>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</si>
  <si>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</si>
  <si>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</si>
  <si>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</si>
  <si>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</si>
  <si>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</si>
  <si>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</si>
  <si>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</si>
  <si>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</si>
  <si>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</si>
  <si>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</si>
  <si>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</si>
  <si>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</si>
  <si>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</si>
  <si>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</si>
  <si>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</si>
  <si>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</si>
  <si>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</si>
  <si>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</si>
  <si>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</si>
  <si>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</si>
  <si>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</si>
  <si>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</si>
  <si>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</si>
  <si>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</si>
  <si>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</si>
  <si>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</si>
  <si>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</si>
  <si>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</si>
  <si>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</si>
  <si>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</si>
  <si>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</si>
  <si>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</si>
  <si>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</si>
  <si>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</si>
  <si>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</si>
  <si>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</si>
  <si>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</si>
  <si>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</si>
  <si>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</si>
  <si>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</si>
  <si>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</si>
  <si>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</si>
  <si>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</si>
  <si>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</si>
  <si>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</si>
  <si>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</si>
  <si>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</si>
  <si>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</si>
  <si>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</si>
  <si>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</si>
  <si>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</si>
  <si>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</si>
  <si>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</si>
  <si>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</si>
  <si>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</si>
  <si>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</si>
  <si>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</si>
  <si>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</si>
  <si>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</si>
  <si>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</si>
  <si>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</si>
  <si>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</si>
  <si>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</si>
  <si>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</si>
  <si>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</si>
  <si>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</si>
  <si>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</si>
  <si>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</si>
  <si>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</si>
  <si>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</si>
  <si>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</si>
  <si>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</si>
  <si>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</si>
  <si>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</si>
  <si>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</si>
  <si>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</si>
  <si>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</si>
  <si>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</si>
  <si>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</si>
  <si>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</si>
  <si>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</si>
  <si>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</si>
  <si>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</si>
  <si>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</si>
  <si>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</si>
  <si>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</si>
  <si>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</si>
  <si>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</si>
  <si>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</si>
  <si>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</si>
  <si>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</si>
  <si>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</si>
  <si>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</si>
  <si>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</si>
  <si>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</si>
  <si>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</si>
  <si>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</si>
  <si>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</si>
  <si>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</si>
  <si>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</si>
  <si>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</si>
  <si>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</si>
  <si>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</si>
  <si>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</si>
  <si>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</si>
  <si>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</si>
  <si>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</si>
  <si>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</si>
  <si>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</si>
  <si>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</si>
  <si>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</si>
  <si>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</si>
  <si>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</si>
  <si>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</si>
  <si>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</si>
  <si>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</si>
  <si>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</si>
  <si>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</si>
  <si>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</si>
  <si>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</si>
  <si>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</si>
  <si>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</si>
  <si>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</si>
  <si>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</si>
  <si>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</si>
  <si>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</si>
  <si>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</si>
  <si>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</si>
  <si>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</si>
  <si>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</si>
  <si>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</si>
  <si>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</si>
  <si>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</si>
  <si>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</si>
  <si>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</si>
  <si>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</si>
  <si>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</si>
  <si>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</si>
  <si>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</si>
  <si>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</si>
  <si>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</si>
  <si>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</si>
  <si>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</si>
  <si>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</si>
  <si>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</si>
  <si>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</si>
  <si>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</si>
  <si>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</si>
  <si>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</si>
  <si>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</si>
  <si>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</si>
  <si>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</si>
  <si>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</si>
  <si>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</si>
  <si>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</si>
  <si>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</si>
  <si>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</si>
  <si>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</si>
  <si>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</si>
  <si>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</si>
  <si>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</si>
  <si>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</si>
  <si>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</si>
  <si>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</si>
  <si>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</si>
  <si>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</si>
  <si>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</si>
  <si>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</si>
  <si>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</si>
  <si>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</si>
  <si>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</si>
  <si>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</si>
  <si>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</si>
  <si>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</si>
  <si>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</si>
  <si>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</si>
  <si>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</si>
  <si>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</si>
  <si>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</si>
  <si>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</si>
  <si>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</si>
  <si>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</si>
  <si>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</si>
  <si>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</si>
  <si>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</si>
  <si>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</si>
  <si>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</si>
  <si>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</si>
  <si>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</si>
  <si>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</si>
  <si>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</si>
  <si>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</si>
  <si>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</si>
  <si>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</si>
  <si>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</si>
  <si>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</si>
  <si>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</si>
  <si>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</si>
  <si>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</si>
  <si>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</si>
  <si>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</si>
  <si>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</si>
  <si>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</si>
  <si>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</si>
  <si>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</si>
  <si>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</si>
  <si>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</si>
  <si>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</si>
  <si>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</si>
  <si>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</si>
  <si>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</si>
  <si>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</si>
  <si>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</si>
  <si>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</si>
  <si>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</si>
  <si>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</si>
  <si>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</si>
  <si>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</si>
  <si>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</si>
  <si>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</si>
  <si>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</si>
  <si>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</si>
  <si>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</si>
  <si>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</si>
  <si>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</si>
  <si>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</si>
  <si>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</si>
  <si>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</si>
  <si>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</si>
  <si>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</si>
  <si>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</si>
  <si>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</si>
  <si>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</si>
  <si>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</si>
  <si>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</si>
  <si>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</si>
  <si>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</si>
  <si>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</si>
  <si>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</si>
  <si>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</si>
  <si>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</si>
  <si>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</si>
  <si>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</si>
  <si>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</si>
  <si>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</si>
  <si>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</si>
  <si>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</si>
  <si>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</si>
  <si>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</si>
  <si>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</si>
  <si>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</si>
  <si>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</si>
  <si>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</si>
  <si>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</si>
  <si>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</si>
  <si>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</si>
  <si>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</si>
  <si>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</si>
  <si>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</si>
  <si>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</si>
  <si>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</si>
  <si>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</si>
  <si>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</si>
  <si>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</si>
  <si>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</si>
  <si>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</si>
  <si>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</si>
  <si>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</si>
  <si>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</si>
  <si>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</si>
  <si>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</si>
  <si>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</si>
  <si>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</si>
  <si>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</si>
  <si>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</si>
  <si>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</si>
  <si>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</si>
  <si>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</si>
  <si>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</si>
  <si>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</si>
  <si>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</si>
  <si>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</si>
  <si>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</si>
  <si>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</si>
  <si>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</si>
  <si>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</si>
  <si>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</si>
  <si>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</si>
  <si>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</si>
  <si>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</si>
  <si>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</si>
  <si>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</si>
  <si>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</si>
  <si>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</si>
  <si>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</si>
  <si>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</si>
  <si>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</si>
  <si>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</si>
  <si>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</si>
  <si>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</si>
  <si>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</si>
  <si>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</si>
  <si>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</si>
  <si>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</si>
  <si>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</si>
  <si>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</si>
  <si>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</si>
  <si>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</si>
  <si>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</si>
  <si>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</si>
  <si>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</si>
  <si>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</si>
  <si>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</si>
  <si>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</si>
  <si>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</si>
  <si>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</si>
  <si>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</si>
  <si>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</si>
  <si>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</si>
  <si>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</si>
  <si>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</si>
  <si>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</si>
  <si>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</si>
  <si>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</si>
  <si>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</si>
  <si>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</si>
  <si>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</si>
  <si>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</si>
  <si>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</si>
  <si>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</si>
  <si>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</si>
  <si>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</si>
  <si>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</si>
  <si>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</si>
  <si>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</si>
  <si>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</si>
  <si>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</si>
  <si>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</si>
  <si>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</si>
  <si>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</si>
  <si>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</si>
  <si>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</si>
  <si>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</si>
  <si>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</si>
  <si>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</si>
  <si>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</si>
  <si>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</si>
  <si>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</si>
  <si>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</si>
  <si>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</si>
  <si>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</si>
  <si>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</si>
  <si>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</si>
  <si>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</si>
  <si>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</si>
  <si>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</si>
  <si>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</si>
  <si>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</si>
  <si>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</si>
  <si>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</si>
  <si>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</si>
  <si>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</si>
  <si>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</si>
  <si>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</si>
  <si>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</si>
  <si>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</si>
  <si>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</si>
  <si>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</si>
  <si>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</si>
  <si>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</si>
  <si>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</si>
  <si>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</si>
  <si>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</si>
  <si>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</si>
  <si>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</si>
  <si>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</si>
  <si>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</si>
  <si>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</si>
  <si>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</si>
  <si>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</si>
  <si>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</si>
  <si>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</si>
  <si>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</si>
  <si>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</si>
  <si>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</si>
  <si>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</si>
  <si>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</si>
  <si>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</si>
  <si>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</si>
  <si>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</si>
  <si>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</si>
  <si>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</si>
  <si>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</si>
  <si>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</si>
  <si>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</si>
  <si>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</si>
  <si>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</si>
  <si>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</si>
  <si>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</si>
  <si>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</si>
  <si>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</si>
  <si>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</si>
  <si>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</si>
  <si>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</si>
  <si>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</si>
  <si>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</si>
  <si>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</si>
  <si>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</si>
  <si>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</si>
  <si>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</si>
  <si>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</si>
  <si>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</si>
  <si>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</si>
  <si>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</si>
  <si>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</si>
  <si>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</si>
  <si>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</si>
  <si>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</si>
  <si>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</si>
  <si>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</si>
  <si>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</si>
  <si>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</si>
  <si>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</si>
  <si>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</si>
  <si>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</si>
  <si>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</si>
  <si>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</si>
  <si>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</si>
  <si>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</si>
  <si>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</si>
  <si>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</si>
  <si>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</si>
  <si>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</si>
  <si>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</si>
  <si>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</si>
  <si>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</si>
  <si>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</si>
  <si>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</si>
  <si>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</si>
  <si>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</si>
  <si>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</si>
  <si>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</si>
  <si>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</si>
  <si>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</si>
  <si>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</si>
  <si>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</si>
  <si>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</si>
  <si>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</si>
  <si>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</si>
  <si>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</si>
  <si>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</si>
  <si>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</si>
  <si>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</si>
  <si>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</si>
  <si>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</si>
  <si>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</si>
  <si>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</si>
  <si>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</si>
  <si>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</si>
  <si>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</si>
  <si>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</si>
  <si>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</si>
  <si>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</si>
  <si>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</si>
  <si>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</si>
  <si>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</si>
  <si>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</si>
  <si>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</si>
  <si>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</si>
  <si>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</si>
  <si>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</si>
  <si>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</si>
  <si>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</si>
  <si>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</si>
  <si>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</si>
  <si>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</si>
  <si>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</si>
  <si>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</si>
  <si>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</si>
  <si>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</si>
  <si>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</si>
  <si>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</si>
  <si>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</si>
  <si>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</si>
  <si>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</si>
  <si>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</si>
  <si>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</si>
  <si>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</si>
  <si>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</si>
  <si>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</si>
  <si>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</si>
  <si>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</si>
  <si>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</si>
  <si>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</si>
  <si>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</si>
  <si>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</si>
  <si>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</si>
  <si>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</si>
  <si>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</si>
  <si>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</si>
  <si>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</si>
  <si>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</si>
  <si>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</si>
  <si>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</si>
  <si>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</si>
  <si>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</si>
  <si>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</si>
  <si>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</si>
  <si>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</si>
  <si>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</si>
  <si>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</si>
  <si>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</si>
  <si>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</si>
  <si>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</si>
  <si>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</si>
  <si>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</si>
  <si>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</si>
  <si>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</si>
  <si>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</si>
  <si>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</si>
  <si>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</si>
  <si>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</si>
  <si>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</si>
  <si>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</si>
  <si>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</si>
  <si>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</si>
  <si>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</si>
  <si>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</si>
  <si>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</si>
  <si>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</si>
  <si>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</si>
  <si>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</si>
  <si>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</si>
  <si>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</si>
  <si>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</si>
  <si>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</si>
  <si>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</si>
  <si>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</si>
  <si>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</si>
  <si>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</si>
  <si>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</si>
  <si>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</si>
  <si>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</si>
  <si>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</si>
  <si>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</si>
  <si>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</si>
  <si>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</si>
  <si>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</si>
  <si>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</si>
  <si>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</si>
  <si>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</si>
  <si>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</si>
  <si>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</si>
  <si>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</si>
  <si>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</si>
  <si>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</si>
  <si>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</si>
  <si>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</si>
  <si>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</si>
  <si>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</si>
  <si>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</si>
  <si>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</si>
  <si>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</si>
  <si>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</si>
  <si>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</si>
  <si>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</si>
  <si>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</si>
  <si>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</si>
  <si>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</si>
  <si>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</si>
  <si>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</si>
  <si>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</si>
  <si>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</si>
  <si>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</si>
  <si>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</si>
  <si>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</si>
  <si>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</si>
  <si>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</si>
  <si>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</si>
  <si>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</si>
  <si>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</si>
  <si>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</si>
  <si>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</si>
  <si>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</si>
  <si>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</si>
  <si>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</si>
  <si>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</si>
  <si>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</si>
  <si>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</si>
  <si>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</si>
  <si>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</si>
  <si>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</si>
  <si>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</si>
  <si>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</si>
  <si>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</si>
  <si>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</si>
  <si>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</si>
  <si>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</si>
  <si>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</si>
  <si>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</si>
  <si>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</si>
  <si>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</si>
  <si>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</si>
  <si>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</si>
  <si>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</si>
  <si>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</si>
  <si>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</si>
  <si>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</si>
  <si>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</si>
  <si>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</si>
  <si>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</si>
  <si>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</si>
  <si>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</si>
  <si>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</si>
  <si>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</si>
  <si>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</si>
  <si>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</si>
  <si>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</si>
  <si>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</si>
  <si>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</si>
  <si>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</si>
  <si>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</si>
  <si>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</si>
  <si>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</si>
  <si>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</si>
  <si>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</si>
  <si>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</si>
  <si>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</si>
  <si>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</si>
  <si>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</si>
  <si>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</si>
  <si>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</si>
  <si>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</si>
  <si>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</si>
  <si>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</si>
  <si>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</si>
  <si>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</si>
  <si>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</si>
  <si>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</si>
  <si>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</si>
  <si>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</si>
  <si>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</si>
  <si>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</si>
  <si>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</si>
  <si>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</si>
  <si>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</si>
  <si>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</si>
  <si>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</si>
  <si>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</si>
  <si>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</si>
  <si>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</si>
  <si>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</si>
  <si>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</si>
  <si>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</si>
  <si>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</si>
  <si>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</si>
  <si>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</si>
  <si>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</si>
  <si>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</si>
  <si>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</si>
  <si>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</si>
  <si>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</si>
  <si>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</si>
  <si>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</si>
  <si>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</si>
  <si>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</si>
  <si>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</si>
  <si>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</si>
  <si>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</si>
  <si>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</si>
  <si>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</si>
  <si>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</si>
  <si>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</si>
  <si>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</si>
  <si>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</si>
  <si>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</si>
  <si>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</si>
  <si>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</si>
  <si>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</si>
  <si>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</si>
  <si>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</si>
  <si>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</si>
  <si>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</si>
  <si>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</si>
  <si>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</si>
  <si>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</si>
  <si>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</si>
  <si>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</si>
  <si>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</si>
  <si>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</si>
  <si>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</si>
  <si>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</si>
  <si>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</si>
  <si>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</si>
  <si>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</si>
  <si>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</si>
  <si>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</si>
  <si>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</si>
  <si>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</si>
  <si>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</si>
  <si>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</si>
  <si>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</si>
  <si>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</si>
  <si>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</si>
  <si>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</si>
  <si>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</si>
  <si>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</si>
  <si>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</si>
  <si>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</si>
  <si>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31 de diciembre de 2022</t>
  </si>
  <si>
    <t xml:space="preserve">31 de diciembre </t>
  </si>
  <si>
    <t>de diciembre</t>
  </si>
  <si>
    <t>Juzgados del Sistema Tradicional Penal y Especializado en Administración de Justicia en Adolescentes</t>
  </si>
  <si>
    <t>Juzgado Laboral</t>
  </si>
  <si>
    <t>Unidad de Violencia de Genero</t>
  </si>
  <si>
    <t>b1) Materiales de Administración, Emisión de Documentos y Artículos Oficiales</t>
  </si>
  <si>
    <t xml:space="preserve">Al 31 de diciembre de 2022 y al 31 de diciembre de 2023 </t>
  </si>
  <si>
    <t>31 de diciembre de 2023</t>
  </si>
  <si>
    <t>Del 1 de enero  al 31 de diciembre de 2023</t>
  </si>
  <si>
    <t>2022 (d)</t>
  </si>
  <si>
    <t>Del 1 de enero al  31 de diciembre de 2023 (b)</t>
  </si>
  <si>
    <t>Del 1 de enero al 31 de diciembre de 2023 (b)</t>
  </si>
  <si>
    <t>2023 (m = g l)</t>
  </si>
  <si>
    <t>2023 (l)</t>
  </si>
  <si>
    <t>diciembre de 2023 (k)</t>
  </si>
  <si>
    <t>Del 1 de enero al 31 de diciembre de 2023  (b)</t>
  </si>
  <si>
    <t>Del 1 de enero 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</si>
</sst>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108</xdr:row>
      <xdr:rowOff>12700</xdr:rowOff>
    </xdr:from>
    <xdr:to>
      <xdr:col>4</xdr:col>
      <xdr:colOff>306070</xdr:colOff>
      <xdr:row>113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108</xdr:row>
      <xdr:rowOff>9525</xdr:rowOff>
    </xdr:from>
    <xdr:to>
      <xdr:col>8</xdr:col>
      <xdr:colOff>401955</xdr:colOff>
      <xdr:row>113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86</xdr:row>
      <xdr:rowOff>127000</xdr:rowOff>
    </xdr:from>
    <xdr:to>
      <xdr:col>4</xdr:col>
      <xdr:colOff>325120</xdr:colOff>
      <xdr:row>91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86</xdr:row>
      <xdr:rowOff>123825</xdr:rowOff>
    </xdr:from>
    <xdr:to>
      <xdr:col>8</xdr:col>
      <xdr:colOff>630555</xdr:colOff>
      <xdr:row>91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MARY CRUZ CORTÉS ORNELAS.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ARMANDO MARTÍNEZ NAVA.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topLeftCell="A43" zoomScaleNormal="100" workbookViewId="0">
      <selection activeCell="I69" sqref="I69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2.855468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2"/>
      <c r="E1" s="192"/>
      <c r="F1" s="192"/>
      <c r="G1" s="192"/>
      <c r="H1" s="192"/>
      <c r="I1" s="192"/>
      <c r="J1" s="192"/>
    </row>
    <row r="2" spans="2:13" ht="3.75" customHeight="1" x14ac:dyDescent="0.2">
      <c r="D2" s="185"/>
    </row>
    <row r="3" spans="2:13" x14ac:dyDescent="0.2">
      <c r="D3" s="193" t="s">
        <v>642</v>
      </c>
      <c r="E3" s="193"/>
      <c r="F3" s="193"/>
      <c r="G3" s="193"/>
      <c r="H3" s="193"/>
      <c r="I3" s="193"/>
      <c r="J3" s="193"/>
      <c r="K3" s="184" t="s">
        <v>645</v>
      </c>
    </row>
    <row r="4" spans="2:13" ht="12.75" customHeight="1" x14ac:dyDescent="0.2">
      <c r="D4" s="193" t="s">
        <v>0</v>
      </c>
      <c r="E4" s="193"/>
      <c r="F4" s="193"/>
      <c r="G4" s="193"/>
      <c r="H4" s="193"/>
      <c r="I4" s="193"/>
      <c r="J4" s="193"/>
    </row>
    <row r="5" spans="2:13" x14ac:dyDescent="0.2">
      <c r="D5" s="193" t="s">
        <v>721</v>
      </c>
      <c r="E5" s="193"/>
      <c r="F5" s="193"/>
      <c r="G5" s="193"/>
      <c r="H5" s="193"/>
      <c r="I5" s="193"/>
      <c r="J5" s="193"/>
    </row>
    <row r="6" spans="2:13" ht="11.25" customHeight="1" x14ac:dyDescent="0.2">
      <c r="D6" s="194" t="s">
        <v>1</v>
      </c>
      <c r="E6" s="194"/>
      <c r="F6" s="194"/>
      <c r="G6" s="194"/>
      <c r="H6" s="194"/>
      <c r="I6" s="194"/>
      <c r="J6" s="194"/>
    </row>
    <row r="7" spans="2:13" ht="15" customHeight="1" x14ac:dyDescent="0.2">
      <c r="D7" s="196" t="s">
        <v>2</v>
      </c>
      <c r="E7" s="195" t="s">
        <v>722</v>
      </c>
      <c r="F7" s="195" t="s">
        <v>714</v>
      </c>
      <c r="G7" s="197"/>
      <c r="H7" s="196" t="s">
        <v>2</v>
      </c>
      <c r="I7" s="195" t="s">
        <v>722</v>
      </c>
      <c r="J7" s="195" t="s">
        <v>714</v>
      </c>
    </row>
    <row r="8" spans="2:13" ht="13.5" customHeight="1" x14ac:dyDescent="0.2">
      <c r="D8" s="196"/>
      <c r="E8" s="195"/>
      <c r="F8" s="195"/>
      <c r="G8" s="197"/>
      <c r="H8" s="196"/>
      <c r="I8" s="195"/>
      <c r="J8" s="195"/>
    </row>
    <row r="9" spans="2:13" ht="6" customHeight="1" x14ac:dyDescent="0.2">
      <c r="D9" s="196"/>
      <c r="E9" s="195"/>
      <c r="F9" s="195"/>
      <c r="G9" s="197"/>
      <c r="H9" s="196"/>
      <c r="I9" s="195"/>
      <c r="J9" s="195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171440150.83000001</v>
      </c>
      <c r="F12" s="136">
        <f>F13+F14+F15+F16+F17+F18+F19</f>
        <v>106020308.54000001</v>
      </c>
      <c r="G12" s="132"/>
      <c r="H12" s="139" t="s">
        <v>8</v>
      </c>
      <c r="I12" s="136">
        <f>SUM(I13:I21)</f>
        <v>48477194.969999999</v>
      </c>
      <c r="J12" s="136">
        <f>SUM(J13:J21)</f>
        <v>33548342.84</v>
      </c>
      <c r="K12" s="184" t="s">
        <v>645</v>
      </c>
      <c r="L12" s="186" t="s">
        <v>645</v>
      </c>
      <c r="M12" s="186"/>
    </row>
    <row r="13" spans="2:13" ht="13.5" customHeight="1" x14ac:dyDescent="0.2">
      <c r="D13" s="104" t="s">
        <v>9</v>
      </c>
      <c r="E13" s="135">
        <v>0</v>
      </c>
      <c r="F13" s="135">
        <v>0</v>
      </c>
      <c r="G13" s="132"/>
      <c r="H13" s="140" t="s">
        <v>10</v>
      </c>
      <c r="I13" s="142">
        <v>6441829.3899999997</v>
      </c>
      <c r="J13" s="142">
        <v>241729.27</v>
      </c>
    </row>
    <row r="14" spans="2:13" x14ac:dyDescent="0.2">
      <c r="B14" s="186"/>
      <c r="D14" s="104" t="s">
        <v>11</v>
      </c>
      <c r="E14" s="135">
        <v>11041339.119999999</v>
      </c>
      <c r="F14" s="135">
        <v>19820174.280000001</v>
      </c>
      <c r="G14" s="132"/>
      <c r="H14" s="140" t="s">
        <v>12</v>
      </c>
      <c r="I14" s="142">
        <v>646011.77</v>
      </c>
      <c r="J14" s="142">
        <v>2673793.84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9676297.7699999996</v>
      </c>
      <c r="J15" s="142">
        <v>3065811.48</v>
      </c>
    </row>
    <row r="16" spans="2:13" ht="13.5" customHeight="1" x14ac:dyDescent="0.2">
      <c r="D16" s="104" t="s">
        <v>15</v>
      </c>
      <c r="E16" s="135">
        <v>160371923.33000001</v>
      </c>
      <c r="F16" s="135">
        <v>86175134.260000005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26888.38</v>
      </c>
      <c r="F18" s="135">
        <v>25000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31713056.039999999</v>
      </c>
      <c r="J19" s="142">
        <v>27567008.25</v>
      </c>
    </row>
    <row r="20" spans="2:12" ht="21" customHeight="1" x14ac:dyDescent="0.2">
      <c r="D20" s="104" t="s">
        <v>23</v>
      </c>
      <c r="E20" s="137">
        <f>SUM(E21:E27)</f>
        <v>11174189.579999998</v>
      </c>
      <c r="F20" s="137">
        <f>SUM(F21:F27)</f>
        <v>1029053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807.39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6000</v>
      </c>
      <c r="F23" s="135">
        <v>5581.01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807.39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11168188.789999999</v>
      </c>
      <c r="F27" s="136">
        <v>1023471.2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1983145.88</v>
      </c>
      <c r="F28" s="136">
        <v>0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0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645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1983145.88</v>
      </c>
      <c r="F32" s="136">
        <v>0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50907605.770000003</v>
      </c>
      <c r="J34" s="136">
        <f>SUM(J35:J40)</f>
        <v>57456486.030000001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50907605.770000003</v>
      </c>
      <c r="J35" s="142">
        <v>57456486.030000001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184597486.29000002</v>
      </c>
      <c r="F49" s="112">
        <f>+F44+F41+F34+F28+F20+F12</f>
        <v>107049361.54000001</v>
      </c>
      <c r="G49" s="132"/>
      <c r="H49" s="138" t="s">
        <v>82</v>
      </c>
      <c r="I49" s="142">
        <f>+I45+I41+I34+I30+I26+I22+I12</f>
        <v>99385608.129999995</v>
      </c>
      <c r="J49" s="136">
        <f>+J45+J41+J34+J30+J26+J22+J12</f>
        <v>91005636.260000005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10059657.560000001</v>
      </c>
      <c r="J53" s="114">
        <v>0</v>
      </c>
    </row>
    <row r="54" spans="2:12" ht="17.25" customHeight="1" x14ac:dyDescent="0.2">
      <c r="D54" s="104" t="s">
        <v>89</v>
      </c>
      <c r="E54" s="114">
        <v>70361096.189999998</v>
      </c>
      <c r="F54" s="114">
        <v>63652607.25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75585345.420000002</v>
      </c>
      <c r="F55" s="114">
        <v>66860973.780000001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1262871.51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10059657.560000001</v>
      </c>
      <c r="J59" s="114">
        <f>SUM(J52:J57)</f>
        <v>0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109445265.69</v>
      </c>
      <c r="J60" s="114">
        <f>+J49+J59</f>
        <v>91005636.260000005</v>
      </c>
    </row>
    <row r="61" spans="2:12" ht="17.25" customHeight="1" x14ac:dyDescent="0.2">
      <c r="D61" s="104" t="s">
        <v>102</v>
      </c>
      <c r="E61" s="114">
        <f>SUM(E52:E60)</f>
        <v>147209313.12</v>
      </c>
      <c r="F61" s="114">
        <f>SUM(F52:F60)</f>
        <v>131776452.54000001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331806799.41000003</v>
      </c>
      <c r="F62" s="114">
        <f>+F49+F61</f>
        <v>238825814.08000001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28418433.02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28376284.030000001</v>
      </c>
      <c r="J66" s="114">
        <v>28376284.030000001</v>
      </c>
    </row>
    <row r="67" spans="4:10" ht="16.5" customHeight="1" x14ac:dyDescent="0.2">
      <c r="D67" s="104"/>
      <c r="E67" s="104"/>
      <c r="F67" s="104"/>
      <c r="G67" s="187"/>
      <c r="H67" s="139" t="s">
        <v>109</v>
      </c>
      <c r="I67" s="114">
        <f>+I68+I69+I72</f>
        <v>193943100.70000002</v>
      </c>
      <c r="J67" s="114">
        <f>+J68+J69+J72</f>
        <v>119401744.8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74541355.900000006</v>
      </c>
      <c r="J68" s="114">
        <v>7941301.25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119401745.28</v>
      </c>
      <c r="J69" s="114">
        <v>111460444.03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222361533.72000003</v>
      </c>
      <c r="J76" s="114">
        <f>+J63+J67+J73</f>
        <v>147820177.81999999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331806799.41000003</v>
      </c>
      <c r="J77" s="146">
        <f>+J76+J60</f>
        <v>238825814.07999998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512</v>
      </c>
    </row>
    <row r="7" spans="4:14" x14ac:dyDescent="0.25">
      <c r="D7" s="101" t="s">
        <v>513</v>
      </c>
    </row>
    <row r="8" spans="4:14" x14ac:dyDescent="0.25">
      <c r="D8" s="101" t="s">
        <v>514</v>
      </c>
    </row>
    <row r="9" spans="4:14" x14ac:dyDescent="0.25">
      <c r="D9" s="327"/>
      <c r="E9" s="328"/>
      <c r="F9" s="328"/>
      <c r="G9" s="328"/>
      <c r="H9" s="328"/>
      <c r="I9" s="328"/>
      <c r="J9" s="328"/>
      <c r="K9" s="328"/>
      <c r="L9" s="328"/>
      <c r="M9" s="328"/>
      <c r="N9" s="329"/>
    </row>
    <row r="10" spans="4:14" x14ac:dyDescent="0.25">
      <c r="D10" s="273" t="s">
        <v>642</v>
      </c>
      <c r="E10" s="272"/>
      <c r="F10" s="272"/>
      <c r="G10" s="272"/>
      <c r="H10" s="272"/>
      <c r="I10" s="272"/>
      <c r="J10" s="272"/>
      <c r="K10" s="272"/>
      <c r="L10" s="272"/>
      <c r="M10" s="272"/>
      <c r="N10" s="274"/>
    </row>
    <row r="11" spans="4:14" x14ac:dyDescent="0.25">
      <c r="D11" s="273" t="s">
        <v>515</v>
      </c>
      <c r="E11" s="272"/>
      <c r="F11" s="272"/>
      <c r="G11" s="272"/>
      <c r="H11" s="272"/>
      <c r="I11" s="272"/>
      <c r="J11" s="272"/>
      <c r="K11" s="272"/>
      <c r="L11" s="272"/>
      <c r="M11" s="272"/>
      <c r="N11" s="274"/>
    </row>
    <row r="12" spans="4:14" x14ac:dyDescent="0.25">
      <c r="D12" s="273" t="s">
        <v>653</v>
      </c>
      <c r="E12" s="272"/>
      <c r="F12" s="272"/>
      <c r="G12" s="272"/>
      <c r="H12" s="272"/>
      <c r="I12" s="272"/>
      <c r="J12" s="272"/>
      <c r="K12" s="272"/>
      <c r="L12" s="272"/>
      <c r="M12" s="272"/>
      <c r="N12" s="274"/>
    </row>
    <row r="13" spans="4:14" x14ac:dyDescent="0.25">
      <c r="D13" s="268"/>
      <c r="E13" s="269"/>
      <c r="F13" s="269"/>
      <c r="G13" s="269"/>
      <c r="H13" s="269"/>
      <c r="I13" s="269"/>
      <c r="J13" s="269"/>
      <c r="K13" s="269"/>
      <c r="L13" s="269"/>
      <c r="M13" s="269"/>
      <c r="N13" s="270"/>
    </row>
    <row r="14" spans="4:14" x14ac:dyDescent="0.25">
      <c r="D14" s="330" t="s">
        <v>516</v>
      </c>
      <c r="E14" s="331"/>
      <c r="F14" s="332"/>
      <c r="G14" s="265" t="s">
        <v>517</v>
      </c>
      <c r="H14" s="266"/>
      <c r="I14" s="266"/>
      <c r="J14" s="267"/>
      <c r="K14" s="265" t="s">
        <v>518</v>
      </c>
      <c r="L14" s="267"/>
      <c r="M14" s="263" t="s">
        <v>519</v>
      </c>
      <c r="N14" s="263" t="s">
        <v>520</v>
      </c>
    </row>
    <row r="15" spans="4:14" x14ac:dyDescent="0.25">
      <c r="D15" s="333"/>
      <c r="E15" s="334"/>
      <c r="F15" s="335"/>
      <c r="G15" s="265" t="s">
        <v>521</v>
      </c>
      <c r="H15" s="267"/>
      <c r="I15" s="265" t="s">
        <v>522</v>
      </c>
      <c r="J15" s="267"/>
      <c r="K15" s="52"/>
      <c r="L15" s="52"/>
      <c r="M15" s="264"/>
      <c r="N15" s="264"/>
    </row>
    <row r="16" spans="4:14" x14ac:dyDescent="0.25">
      <c r="D16" s="333"/>
      <c r="E16" s="334"/>
      <c r="F16" s="335"/>
      <c r="G16" s="263"/>
      <c r="H16" s="12" t="s">
        <v>523</v>
      </c>
      <c r="I16" s="325"/>
      <c r="J16" s="12" t="s">
        <v>525</v>
      </c>
      <c r="K16" s="325" t="s">
        <v>527</v>
      </c>
      <c r="L16" s="53" t="s">
        <v>528</v>
      </c>
      <c r="M16" s="264"/>
      <c r="N16" s="264"/>
    </row>
    <row r="17" spans="4:14" x14ac:dyDescent="0.25">
      <c r="D17" s="336"/>
      <c r="E17" s="337"/>
      <c r="F17" s="338"/>
      <c r="G17" s="271"/>
      <c r="H17" s="54" t="s">
        <v>524</v>
      </c>
      <c r="I17" s="326"/>
      <c r="J17" s="54" t="s">
        <v>526</v>
      </c>
      <c r="K17" s="326"/>
      <c r="L17" s="55" t="s">
        <v>529</v>
      </c>
      <c r="M17" s="271"/>
      <c r="N17" s="271"/>
    </row>
    <row r="18" spans="4:14" x14ac:dyDescent="0.25">
      <c r="D18" s="288" t="s">
        <v>530</v>
      </c>
      <c r="E18" s="289"/>
      <c r="F18" s="289"/>
      <c r="G18" s="289"/>
      <c r="H18" s="289"/>
      <c r="I18" s="289"/>
      <c r="J18" s="289"/>
      <c r="K18" s="56"/>
      <c r="L18" s="56"/>
      <c r="M18" s="56"/>
      <c r="N18" s="57"/>
    </row>
    <row r="19" spans="4:14" x14ac:dyDescent="0.25">
      <c r="D19" s="303" t="s">
        <v>531</v>
      </c>
      <c r="E19" s="304"/>
      <c r="F19" s="304"/>
      <c r="G19" s="304"/>
      <c r="H19" s="304"/>
      <c r="I19" s="304"/>
      <c r="J19" s="304"/>
      <c r="K19" s="58"/>
      <c r="L19" s="58"/>
      <c r="M19" s="58"/>
      <c r="N19" s="59"/>
    </row>
    <row r="20" spans="4:14" x14ac:dyDescent="0.25">
      <c r="D20" s="60">
        <v>1</v>
      </c>
      <c r="E20" s="278" t="s">
        <v>532</v>
      </c>
      <c r="F20" s="278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1"/>
      <c r="E21" s="299" t="s">
        <v>533</v>
      </c>
      <c r="F21" s="319" t="s">
        <v>534</v>
      </c>
      <c r="G21" s="285" t="s">
        <v>646</v>
      </c>
      <c r="H21" s="9" t="s">
        <v>535</v>
      </c>
      <c r="I21" s="285"/>
      <c r="J21" s="279"/>
      <c r="K21" s="301">
        <v>190234000</v>
      </c>
      <c r="L21" s="285" t="s">
        <v>538</v>
      </c>
      <c r="M21" s="285" t="s">
        <v>539</v>
      </c>
      <c r="N21" s="285"/>
    </row>
    <row r="22" spans="4:14" x14ac:dyDescent="0.25">
      <c r="D22" s="292"/>
      <c r="E22" s="308"/>
      <c r="F22" s="321"/>
      <c r="G22" s="286"/>
      <c r="H22" s="9" t="s">
        <v>536</v>
      </c>
      <c r="I22" s="286"/>
      <c r="J22" s="280"/>
      <c r="K22" s="286"/>
      <c r="L22" s="286"/>
      <c r="M22" s="286"/>
      <c r="N22" s="286"/>
    </row>
    <row r="23" spans="4:14" x14ac:dyDescent="0.25">
      <c r="D23" s="293"/>
      <c r="E23" s="300"/>
      <c r="F23" s="320"/>
      <c r="G23" s="287"/>
      <c r="H23" s="9" t="s">
        <v>537</v>
      </c>
      <c r="I23" s="287"/>
      <c r="J23" s="281"/>
      <c r="K23" s="287"/>
      <c r="L23" s="287"/>
      <c r="M23" s="287"/>
      <c r="N23" s="287"/>
    </row>
    <row r="24" spans="4:14" x14ac:dyDescent="0.25">
      <c r="D24" s="291"/>
      <c r="E24" s="299" t="s">
        <v>540</v>
      </c>
      <c r="F24" s="319" t="s">
        <v>240</v>
      </c>
      <c r="G24" s="285" t="s">
        <v>646</v>
      </c>
      <c r="H24" s="8" t="s">
        <v>541</v>
      </c>
      <c r="I24" s="285"/>
      <c r="J24" s="279"/>
      <c r="K24" s="301">
        <v>201000000</v>
      </c>
      <c r="L24" s="285" t="s">
        <v>538</v>
      </c>
      <c r="M24" s="285" t="s">
        <v>539</v>
      </c>
      <c r="N24" s="285"/>
    </row>
    <row r="25" spans="4:14" x14ac:dyDescent="0.25">
      <c r="D25" s="293"/>
      <c r="E25" s="300"/>
      <c r="F25" s="320"/>
      <c r="G25" s="287"/>
      <c r="H25" s="9" t="s">
        <v>542</v>
      </c>
      <c r="I25" s="287"/>
      <c r="J25" s="281"/>
      <c r="K25" s="302"/>
      <c r="L25" s="287"/>
      <c r="M25" s="287"/>
      <c r="N25" s="287"/>
    </row>
    <row r="26" spans="4:14" x14ac:dyDescent="0.25">
      <c r="D26" s="291"/>
      <c r="E26" s="299" t="s">
        <v>543</v>
      </c>
      <c r="F26" s="319" t="s">
        <v>544</v>
      </c>
      <c r="G26" s="285" t="s">
        <v>646</v>
      </c>
      <c r="H26" s="8" t="s">
        <v>545</v>
      </c>
      <c r="I26" s="285"/>
      <c r="J26" s="279"/>
      <c r="K26" s="301">
        <v>234424479.56</v>
      </c>
      <c r="L26" s="285" t="s">
        <v>538</v>
      </c>
      <c r="M26" s="285" t="s">
        <v>539</v>
      </c>
      <c r="N26" s="285"/>
    </row>
    <row r="27" spans="4:14" x14ac:dyDescent="0.25">
      <c r="D27" s="293"/>
      <c r="E27" s="300"/>
      <c r="F27" s="320"/>
      <c r="G27" s="287"/>
      <c r="H27" s="9" t="s">
        <v>546</v>
      </c>
      <c r="I27" s="287"/>
      <c r="J27" s="281"/>
      <c r="K27" s="302"/>
      <c r="L27" s="287"/>
      <c r="M27" s="287"/>
      <c r="N27" s="287"/>
    </row>
    <row r="28" spans="4:14" x14ac:dyDescent="0.25">
      <c r="D28" s="60">
        <v>2</v>
      </c>
      <c r="E28" s="278" t="s">
        <v>547</v>
      </c>
      <c r="F28" s="278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1"/>
      <c r="E29" s="299" t="s">
        <v>533</v>
      </c>
      <c r="F29" s="319" t="s">
        <v>534</v>
      </c>
      <c r="G29" s="285" t="s">
        <v>646</v>
      </c>
      <c r="H29" s="9" t="s">
        <v>535</v>
      </c>
      <c r="I29" s="285"/>
      <c r="J29" s="279"/>
      <c r="K29" s="322">
        <v>190234000</v>
      </c>
      <c r="L29" s="285" t="s">
        <v>538</v>
      </c>
      <c r="M29" s="285" t="s">
        <v>539</v>
      </c>
      <c r="N29" s="285"/>
    </row>
    <row r="30" spans="4:14" x14ac:dyDescent="0.25">
      <c r="D30" s="292"/>
      <c r="E30" s="308"/>
      <c r="F30" s="321"/>
      <c r="G30" s="286"/>
      <c r="H30" s="9" t="s">
        <v>536</v>
      </c>
      <c r="I30" s="286"/>
      <c r="J30" s="280"/>
      <c r="K30" s="323"/>
      <c r="L30" s="286"/>
      <c r="M30" s="286"/>
      <c r="N30" s="286"/>
    </row>
    <row r="31" spans="4:14" x14ac:dyDescent="0.25">
      <c r="D31" s="293"/>
      <c r="E31" s="300"/>
      <c r="F31" s="320"/>
      <c r="G31" s="287"/>
      <c r="H31" s="9" t="s">
        <v>537</v>
      </c>
      <c r="I31" s="287"/>
      <c r="J31" s="281"/>
      <c r="K31" s="324"/>
      <c r="L31" s="287"/>
      <c r="M31" s="287"/>
      <c r="N31" s="287"/>
    </row>
    <row r="32" spans="4:14" x14ac:dyDescent="0.25">
      <c r="D32" s="291"/>
      <c r="E32" s="299" t="s">
        <v>540</v>
      </c>
      <c r="F32" s="319" t="s">
        <v>240</v>
      </c>
      <c r="G32" s="285" t="s">
        <v>646</v>
      </c>
      <c r="H32" s="8" t="s">
        <v>541</v>
      </c>
      <c r="I32" s="285"/>
      <c r="J32" s="279"/>
      <c r="K32" s="301">
        <v>190234000</v>
      </c>
      <c r="L32" s="285" t="s">
        <v>538</v>
      </c>
      <c r="M32" s="285" t="s">
        <v>539</v>
      </c>
      <c r="N32" s="285"/>
    </row>
    <row r="33" spans="4:14" x14ac:dyDescent="0.25">
      <c r="D33" s="293"/>
      <c r="E33" s="300"/>
      <c r="F33" s="320"/>
      <c r="G33" s="287"/>
      <c r="H33" s="9" t="s">
        <v>542</v>
      </c>
      <c r="I33" s="287"/>
      <c r="J33" s="281"/>
      <c r="K33" s="302"/>
      <c r="L33" s="287"/>
      <c r="M33" s="287"/>
      <c r="N33" s="287"/>
    </row>
    <row r="34" spans="4:14" x14ac:dyDescent="0.25">
      <c r="D34" s="291"/>
      <c r="E34" s="299" t="s">
        <v>543</v>
      </c>
      <c r="F34" s="319" t="s">
        <v>544</v>
      </c>
      <c r="G34" s="285" t="s">
        <v>646</v>
      </c>
      <c r="H34" s="8" t="s">
        <v>545</v>
      </c>
      <c r="I34" s="285"/>
      <c r="J34" s="279"/>
      <c r="K34" s="301">
        <v>234424479.56</v>
      </c>
      <c r="L34" s="285" t="s">
        <v>538</v>
      </c>
      <c r="M34" s="285" t="s">
        <v>539</v>
      </c>
      <c r="N34" s="285"/>
    </row>
    <row r="35" spans="4:14" x14ac:dyDescent="0.25">
      <c r="D35" s="293"/>
      <c r="E35" s="300"/>
      <c r="F35" s="320"/>
      <c r="G35" s="287"/>
      <c r="H35" s="9" t="s">
        <v>546</v>
      </c>
      <c r="I35" s="287"/>
      <c r="J35" s="281"/>
      <c r="K35" s="302"/>
      <c r="L35" s="287"/>
      <c r="M35" s="287"/>
      <c r="N35" s="287"/>
    </row>
    <row r="36" spans="4:14" x14ac:dyDescent="0.25">
      <c r="D36" s="60">
        <v>3</v>
      </c>
      <c r="E36" s="278" t="s">
        <v>548</v>
      </c>
      <c r="F36" s="278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533</v>
      </c>
      <c r="F37" s="70" t="s">
        <v>534</v>
      </c>
      <c r="G37" s="13" t="s">
        <v>647</v>
      </c>
      <c r="H37" s="9" t="s">
        <v>535</v>
      </c>
      <c r="I37" s="9"/>
      <c r="J37" s="71"/>
      <c r="K37" s="10">
        <v>0</v>
      </c>
      <c r="L37" s="13" t="s">
        <v>538</v>
      </c>
      <c r="M37" s="9" t="s">
        <v>549</v>
      </c>
      <c r="N37" s="9" t="s">
        <v>648</v>
      </c>
    </row>
    <row r="38" spans="4:14" x14ac:dyDescent="0.25">
      <c r="D38" s="68"/>
      <c r="E38" s="69" t="s">
        <v>540</v>
      </c>
      <c r="F38" s="70" t="s">
        <v>240</v>
      </c>
      <c r="G38" s="14" t="s">
        <v>647</v>
      </c>
      <c r="H38" s="8" t="s">
        <v>550</v>
      </c>
      <c r="I38" s="8"/>
      <c r="J38" s="72"/>
      <c r="K38" s="73">
        <v>0</v>
      </c>
      <c r="L38" s="14" t="s">
        <v>538</v>
      </c>
      <c r="M38" s="8" t="s">
        <v>549</v>
      </c>
      <c r="N38" s="8" t="s">
        <v>648</v>
      </c>
    </row>
    <row r="39" spans="4:14" x14ac:dyDescent="0.25">
      <c r="D39" s="291"/>
      <c r="E39" s="299" t="s">
        <v>543</v>
      </c>
      <c r="F39" s="319" t="s">
        <v>544</v>
      </c>
      <c r="G39" s="285" t="s">
        <v>647</v>
      </c>
      <c r="H39" s="8" t="s">
        <v>545</v>
      </c>
      <c r="I39" s="285"/>
      <c r="J39" s="279"/>
      <c r="K39" s="285">
        <v>0</v>
      </c>
      <c r="L39" s="285" t="s">
        <v>538</v>
      </c>
      <c r="M39" s="285" t="s">
        <v>549</v>
      </c>
      <c r="N39" s="285" t="s">
        <v>648</v>
      </c>
    </row>
    <row r="40" spans="4:14" x14ac:dyDescent="0.25">
      <c r="D40" s="293"/>
      <c r="E40" s="300"/>
      <c r="F40" s="320"/>
      <c r="G40" s="287"/>
      <c r="H40" s="9" t="s">
        <v>546</v>
      </c>
      <c r="I40" s="287"/>
      <c r="J40" s="281"/>
      <c r="K40" s="287"/>
      <c r="L40" s="287"/>
      <c r="M40" s="287"/>
      <c r="N40" s="287"/>
    </row>
    <row r="41" spans="4:14" x14ac:dyDescent="0.25">
      <c r="D41" s="60">
        <v>4</v>
      </c>
      <c r="E41" s="278" t="s">
        <v>551</v>
      </c>
      <c r="F41" s="278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533</v>
      </c>
      <c r="F42" s="79" t="s">
        <v>552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553</v>
      </c>
      <c r="G43" s="13" t="s">
        <v>647</v>
      </c>
      <c r="H43" s="9" t="s">
        <v>554</v>
      </c>
      <c r="I43" s="9"/>
      <c r="J43" s="71"/>
      <c r="K43" s="10">
        <v>0</v>
      </c>
      <c r="L43" s="13" t="s">
        <v>538</v>
      </c>
      <c r="M43" s="9" t="s">
        <v>555</v>
      </c>
      <c r="N43" s="9" t="s">
        <v>648</v>
      </c>
    </row>
    <row r="44" spans="4:14" x14ac:dyDescent="0.25">
      <c r="D44" s="291"/>
      <c r="E44" s="299"/>
      <c r="F44" s="319" t="s">
        <v>556</v>
      </c>
      <c r="G44" s="285" t="s">
        <v>647</v>
      </c>
      <c r="H44" s="8" t="s">
        <v>557</v>
      </c>
      <c r="I44" s="285"/>
      <c r="J44" s="279"/>
      <c r="K44" s="285">
        <v>0</v>
      </c>
      <c r="L44" s="285" t="s">
        <v>538</v>
      </c>
      <c r="M44" s="285" t="s">
        <v>555</v>
      </c>
      <c r="N44" s="285" t="s">
        <v>648</v>
      </c>
    </row>
    <row r="45" spans="4:14" x14ac:dyDescent="0.25">
      <c r="D45" s="293"/>
      <c r="E45" s="300"/>
      <c r="F45" s="320"/>
      <c r="G45" s="287"/>
      <c r="H45" s="9" t="s">
        <v>558</v>
      </c>
      <c r="I45" s="287"/>
      <c r="J45" s="281"/>
      <c r="K45" s="287"/>
      <c r="L45" s="287"/>
      <c r="M45" s="287"/>
      <c r="N45" s="287"/>
    </row>
    <row r="46" spans="4:14" x14ac:dyDescent="0.25">
      <c r="D46" s="305"/>
      <c r="E46" s="299" t="s">
        <v>540</v>
      </c>
      <c r="F46" s="80" t="s">
        <v>559</v>
      </c>
      <c r="G46" s="282"/>
      <c r="H46" s="8" t="s">
        <v>561</v>
      </c>
      <c r="I46" s="282"/>
      <c r="J46" s="279"/>
      <c r="K46" s="285">
        <v>0</v>
      </c>
      <c r="L46" s="285" t="s">
        <v>538</v>
      </c>
      <c r="M46" s="285" t="s">
        <v>555</v>
      </c>
      <c r="N46" s="285" t="s">
        <v>648</v>
      </c>
    </row>
    <row r="47" spans="4:14" x14ac:dyDescent="0.25">
      <c r="D47" s="306"/>
      <c r="E47" s="300"/>
      <c r="F47" s="70" t="s">
        <v>560</v>
      </c>
      <c r="G47" s="284"/>
      <c r="H47" s="9" t="s">
        <v>562</v>
      </c>
      <c r="I47" s="284"/>
      <c r="J47" s="281"/>
      <c r="K47" s="287"/>
      <c r="L47" s="287"/>
      <c r="M47" s="287"/>
      <c r="N47" s="287"/>
    </row>
    <row r="48" spans="4:14" x14ac:dyDescent="0.25">
      <c r="D48" s="305"/>
      <c r="E48" s="299" t="s">
        <v>543</v>
      </c>
      <c r="F48" s="319" t="s">
        <v>563</v>
      </c>
      <c r="G48" s="282"/>
      <c r="H48" s="8" t="s">
        <v>564</v>
      </c>
      <c r="I48" s="282"/>
      <c r="J48" s="279"/>
      <c r="K48" s="285">
        <v>0</v>
      </c>
      <c r="L48" s="285" t="s">
        <v>538</v>
      </c>
      <c r="M48" s="285" t="s">
        <v>555</v>
      </c>
      <c r="N48" s="285" t="s">
        <v>648</v>
      </c>
    </row>
    <row r="49" spans="4:14" x14ac:dyDescent="0.25">
      <c r="D49" s="306"/>
      <c r="E49" s="300"/>
      <c r="F49" s="320"/>
      <c r="G49" s="284"/>
      <c r="H49" s="15" t="s">
        <v>565</v>
      </c>
      <c r="I49" s="284"/>
      <c r="J49" s="281"/>
      <c r="K49" s="287"/>
      <c r="L49" s="287"/>
      <c r="M49" s="287"/>
      <c r="N49" s="287"/>
    </row>
    <row r="50" spans="4:14" x14ac:dyDescent="0.25">
      <c r="D50" s="305"/>
      <c r="E50" s="299" t="s">
        <v>566</v>
      </c>
      <c r="F50" s="81" t="s">
        <v>567</v>
      </c>
      <c r="G50" s="282"/>
      <c r="H50" s="8" t="s">
        <v>561</v>
      </c>
      <c r="I50" s="282"/>
      <c r="J50" s="279"/>
      <c r="K50" s="285">
        <v>0</v>
      </c>
      <c r="L50" s="285" t="s">
        <v>538</v>
      </c>
      <c r="M50" s="285" t="s">
        <v>555</v>
      </c>
      <c r="N50" s="285" t="s">
        <v>648</v>
      </c>
    </row>
    <row r="51" spans="4:14" x14ac:dyDescent="0.25">
      <c r="D51" s="306"/>
      <c r="E51" s="300"/>
      <c r="F51" s="70" t="s">
        <v>568</v>
      </c>
      <c r="G51" s="284"/>
      <c r="H51" s="15" t="s">
        <v>562</v>
      </c>
      <c r="I51" s="284"/>
      <c r="J51" s="281"/>
      <c r="K51" s="287"/>
      <c r="L51" s="287"/>
      <c r="M51" s="287"/>
      <c r="N51" s="287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78" t="s">
        <v>569</v>
      </c>
      <c r="F53" s="278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533</v>
      </c>
      <c r="F54" s="70" t="s">
        <v>570</v>
      </c>
      <c r="G54" s="13" t="s">
        <v>646</v>
      </c>
      <c r="H54" s="9" t="s">
        <v>571</v>
      </c>
      <c r="I54" s="9"/>
      <c r="J54" s="71"/>
      <c r="K54" s="124">
        <v>173543000</v>
      </c>
      <c r="L54" s="13" t="s">
        <v>538</v>
      </c>
      <c r="M54" s="9" t="s">
        <v>572</v>
      </c>
      <c r="N54" s="9"/>
    </row>
    <row r="55" spans="4:14" x14ac:dyDescent="0.25">
      <c r="D55" s="68"/>
      <c r="E55" s="69" t="s">
        <v>540</v>
      </c>
      <c r="F55" s="70" t="s">
        <v>544</v>
      </c>
      <c r="G55" s="14" t="s">
        <v>646</v>
      </c>
      <c r="H55" s="8" t="s">
        <v>571</v>
      </c>
      <c r="I55" s="8"/>
      <c r="J55" s="72"/>
      <c r="K55" s="152">
        <v>214349908.61000001</v>
      </c>
      <c r="L55" s="14" t="s">
        <v>538</v>
      </c>
      <c r="M55" s="84" t="s">
        <v>573</v>
      </c>
      <c r="N55" s="8"/>
    </row>
    <row r="56" spans="4:14" x14ac:dyDescent="0.25">
      <c r="D56" s="60">
        <v>6</v>
      </c>
      <c r="E56" s="278" t="s">
        <v>574</v>
      </c>
      <c r="F56" s="278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533</v>
      </c>
      <c r="F57" s="70" t="s">
        <v>570</v>
      </c>
      <c r="G57" s="13" t="s">
        <v>647</v>
      </c>
      <c r="H57" s="9" t="s">
        <v>542</v>
      </c>
      <c r="I57" s="9"/>
      <c r="J57" s="71"/>
      <c r="K57" s="10">
        <v>0</v>
      </c>
      <c r="L57" s="13" t="s">
        <v>538</v>
      </c>
      <c r="M57" s="15" t="s">
        <v>575</v>
      </c>
      <c r="N57" s="9" t="s">
        <v>648</v>
      </c>
    </row>
    <row r="58" spans="4:14" x14ac:dyDescent="0.25">
      <c r="D58" s="60">
        <v>7</v>
      </c>
      <c r="E58" s="278" t="s">
        <v>576</v>
      </c>
      <c r="F58" s="278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1"/>
      <c r="E59" s="299" t="s">
        <v>533</v>
      </c>
      <c r="F59" s="319" t="s">
        <v>534</v>
      </c>
      <c r="G59" s="285" t="s">
        <v>647</v>
      </c>
      <c r="H59" s="9" t="s">
        <v>577</v>
      </c>
      <c r="I59" s="285"/>
      <c r="J59" s="279"/>
      <c r="K59" s="285">
        <v>0</v>
      </c>
      <c r="L59" s="285" t="s">
        <v>538</v>
      </c>
      <c r="M59" s="285" t="s">
        <v>578</v>
      </c>
      <c r="N59" s="285" t="s">
        <v>648</v>
      </c>
    </row>
    <row r="60" spans="4:14" x14ac:dyDescent="0.25">
      <c r="D60" s="293"/>
      <c r="E60" s="300"/>
      <c r="F60" s="320"/>
      <c r="G60" s="287"/>
      <c r="H60" s="15" t="s">
        <v>358</v>
      </c>
      <c r="I60" s="287"/>
      <c r="J60" s="281"/>
      <c r="K60" s="287"/>
      <c r="L60" s="287"/>
      <c r="M60" s="287"/>
      <c r="N60" s="287"/>
    </row>
    <row r="61" spans="4:14" x14ac:dyDescent="0.25">
      <c r="D61" s="68"/>
      <c r="E61" s="69" t="s">
        <v>540</v>
      </c>
      <c r="F61" s="70" t="s">
        <v>240</v>
      </c>
      <c r="G61" s="13" t="s">
        <v>647</v>
      </c>
      <c r="H61" s="9" t="s">
        <v>554</v>
      </c>
      <c r="I61" s="9"/>
      <c r="J61" s="71"/>
      <c r="K61" s="73">
        <v>0</v>
      </c>
      <c r="L61" s="13" t="s">
        <v>538</v>
      </c>
      <c r="M61" s="8" t="s">
        <v>578</v>
      </c>
      <c r="N61" s="8" t="s">
        <v>648</v>
      </c>
    </row>
    <row r="62" spans="4:14" x14ac:dyDescent="0.25">
      <c r="D62" s="291"/>
      <c r="E62" s="299" t="s">
        <v>543</v>
      </c>
      <c r="F62" s="319" t="s">
        <v>544</v>
      </c>
      <c r="G62" s="285" t="s">
        <v>647</v>
      </c>
      <c r="H62" s="8" t="s">
        <v>557</v>
      </c>
      <c r="I62" s="285"/>
      <c r="J62" s="279"/>
      <c r="K62" s="73">
        <v>0</v>
      </c>
      <c r="L62" s="285" t="s">
        <v>538</v>
      </c>
      <c r="M62" s="285" t="s">
        <v>578</v>
      </c>
      <c r="N62" s="285" t="s">
        <v>648</v>
      </c>
    </row>
    <row r="63" spans="4:14" x14ac:dyDescent="0.25">
      <c r="D63" s="293"/>
      <c r="E63" s="300"/>
      <c r="F63" s="320"/>
      <c r="G63" s="287"/>
      <c r="H63" s="15" t="s">
        <v>558</v>
      </c>
      <c r="I63" s="287"/>
      <c r="J63" s="281"/>
      <c r="K63" s="73"/>
      <c r="L63" s="287"/>
      <c r="M63" s="287"/>
      <c r="N63" s="287"/>
    </row>
    <row r="64" spans="4:14" x14ac:dyDescent="0.25">
      <c r="D64" s="303" t="s">
        <v>579</v>
      </c>
      <c r="E64" s="304"/>
      <c r="F64" s="304"/>
      <c r="G64" s="304"/>
      <c r="H64" s="304"/>
      <c r="I64" s="304"/>
      <c r="J64" s="304"/>
      <c r="K64" s="58"/>
      <c r="L64" s="58"/>
      <c r="M64" s="58"/>
      <c r="N64" s="59"/>
    </row>
    <row r="65" spans="4:14" x14ac:dyDescent="0.25">
      <c r="D65" s="60">
        <v>1</v>
      </c>
      <c r="E65" s="278" t="s">
        <v>580</v>
      </c>
      <c r="F65" s="278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05"/>
      <c r="E66" s="299" t="s">
        <v>533</v>
      </c>
      <c r="F66" s="319" t="s">
        <v>581</v>
      </c>
      <c r="G66" s="285" t="s">
        <v>646</v>
      </c>
      <c r="H66" s="9" t="s">
        <v>582</v>
      </c>
      <c r="I66" s="285"/>
      <c r="J66" s="279"/>
      <c r="K66" s="282"/>
      <c r="L66" s="282"/>
      <c r="M66" s="285" t="s">
        <v>583</v>
      </c>
      <c r="N66" s="285"/>
    </row>
    <row r="67" spans="4:14" x14ac:dyDescent="0.25">
      <c r="D67" s="307"/>
      <c r="E67" s="308"/>
      <c r="F67" s="321"/>
      <c r="G67" s="286"/>
      <c r="H67" s="9" t="s">
        <v>577</v>
      </c>
      <c r="I67" s="286"/>
      <c r="J67" s="280"/>
      <c r="K67" s="283"/>
      <c r="L67" s="283"/>
      <c r="M67" s="286"/>
      <c r="N67" s="286"/>
    </row>
    <row r="68" spans="4:14" x14ac:dyDescent="0.25">
      <c r="D68" s="306"/>
      <c r="E68" s="300"/>
      <c r="F68" s="320"/>
      <c r="G68" s="287"/>
      <c r="H68" s="15" t="s">
        <v>358</v>
      </c>
      <c r="I68" s="287"/>
      <c r="J68" s="281"/>
      <c r="K68" s="284"/>
      <c r="L68" s="284"/>
      <c r="M68" s="287"/>
      <c r="N68" s="287"/>
    </row>
    <row r="69" spans="4:14" x14ac:dyDescent="0.25">
      <c r="D69" s="305"/>
      <c r="E69" s="299" t="s">
        <v>540</v>
      </c>
      <c r="F69" s="319" t="s">
        <v>584</v>
      </c>
      <c r="G69" s="285" t="s">
        <v>646</v>
      </c>
      <c r="H69" s="9" t="s">
        <v>582</v>
      </c>
      <c r="I69" s="285"/>
      <c r="J69" s="279"/>
      <c r="K69" s="282"/>
      <c r="L69" s="282"/>
      <c r="M69" s="285" t="s">
        <v>583</v>
      </c>
      <c r="N69" s="285"/>
    </row>
    <row r="70" spans="4:14" x14ac:dyDescent="0.25">
      <c r="D70" s="307"/>
      <c r="E70" s="308"/>
      <c r="F70" s="321"/>
      <c r="G70" s="286"/>
      <c r="H70" s="9" t="s">
        <v>577</v>
      </c>
      <c r="I70" s="286"/>
      <c r="J70" s="280"/>
      <c r="K70" s="283"/>
      <c r="L70" s="283"/>
      <c r="M70" s="286"/>
      <c r="N70" s="286"/>
    </row>
    <row r="71" spans="4:14" x14ac:dyDescent="0.25">
      <c r="D71" s="306"/>
      <c r="E71" s="300"/>
      <c r="F71" s="320"/>
      <c r="G71" s="287"/>
      <c r="H71" s="15" t="s">
        <v>585</v>
      </c>
      <c r="I71" s="287"/>
      <c r="J71" s="281"/>
      <c r="K71" s="284"/>
      <c r="L71" s="284"/>
      <c r="M71" s="287"/>
      <c r="N71" s="287"/>
    </row>
    <row r="72" spans="4:14" x14ac:dyDescent="0.25">
      <c r="D72" s="305"/>
      <c r="E72" s="299" t="s">
        <v>543</v>
      </c>
      <c r="F72" s="80" t="s">
        <v>586</v>
      </c>
      <c r="G72" s="285" t="s">
        <v>647</v>
      </c>
      <c r="H72" s="9" t="s">
        <v>582</v>
      </c>
      <c r="I72" s="285"/>
      <c r="J72" s="279"/>
      <c r="K72" s="282"/>
      <c r="L72" s="282"/>
      <c r="M72" s="285" t="s">
        <v>583</v>
      </c>
      <c r="N72" s="285" t="s">
        <v>648</v>
      </c>
    </row>
    <row r="73" spans="4:14" x14ac:dyDescent="0.25">
      <c r="D73" s="307"/>
      <c r="E73" s="308"/>
      <c r="F73" s="80" t="s">
        <v>587</v>
      </c>
      <c r="G73" s="286"/>
      <c r="H73" s="9" t="s">
        <v>577</v>
      </c>
      <c r="I73" s="286"/>
      <c r="J73" s="280"/>
      <c r="K73" s="283"/>
      <c r="L73" s="283"/>
      <c r="M73" s="286"/>
      <c r="N73" s="286"/>
    </row>
    <row r="74" spans="4:14" x14ac:dyDescent="0.25">
      <c r="D74" s="306"/>
      <c r="E74" s="300"/>
      <c r="F74" s="87"/>
      <c r="G74" s="287"/>
      <c r="H74" s="15" t="s">
        <v>358</v>
      </c>
      <c r="I74" s="287"/>
      <c r="J74" s="281"/>
      <c r="K74" s="284"/>
      <c r="L74" s="284"/>
      <c r="M74" s="287"/>
      <c r="N74" s="287"/>
    </row>
    <row r="75" spans="4:14" x14ac:dyDescent="0.25">
      <c r="D75" s="305"/>
      <c r="E75" s="299" t="s">
        <v>566</v>
      </c>
      <c r="F75" s="80" t="s">
        <v>588</v>
      </c>
      <c r="G75" s="285" t="s">
        <v>647</v>
      </c>
      <c r="H75" s="9" t="s">
        <v>582</v>
      </c>
      <c r="I75" s="285"/>
      <c r="J75" s="279"/>
      <c r="K75" s="282"/>
      <c r="L75" s="282"/>
      <c r="M75" s="285" t="s">
        <v>583</v>
      </c>
      <c r="N75" s="285" t="s">
        <v>648</v>
      </c>
    </row>
    <row r="76" spans="4:14" x14ac:dyDescent="0.25">
      <c r="D76" s="307"/>
      <c r="E76" s="308"/>
      <c r="F76" s="80" t="s">
        <v>589</v>
      </c>
      <c r="G76" s="286"/>
      <c r="H76" s="9" t="s">
        <v>577</v>
      </c>
      <c r="I76" s="286"/>
      <c r="J76" s="280"/>
      <c r="K76" s="283"/>
      <c r="L76" s="283"/>
      <c r="M76" s="286"/>
      <c r="N76" s="286"/>
    </row>
    <row r="77" spans="4:14" x14ac:dyDescent="0.25">
      <c r="D77" s="306"/>
      <c r="E77" s="300"/>
      <c r="F77" s="87"/>
      <c r="G77" s="287"/>
      <c r="H77" s="15" t="s">
        <v>590</v>
      </c>
      <c r="I77" s="287"/>
      <c r="J77" s="281"/>
      <c r="K77" s="284"/>
      <c r="L77" s="284"/>
      <c r="M77" s="287"/>
      <c r="N77" s="287"/>
    </row>
    <row r="78" spans="4:14" x14ac:dyDescent="0.25">
      <c r="D78" s="305"/>
      <c r="E78" s="299" t="s">
        <v>591</v>
      </c>
      <c r="F78" s="319" t="s">
        <v>592</v>
      </c>
      <c r="G78" s="285" t="s">
        <v>647</v>
      </c>
      <c r="H78" s="9" t="s">
        <v>577</v>
      </c>
      <c r="I78" s="285"/>
      <c r="J78" s="279"/>
      <c r="K78" s="282"/>
      <c r="L78" s="282"/>
      <c r="M78" s="285" t="s">
        <v>583</v>
      </c>
      <c r="N78" s="285" t="s">
        <v>648</v>
      </c>
    </row>
    <row r="79" spans="4:14" x14ac:dyDescent="0.25">
      <c r="D79" s="306"/>
      <c r="E79" s="300"/>
      <c r="F79" s="320"/>
      <c r="G79" s="287"/>
      <c r="H79" s="15" t="s">
        <v>593</v>
      </c>
      <c r="I79" s="287"/>
      <c r="J79" s="281"/>
      <c r="K79" s="284"/>
      <c r="L79" s="284"/>
      <c r="M79" s="287"/>
      <c r="N79" s="287"/>
    </row>
    <row r="80" spans="4:14" x14ac:dyDescent="0.25">
      <c r="D80" s="309">
        <v>2</v>
      </c>
      <c r="E80" s="311" t="s">
        <v>594</v>
      </c>
      <c r="F80" s="311"/>
      <c r="G80" s="313"/>
      <c r="H80" s="315"/>
      <c r="I80" s="313"/>
      <c r="J80" s="315"/>
      <c r="K80" s="313"/>
      <c r="L80" s="313"/>
      <c r="M80" s="313"/>
      <c r="N80" s="317"/>
    </row>
    <row r="81" spans="4:18" x14ac:dyDescent="0.25">
      <c r="D81" s="310"/>
      <c r="E81" s="312" t="s">
        <v>595</v>
      </c>
      <c r="F81" s="312"/>
      <c r="G81" s="314"/>
      <c r="H81" s="316"/>
      <c r="I81" s="314"/>
      <c r="J81" s="316"/>
      <c r="K81" s="314"/>
      <c r="L81" s="314"/>
      <c r="M81" s="314"/>
      <c r="N81" s="318"/>
    </row>
    <row r="82" spans="4:18" x14ac:dyDescent="0.25">
      <c r="D82" s="305"/>
      <c r="E82" s="299" t="s">
        <v>533</v>
      </c>
      <c r="F82" s="80" t="s">
        <v>596</v>
      </c>
      <c r="G82" s="285" t="s">
        <v>647</v>
      </c>
      <c r="H82" s="9" t="s">
        <v>598</v>
      </c>
      <c r="I82" s="285"/>
      <c r="J82" s="279"/>
      <c r="K82" s="282"/>
      <c r="L82" s="282"/>
      <c r="M82" s="285" t="s">
        <v>539</v>
      </c>
      <c r="N82" s="285" t="s">
        <v>648</v>
      </c>
    </row>
    <row r="83" spans="4:18" x14ac:dyDescent="0.25">
      <c r="D83" s="307"/>
      <c r="E83" s="308"/>
      <c r="F83" s="80" t="s">
        <v>597</v>
      </c>
      <c r="G83" s="286"/>
      <c r="H83" s="9" t="s">
        <v>577</v>
      </c>
      <c r="I83" s="286"/>
      <c r="J83" s="280"/>
      <c r="K83" s="283"/>
      <c r="L83" s="283"/>
      <c r="M83" s="286"/>
      <c r="N83" s="286"/>
    </row>
    <row r="84" spans="4:18" x14ac:dyDescent="0.25">
      <c r="D84" s="306"/>
      <c r="E84" s="300"/>
      <c r="F84" s="87"/>
      <c r="G84" s="287"/>
      <c r="H84" s="15" t="s">
        <v>358</v>
      </c>
      <c r="I84" s="287"/>
      <c r="J84" s="281"/>
      <c r="K84" s="284"/>
      <c r="L84" s="284"/>
      <c r="M84" s="287"/>
      <c r="N84" s="287"/>
    </row>
    <row r="85" spans="4:18" x14ac:dyDescent="0.25">
      <c r="D85" s="305"/>
      <c r="E85" s="299" t="s">
        <v>540</v>
      </c>
      <c r="F85" s="80" t="s">
        <v>599</v>
      </c>
      <c r="G85" s="285" t="s">
        <v>647</v>
      </c>
      <c r="H85" s="9" t="s">
        <v>598</v>
      </c>
      <c r="I85" s="285"/>
      <c r="J85" s="279"/>
      <c r="K85" s="282"/>
      <c r="L85" s="282"/>
      <c r="M85" s="285" t="s">
        <v>539</v>
      </c>
      <c r="N85" s="285" t="s">
        <v>648</v>
      </c>
    </row>
    <row r="86" spans="4:18" x14ac:dyDescent="0.25">
      <c r="D86" s="307"/>
      <c r="E86" s="308"/>
      <c r="F86" s="80" t="s">
        <v>600</v>
      </c>
      <c r="G86" s="286"/>
      <c r="H86" s="9" t="s">
        <v>577</v>
      </c>
      <c r="I86" s="286"/>
      <c r="J86" s="280"/>
      <c r="K86" s="283"/>
      <c r="L86" s="283"/>
      <c r="M86" s="286"/>
      <c r="N86" s="286"/>
    </row>
    <row r="87" spans="4:18" x14ac:dyDescent="0.25">
      <c r="D87" s="306"/>
      <c r="E87" s="300"/>
      <c r="F87" s="87"/>
      <c r="G87" s="287"/>
      <c r="H87" s="15" t="s">
        <v>358</v>
      </c>
      <c r="I87" s="287"/>
      <c r="J87" s="281"/>
      <c r="K87" s="284"/>
      <c r="L87" s="284"/>
      <c r="M87" s="287"/>
      <c r="N87" s="287"/>
    </row>
    <row r="88" spans="4:18" x14ac:dyDescent="0.25">
      <c r="D88" s="305"/>
      <c r="E88" s="299" t="s">
        <v>543</v>
      </c>
      <c r="F88" s="80" t="s">
        <v>601</v>
      </c>
      <c r="G88" s="285" t="s">
        <v>647</v>
      </c>
      <c r="H88" s="9" t="s">
        <v>598</v>
      </c>
      <c r="I88" s="285"/>
      <c r="J88" s="279"/>
      <c r="K88" s="282"/>
      <c r="L88" s="282"/>
      <c r="M88" s="285" t="s">
        <v>539</v>
      </c>
      <c r="N88" s="285" t="s">
        <v>648</v>
      </c>
    </row>
    <row r="89" spans="4:18" x14ac:dyDescent="0.25">
      <c r="D89" s="307"/>
      <c r="E89" s="308"/>
      <c r="F89" s="80" t="s">
        <v>602</v>
      </c>
      <c r="G89" s="286"/>
      <c r="H89" s="9" t="s">
        <v>577</v>
      </c>
      <c r="I89" s="286"/>
      <c r="J89" s="280"/>
      <c r="K89" s="283"/>
      <c r="L89" s="283"/>
      <c r="M89" s="286"/>
      <c r="N89" s="286"/>
      <c r="R89">
        <f>237-187</f>
        <v>50</v>
      </c>
    </row>
    <row r="90" spans="4:18" x14ac:dyDescent="0.25">
      <c r="D90" s="306"/>
      <c r="E90" s="300"/>
      <c r="F90" s="87"/>
      <c r="G90" s="287"/>
      <c r="H90" s="15" t="s">
        <v>358</v>
      </c>
      <c r="I90" s="287"/>
      <c r="J90" s="281"/>
      <c r="K90" s="284"/>
      <c r="L90" s="284"/>
      <c r="M90" s="287"/>
      <c r="N90" s="287"/>
    </row>
    <row r="91" spans="4:18" x14ac:dyDescent="0.25">
      <c r="D91" s="305"/>
      <c r="E91" s="299" t="s">
        <v>566</v>
      </c>
      <c r="F91" s="81" t="s">
        <v>603</v>
      </c>
      <c r="G91" s="285" t="s">
        <v>647</v>
      </c>
      <c r="H91" s="285" t="s">
        <v>605</v>
      </c>
      <c r="I91" s="285"/>
      <c r="J91" s="279"/>
      <c r="K91" s="282"/>
      <c r="L91" s="282"/>
      <c r="M91" s="285" t="s">
        <v>539</v>
      </c>
      <c r="N91" s="285" t="s">
        <v>648</v>
      </c>
    </row>
    <row r="92" spans="4:18" x14ac:dyDescent="0.25">
      <c r="D92" s="306"/>
      <c r="E92" s="300"/>
      <c r="F92" s="70" t="s">
        <v>604</v>
      </c>
      <c r="G92" s="287"/>
      <c r="H92" s="287"/>
      <c r="I92" s="287"/>
      <c r="J92" s="281"/>
      <c r="K92" s="284"/>
      <c r="L92" s="284"/>
      <c r="M92" s="287"/>
      <c r="N92" s="287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78" t="s">
        <v>606</v>
      </c>
      <c r="F95" s="278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533</v>
      </c>
      <c r="F96" s="70" t="s">
        <v>607</v>
      </c>
      <c r="G96" s="89" t="s">
        <v>521</v>
      </c>
      <c r="H96" s="15" t="s">
        <v>608</v>
      </c>
      <c r="I96" s="15"/>
      <c r="J96" s="90"/>
      <c r="K96" s="91"/>
      <c r="L96" s="92"/>
      <c r="M96" s="9" t="s">
        <v>572</v>
      </c>
      <c r="N96" s="9"/>
    </row>
    <row r="97" spans="4:14" x14ac:dyDescent="0.25">
      <c r="D97" s="305"/>
      <c r="E97" s="299" t="s">
        <v>540</v>
      </c>
      <c r="F97" s="80" t="s">
        <v>609</v>
      </c>
      <c r="G97" s="285" t="s">
        <v>646</v>
      </c>
      <c r="H97" s="285" t="s">
        <v>608</v>
      </c>
      <c r="I97" s="285"/>
      <c r="J97" s="279"/>
      <c r="K97" s="282"/>
      <c r="L97" s="282"/>
      <c r="M97" s="285" t="s">
        <v>572</v>
      </c>
      <c r="N97" s="285"/>
    </row>
    <row r="98" spans="4:14" x14ac:dyDescent="0.25">
      <c r="D98" s="306"/>
      <c r="E98" s="300"/>
      <c r="F98" s="70" t="s">
        <v>610</v>
      </c>
      <c r="G98" s="287"/>
      <c r="H98" s="287"/>
      <c r="I98" s="287"/>
      <c r="J98" s="281"/>
      <c r="K98" s="284"/>
      <c r="L98" s="284"/>
      <c r="M98" s="287"/>
      <c r="N98" s="287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88" t="s">
        <v>611</v>
      </c>
      <c r="E100" s="289"/>
      <c r="F100" s="289"/>
      <c r="G100" s="289"/>
      <c r="H100" s="289"/>
      <c r="I100" s="289"/>
      <c r="J100" s="289"/>
      <c r="K100" s="56"/>
      <c r="L100" s="56"/>
      <c r="M100" s="56"/>
      <c r="N100" s="57"/>
    </row>
    <row r="101" spans="4:14" x14ac:dyDescent="0.25">
      <c r="D101" s="303" t="s">
        <v>531</v>
      </c>
      <c r="E101" s="304"/>
      <c r="F101" s="304"/>
      <c r="G101" s="304"/>
      <c r="H101" s="304"/>
      <c r="I101" s="304"/>
      <c r="J101" s="304"/>
      <c r="K101" s="58"/>
      <c r="L101" s="58"/>
      <c r="M101" s="58"/>
      <c r="N101" s="59"/>
    </row>
    <row r="102" spans="4:14" x14ac:dyDescent="0.25">
      <c r="D102" s="60">
        <v>1</v>
      </c>
      <c r="E102" s="278" t="s">
        <v>612</v>
      </c>
      <c r="F102" s="278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533</v>
      </c>
      <c r="F103" s="70" t="s">
        <v>613</v>
      </c>
      <c r="G103" s="13" t="s">
        <v>646</v>
      </c>
      <c r="H103" s="9" t="s">
        <v>614</v>
      </c>
      <c r="I103" s="9"/>
      <c r="J103" s="71"/>
      <c r="K103" s="124"/>
      <c r="L103" s="13" t="s">
        <v>538</v>
      </c>
      <c r="M103" s="9" t="s">
        <v>615</v>
      </c>
      <c r="N103" s="9"/>
    </row>
    <row r="104" spans="4:14" x14ac:dyDescent="0.25">
      <c r="D104" s="291"/>
      <c r="E104" s="299" t="s">
        <v>540</v>
      </c>
      <c r="F104" s="80" t="s">
        <v>616</v>
      </c>
      <c r="G104" s="285" t="s">
        <v>647</v>
      </c>
      <c r="H104" s="285" t="s">
        <v>618</v>
      </c>
      <c r="I104" s="285"/>
      <c r="J104" s="279"/>
      <c r="K104" s="285">
        <v>0</v>
      </c>
      <c r="L104" s="285" t="s">
        <v>538</v>
      </c>
      <c r="M104" s="285" t="s">
        <v>615</v>
      </c>
      <c r="N104" s="285" t="s">
        <v>648</v>
      </c>
    </row>
    <row r="105" spans="4:14" x14ac:dyDescent="0.25">
      <c r="D105" s="293"/>
      <c r="E105" s="300"/>
      <c r="F105" s="70" t="s">
        <v>617</v>
      </c>
      <c r="G105" s="287"/>
      <c r="H105" s="287"/>
      <c r="I105" s="287"/>
      <c r="J105" s="281"/>
      <c r="K105" s="287"/>
      <c r="L105" s="287"/>
      <c r="M105" s="287"/>
      <c r="N105" s="287"/>
    </row>
    <row r="106" spans="4:14" x14ac:dyDescent="0.25">
      <c r="D106" s="291"/>
      <c r="E106" s="299" t="s">
        <v>543</v>
      </c>
      <c r="F106" s="80" t="s">
        <v>616</v>
      </c>
      <c r="G106" s="285" t="s">
        <v>647</v>
      </c>
      <c r="H106" s="285" t="s">
        <v>618</v>
      </c>
      <c r="I106" s="285"/>
      <c r="J106" s="279"/>
      <c r="K106" s="285">
        <v>0</v>
      </c>
      <c r="L106" s="285" t="s">
        <v>538</v>
      </c>
      <c r="M106" s="285" t="s">
        <v>615</v>
      </c>
      <c r="N106" s="285" t="s">
        <v>648</v>
      </c>
    </row>
    <row r="107" spans="4:14" x14ac:dyDescent="0.25">
      <c r="D107" s="293"/>
      <c r="E107" s="300"/>
      <c r="F107" s="70" t="s">
        <v>619</v>
      </c>
      <c r="G107" s="287"/>
      <c r="H107" s="287"/>
      <c r="I107" s="287"/>
      <c r="J107" s="281"/>
      <c r="K107" s="287"/>
      <c r="L107" s="287"/>
      <c r="M107" s="287"/>
      <c r="N107" s="287"/>
    </row>
    <row r="108" spans="4:14" x14ac:dyDescent="0.25">
      <c r="D108" s="291"/>
      <c r="E108" s="299" t="s">
        <v>566</v>
      </c>
      <c r="F108" s="80" t="s">
        <v>616</v>
      </c>
      <c r="G108" s="285" t="s">
        <v>647</v>
      </c>
      <c r="H108" s="285" t="s">
        <v>618</v>
      </c>
      <c r="I108" s="285"/>
      <c r="J108" s="279"/>
      <c r="K108" s="285">
        <v>0</v>
      </c>
      <c r="L108" s="285" t="s">
        <v>538</v>
      </c>
      <c r="M108" s="285" t="s">
        <v>615</v>
      </c>
      <c r="N108" s="285" t="s">
        <v>648</v>
      </c>
    </row>
    <row r="109" spans="4:14" x14ac:dyDescent="0.25">
      <c r="D109" s="293"/>
      <c r="E109" s="300"/>
      <c r="F109" s="70" t="s">
        <v>620</v>
      </c>
      <c r="G109" s="287"/>
      <c r="H109" s="287"/>
      <c r="I109" s="287"/>
      <c r="J109" s="281"/>
      <c r="K109" s="287"/>
      <c r="L109" s="287"/>
      <c r="M109" s="287"/>
      <c r="N109" s="287"/>
    </row>
    <row r="110" spans="4:14" x14ac:dyDescent="0.25">
      <c r="D110" s="291"/>
      <c r="E110" s="299" t="s">
        <v>591</v>
      </c>
      <c r="F110" s="80" t="s">
        <v>616</v>
      </c>
      <c r="G110" s="285" t="s">
        <v>646</v>
      </c>
      <c r="H110" s="285"/>
      <c r="I110" s="285"/>
      <c r="J110" s="279"/>
      <c r="K110" s="301">
        <f>47989678.53-648605.24</f>
        <v>47341073.289999999</v>
      </c>
      <c r="L110" s="285" t="s">
        <v>538</v>
      </c>
      <c r="M110" s="8" t="s">
        <v>622</v>
      </c>
      <c r="N110" s="285"/>
    </row>
    <row r="111" spans="4:14" x14ac:dyDescent="0.25">
      <c r="D111" s="293"/>
      <c r="E111" s="300"/>
      <c r="F111" s="70" t="s">
        <v>621</v>
      </c>
      <c r="G111" s="287"/>
      <c r="H111" s="287"/>
      <c r="I111" s="287"/>
      <c r="J111" s="281"/>
      <c r="K111" s="302"/>
      <c r="L111" s="287"/>
      <c r="M111" s="15" t="s">
        <v>546</v>
      </c>
      <c r="N111" s="287"/>
    </row>
    <row r="112" spans="4:14" x14ac:dyDescent="0.25">
      <c r="D112" s="303" t="s">
        <v>579</v>
      </c>
      <c r="E112" s="304"/>
      <c r="F112" s="304"/>
      <c r="G112" s="304"/>
      <c r="H112" s="304"/>
      <c r="I112" s="304"/>
      <c r="J112" s="304"/>
      <c r="K112" s="58"/>
      <c r="L112" s="58"/>
      <c r="M112" s="58"/>
      <c r="N112" s="59"/>
    </row>
    <row r="113" spans="4:14" x14ac:dyDescent="0.25">
      <c r="D113" s="291">
        <v>1</v>
      </c>
      <c r="E113" s="294" t="s">
        <v>623</v>
      </c>
      <c r="F113" s="295"/>
      <c r="G113" s="285" t="s">
        <v>647</v>
      </c>
      <c r="H113" s="9" t="s">
        <v>625</v>
      </c>
      <c r="I113" s="285"/>
      <c r="J113" s="279"/>
      <c r="K113" s="282"/>
      <c r="L113" s="282"/>
      <c r="M113" s="285" t="s">
        <v>628</v>
      </c>
      <c r="N113" s="285" t="s">
        <v>648</v>
      </c>
    </row>
    <row r="114" spans="4:14" x14ac:dyDescent="0.25">
      <c r="D114" s="292"/>
      <c r="E114" s="296" t="s">
        <v>624</v>
      </c>
      <c r="F114" s="221"/>
      <c r="G114" s="286"/>
      <c r="H114" s="9" t="s">
        <v>626</v>
      </c>
      <c r="I114" s="286"/>
      <c r="J114" s="280"/>
      <c r="K114" s="283"/>
      <c r="L114" s="283"/>
      <c r="M114" s="286"/>
      <c r="N114" s="286"/>
    </row>
    <row r="115" spans="4:14" x14ac:dyDescent="0.25">
      <c r="D115" s="293"/>
      <c r="E115" s="297"/>
      <c r="F115" s="298"/>
      <c r="G115" s="287"/>
      <c r="H115" s="9" t="s">
        <v>627</v>
      </c>
      <c r="I115" s="287"/>
      <c r="J115" s="281"/>
      <c r="K115" s="284"/>
      <c r="L115" s="284"/>
      <c r="M115" s="287"/>
      <c r="N115" s="287"/>
    </row>
    <row r="116" spans="4:14" x14ac:dyDescent="0.25">
      <c r="D116" s="291">
        <v>2</v>
      </c>
      <c r="E116" s="294" t="s">
        <v>629</v>
      </c>
      <c r="F116" s="295"/>
      <c r="G116" s="285" t="s">
        <v>647</v>
      </c>
      <c r="H116" s="8" t="s">
        <v>625</v>
      </c>
      <c r="I116" s="285"/>
      <c r="J116" s="279"/>
      <c r="K116" s="282"/>
      <c r="L116" s="282"/>
      <c r="M116" s="285" t="s">
        <v>628</v>
      </c>
      <c r="N116" s="285" t="s">
        <v>648</v>
      </c>
    </row>
    <row r="117" spans="4:14" x14ac:dyDescent="0.25">
      <c r="D117" s="292"/>
      <c r="E117" s="296" t="s">
        <v>630</v>
      </c>
      <c r="F117" s="221"/>
      <c r="G117" s="286"/>
      <c r="H117" s="9" t="s">
        <v>626</v>
      </c>
      <c r="I117" s="286"/>
      <c r="J117" s="280"/>
      <c r="K117" s="283"/>
      <c r="L117" s="283"/>
      <c r="M117" s="286"/>
      <c r="N117" s="286"/>
    </row>
    <row r="118" spans="4:14" x14ac:dyDescent="0.25">
      <c r="D118" s="293"/>
      <c r="E118" s="297"/>
      <c r="F118" s="298"/>
      <c r="G118" s="287"/>
      <c r="H118" s="9" t="s">
        <v>627</v>
      </c>
      <c r="I118" s="287"/>
      <c r="J118" s="281"/>
      <c r="K118" s="284"/>
      <c r="L118" s="284"/>
      <c r="M118" s="287"/>
      <c r="N118" s="287"/>
    </row>
    <row r="119" spans="4:14" x14ac:dyDescent="0.25">
      <c r="D119" s="291">
        <v>3</v>
      </c>
      <c r="E119" s="294" t="s">
        <v>631</v>
      </c>
      <c r="F119" s="295"/>
      <c r="G119" s="285" t="s">
        <v>647</v>
      </c>
      <c r="H119" s="8" t="s">
        <v>625</v>
      </c>
      <c r="I119" s="285"/>
      <c r="J119" s="279"/>
      <c r="K119" s="282"/>
      <c r="L119" s="282"/>
      <c r="M119" s="285" t="s">
        <v>633</v>
      </c>
      <c r="N119" s="285" t="s">
        <v>648</v>
      </c>
    </row>
    <row r="120" spans="4:14" x14ac:dyDescent="0.25">
      <c r="D120" s="292"/>
      <c r="E120" s="296" t="s">
        <v>632</v>
      </c>
      <c r="F120" s="221"/>
      <c r="G120" s="286"/>
      <c r="H120" s="9" t="s">
        <v>626</v>
      </c>
      <c r="I120" s="286"/>
      <c r="J120" s="280"/>
      <c r="K120" s="283"/>
      <c r="L120" s="283"/>
      <c r="M120" s="286"/>
      <c r="N120" s="286"/>
    </row>
    <row r="121" spans="4:14" x14ac:dyDescent="0.25">
      <c r="D121" s="293"/>
      <c r="E121" s="297"/>
      <c r="F121" s="298"/>
      <c r="G121" s="287"/>
      <c r="H121" s="15" t="s">
        <v>627</v>
      </c>
      <c r="I121" s="287"/>
      <c r="J121" s="281"/>
      <c r="K121" s="284"/>
      <c r="L121" s="284"/>
      <c r="M121" s="287"/>
      <c r="N121" s="287"/>
    </row>
    <row r="122" spans="4:14" x14ac:dyDescent="0.25">
      <c r="D122" s="288" t="s">
        <v>634</v>
      </c>
      <c r="E122" s="289"/>
      <c r="F122" s="289"/>
      <c r="G122" s="289"/>
      <c r="H122" s="289"/>
      <c r="I122" s="289"/>
      <c r="J122" s="290"/>
      <c r="K122" s="94"/>
      <c r="L122" s="94"/>
      <c r="M122" s="94"/>
      <c r="N122" s="94"/>
    </row>
    <row r="123" spans="4:14" x14ac:dyDescent="0.25">
      <c r="D123" s="275" t="s">
        <v>531</v>
      </c>
      <c r="E123" s="276"/>
      <c r="F123" s="276"/>
      <c r="G123" s="276"/>
      <c r="H123" s="276"/>
      <c r="I123" s="276"/>
      <c r="J123" s="276"/>
      <c r="K123" s="276"/>
      <c r="L123" s="276"/>
      <c r="M123" s="276"/>
      <c r="N123" s="277"/>
    </row>
    <row r="124" spans="4:14" x14ac:dyDescent="0.25">
      <c r="D124" s="83">
        <v>1</v>
      </c>
      <c r="E124" s="278" t="s">
        <v>635</v>
      </c>
      <c r="F124" s="278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533</v>
      </c>
      <c r="F125" s="97" t="s">
        <v>636</v>
      </c>
      <c r="G125" s="98" t="s">
        <v>647</v>
      </c>
      <c r="H125" s="99"/>
      <c r="I125" s="98"/>
      <c r="J125" s="100"/>
      <c r="K125" s="98">
        <v>0</v>
      </c>
      <c r="L125" s="98" t="s">
        <v>538</v>
      </c>
      <c r="M125" s="98" t="s">
        <v>637</v>
      </c>
      <c r="N125" s="98" t="s">
        <v>648</v>
      </c>
    </row>
    <row r="126" spans="4:14" x14ac:dyDescent="0.25">
      <c r="D126" s="95"/>
      <c r="E126" s="96" t="s">
        <v>540</v>
      </c>
      <c r="F126" s="97" t="s">
        <v>638</v>
      </c>
      <c r="G126" s="98" t="s">
        <v>647</v>
      </c>
      <c r="H126" s="99"/>
      <c r="I126" s="98"/>
      <c r="J126" s="100"/>
      <c r="K126" s="98">
        <v>0</v>
      </c>
      <c r="L126" s="98" t="s">
        <v>538</v>
      </c>
      <c r="M126" s="98" t="s">
        <v>637</v>
      </c>
      <c r="N126" s="98" t="s">
        <v>648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37" zoomScaleNormal="100" workbookViewId="0">
      <selection activeCell="C44" sqref="C44:I44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3" t="s">
        <v>642</v>
      </c>
      <c r="D4" s="203"/>
      <c r="E4" s="203"/>
      <c r="F4" s="203"/>
      <c r="G4" s="203"/>
      <c r="H4" s="203"/>
      <c r="I4" s="203"/>
      <c r="J4" s="203"/>
      <c r="K4" s="203"/>
    </row>
    <row r="5" spans="3:11" ht="13.5" customHeight="1" x14ac:dyDescent="0.25">
      <c r="C5" s="203" t="s">
        <v>120</v>
      </c>
      <c r="D5" s="203"/>
      <c r="E5" s="203"/>
      <c r="F5" s="203"/>
      <c r="G5" s="203"/>
      <c r="H5" s="203"/>
      <c r="I5" s="203"/>
      <c r="J5" s="203"/>
      <c r="K5" s="203"/>
    </row>
    <row r="6" spans="3:11" ht="23.25" customHeight="1" x14ac:dyDescent="0.25">
      <c r="C6" s="210" t="s">
        <v>723</v>
      </c>
      <c r="D6" s="203"/>
      <c r="E6" s="203"/>
      <c r="F6" s="203"/>
      <c r="G6" s="203"/>
      <c r="H6" s="203"/>
      <c r="I6" s="203"/>
      <c r="J6" s="203"/>
      <c r="K6" s="203"/>
    </row>
    <row r="7" spans="3:11" x14ac:dyDescent="0.25">
      <c r="C7" s="203" t="s">
        <v>1</v>
      </c>
      <c r="D7" s="203"/>
      <c r="E7" s="203"/>
      <c r="F7" s="203"/>
      <c r="G7" s="203"/>
      <c r="H7" s="203"/>
      <c r="I7" s="203"/>
      <c r="J7" s="203"/>
      <c r="K7" s="203"/>
    </row>
    <row r="8" spans="3:11" x14ac:dyDescent="0.25">
      <c r="C8" s="203" t="s">
        <v>121</v>
      </c>
      <c r="D8" s="203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3" t="s">
        <v>122</v>
      </c>
      <c r="D9" s="203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11"/>
      <c r="D10" s="211"/>
      <c r="E10" s="161" t="s">
        <v>649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11"/>
      <c r="D11" s="211"/>
      <c r="E11" s="160" t="s">
        <v>724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11"/>
      <c r="D12" s="211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204"/>
      <c r="D13" s="202"/>
      <c r="E13" s="3"/>
      <c r="F13" s="3"/>
      <c r="G13" s="3"/>
      <c r="H13" s="3"/>
      <c r="I13" s="3"/>
      <c r="J13" s="3"/>
      <c r="K13" s="3"/>
    </row>
    <row r="14" spans="3:11" x14ac:dyDescent="0.25">
      <c r="C14" s="208" t="s">
        <v>143</v>
      </c>
      <c r="D14" s="209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8" t="s">
        <v>144</v>
      </c>
      <c r="D15" s="209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8" t="s">
        <v>148</v>
      </c>
      <c r="D19" s="209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8" t="s">
        <v>152</v>
      </c>
      <c r="D23" s="209"/>
      <c r="E23" s="116">
        <f>+'FORMATO 1'!J60</f>
        <v>91005636.260000005</v>
      </c>
      <c r="F23" s="116"/>
      <c r="G23" s="116"/>
      <c r="H23" s="116"/>
      <c r="I23" s="116">
        <f>'FORMATO 1'!I60</f>
        <v>109445265.69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8" t="s">
        <v>153</v>
      </c>
      <c r="D25" s="209"/>
      <c r="E25" s="116">
        <f>+E14+E23</f>
        <v>91005636.260000005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109445265.69</v>
      </c>
      <c r="J25" s="116">
        <f t="shared" si="3"/>
        <v>0</v>
      </c>
      <c r="K25" s="116">
        <f t="shared" si="3"/>
        <v>0</v>
      </c>
    </row>
    <row r="26" spans="3:11" x14ac:dyDescent="0.25">
      <c r="C26" s="204"/>
      <c r="D26" s="202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8" t="s">
        <v>639</v>
      </c>
      <c r="D27" s="209"/>
      <c r="E27" s="117"/>
      <c r="F27" s="117"/>
      <c r="G27" s="117"/>
      <c r="H27" s="117"/>
      <c r="I27" s="117"/>
      <c r="J27" s="117"/>
      <c r="K27" s="117"/>
    </row>
    <row r="28" spans="3:11" x14ac:dyDescent="0.25">
      <c r="C28" s="204" t="s">
        <v>154</v>
      </c>
      <c r="D28" s="202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204" t="s">
        <v>155</v>
      </c>
      <c r="D29" s="202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204" t="s">
        <v>156</v>
      </c>
      <c r="D30" s="202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204"/>
      <c r="D31" s="202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8" t="s">
        <v>157</v>
      </c>
      <c r="D32" s="209"/>
      <c r="E32" s="117"/>
      <c r="F32" s="117"/>
      <c r="G32" s="117"/>
      <c r="H32" s="117"/>
      <c r="I32" s="117"/>
      <c r="J32" s="117"/>
      <c r="K32" s="117"/>
    </row>
    <row r="33" spans="3:11" x14ac:dyDescent="0.25">
      <c r="C33" s="204" t="s">
        <v>158</v>
      </c>
      <c r="D33" s="202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204" t="s">
        <v>159</v>
      </c>
      <c r="D34" s="202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04" t="s">
        <v>160</v>
      </c>
      <c r="D35" s="202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5"/>
      <c r="D36" s="206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7" t="s">
        <v>640</v>
      </c>
      <c r="D38" s="207"/>
      <c r="E38" s="207"/>
      <c r="F38" s="207"/>
      <c r="G38" s="207"/>
      <c r="H38" s="207"/>
      <c r="I38" s="207"/>
      <c r="J38" s="207"/>
      <c r="K38" s="207"/>
    </row>
    <row r="39" spans="3:11" ht="30.75" customHeight="1" x14ac:dyDescent="0.25">
      <c r="C39" s="207" t="s">
        <v>641</v>
      </c>
      <c r="D39" s="207"/>
      <c r="E39" s="207"/>
      <c r="F39" s="207"/>
      <c r="G39" s="207"/>
      <c r="H39" s="207"/>
      <c r="I39" s="207"/>
      <c r="J39" s="207"/>
      <c r="K39" s="207"/>
    </row>
    <row r="41" spans="3:11" x14ac:dyDescent="0.25">
      <c r="C41" s="203" t="s">
        <v>642</v>
      </c>
      <c r="D41" s="203"/>
      <c r="E41" s="203"/>
      <c r="F41" s="203"/>
      <c r="G41" s="203"/>
      <c r="H41" s="203"/>
      <c r="I41" s="203"/>
    </row>
    <row r="42" spans="3:11" x14ac:dyDescent="0.25">
      <c r="C42" s="203" t="s">
        <v>120</v>
      </c>
      <c r="D42" s="203"/>
      <c r="E42" s="203"/>
      <c r="F42" s="203"/>
      <c r="G42" s="203"/>
      <c r="H42" s="203"/>
      <c r="I42" s="203"/>
    </row>
    <row r="43" spans="3:11" x14ac:dyDescent="0.25">
      <c r="C43" s="210" t="s">
        <v>725</v>
      </c>
      <c r="D43" s="203"/>
      <c r="E43" s="203"/>
      <c r="F43" s="203"/>
      <c r="G43" s="203"/>
      <c r="H43" s="203"/>
      <c r="I43" s="203"/>
    </row>
    <row r="44" spans="3:11" x14ac:dyDescent="0.25">
      <c r="C44" s="203" t="s">
        <v>1</v>
      </c>
      <c r="D44" s="203"/>
      <c r="E44" s="203"/>
      <c r="F44" s="203"/>
      <c r="G44" s="203"/>
      <c r="H44" s="203"/>
      <c r="I44" s="203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198" t="s">
        <v>173</v>
      </c>
      <c r="D48" s="199"/>
      <c r="E48" s="202"/>
      <c r="F48" s="3"/>
      <c r="G48" s="3"/>
      <c r="H48" s="3"/>
      <c r="I48" s="3"/>
    </row>
    <row r="49" spans="3:9" x14ac:dyDescent="0.25">
      <c r="C49" s="198"/>
      <c r="D49" s="199"/>
      <c r="E49" s="202"/>
      <c r="F49" s="3"/>
      <c r="G49" s="3"/>
      <c r="H49" s="3"/>
      <c r="I49" s="3"/>
    </row>
    <row r="50" spans="3:9" x14ac:dyDescent="0.25">
      <c r="C50" s="198" t="s">
        <v>174</v>
      </c>
      <c r="D50" s="199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198" t="s">
        <v>175</v>
      </c>
      <c r="D51" s="199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00" t="s">
        <v>176</v>
      </c>
      <c r="D52" s="201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2" zoomScaleNormal="100" workbookViewId="0">
      <selection activeCell="J13" sqref="J1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2" t="s">
        <v>642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3:13" x14ac:dyDescent="0.25">
      <c r="C6" s="213" t="s">
        <v>177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7" spans="3:13" x14ac:dyDescent="0.25">
      <c r="C7" s="210" t="s">
        <v>726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3:13" x14ac:dyDescent="0.25">
      <c r="C8" s="212" t="s">
        <v>1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701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729</v>
      </c>
      <c r="L11" s="161" t="s">
        <v>203</v>
      </c>
      <c r="M11" s="160" t="s">
        <v>700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715</v>
      </c>
      <c r="M12" s="160" t="s">
        <v>716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728</v>
      </c>
      <c r="M13" s="160" t="s">
        <v>727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4"/>
      <c r="E17" s="214"/>
      <c r="F17" s="214"/>
      <c r="G17" s="214">
        <f t="shared" ref="G17:M17" si="0">+G19+G20+G21+G22</f>
        <v>0</v>
      </c>
      <c r="H17" s="214"/>
      <c r="I17" s="214">
        <f t="shared" si="0"/>
        <v>0</v>
      </c>
      <c r="J17" s="214">
        <f t="shared" si="0"/>
        <v>0</v>
      </c>
      <c r="K17" s="214">
        <f t="shared" si="0"/>
        <v>0</v>
      </c>
      <c r="L17" s="214">
        <f t="shared" si="0"/>
        <v>0</v>
      </c>
      <c r="M17" s="214">
        <f t="shared" si="0"/>
        <v>0</v>
      </c>
    </row>
    <row r="18" spans="3:13" x14ac:dyDescent="0.25">
      <c r="C18" s="17" t="s">
        <v>207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tabSelected="1" zoomScaleNormal="100" workbookViewId="0">
      <selection activeCell="F71" sqref="F71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3" t="s">
        <v>645</v>
      </c>
      <c r="D4" s="223"/>
      <c r="E4" s="223"/>
      <c r="F4" s="223"/>
      <c r="G4" s="223"/>
    </row>
    <row r="5" spans="3:7" x14ac:dyDescent="0.25">
      <c r="C5" s="225" t="s">
        <v>642</v>
      </c>
      <c r="D5" s="226"/>
      <c r="E5" s="226"/>
      <c r="F5" s="226"/>
      <c r="G5" s="227"/>
    </row>
    <row r="6" spans="3:7" x14ac:dyDescent="0.25">
      <c r="C6" s="228" t="s">
        <v>219</v>
      </c>
      <c r="D6" s="203"/>
      <c r="E6" s="203"/>
      <c r="F6" s="203"/>
      <c r="G6" s="229"/>
    </row>
    <row r="7" spans="3:7" x14ac:dyDescent="0.25">
      <c r="C7" s="230" t="s">
        <v>730</v>
      </c>
      <c r="D7" s="203"/>
      <c r="E7" s="203"/>
      <c r="F7" s="203"/>
      <c r="G7" s="229"/>
    </row>
    <row r="8" spans="3:7" x14ac:dyDescent="0.25">
      <c r="C8" s="231" t="s">
        <v>1</v>
      </c>
      <c r="D8" s="232"/>
      <c r="E8" s="232"/>
      <c r="F8" s="232"/>
      <c r="G8" s="233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17" t="s">
        <v>2</v>
      </c>
      <c r="D10" s="217"/>
      <c r="E10" s="161" t="s">
        <v>220</v>
      </c>
      <c r="F10" s="203" t="s">
        <v>222</v>
      </c>
      <c r="G10" s="161" t="s">
        <v>223</v>
      </c>
    </row>
    <row r="11" spans="3:7" x14ac:dyDescent="0.25">
      <c r="C11" s="220"/>
      <c r="D11" s="220"/>
      <c r="E11" s="165" t="s">
        <v>221</v>
      </c>
      <c r="F11" s="212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457547149</v>
      </c>
      <c r="F13" s="116">
        <f t="shared" ref="F13:G13" si="0">+F14+F15+F16</f>
        <v>559156441.03999996</v>
      </c>
      <c r="G13" s="116">
        <f t="shared" si="0"/>
        <v>559156441.03999996</v>
      </c>
    </row>
    <row r="14" spans="3:7" x14ac:dyDescent="0.25">
      <c r="C14" s="19"/>
      <c r="D14" s="21" t="s">
        <v>226</v>
      </c>
      <c r="E14" s="116">
        <v>457547149</v>
      </c>
      <c r="F14" s="116">
        <v>559156441.03999996</v>
      </c>
      <c r="G14" s="116">
        <v>559156441.03999996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481206642.44999999</v>
      </c>
      <c r="F18" s="116">
        <f t="shared" ref="F18:G18" si="1">+F19+F20</f>
        <v>500047945.72000003</v>
      </c>
      <c r="G18" s="116">
        <f t="shared" si="1"/>
        <v>480464681.88999999</v>
      </c>
    </row>
    <row r="19" spans="3:7" x14ac:dyDescent="0.25">
      <c r="C19" s="19"/>
      <c r="D19" s="21" t="s">
        <v>230</v>
      </c>
      <c r="E19" s="116">
        <v>481206642.44999999</v>
      </c>
      <c r="F19" s="116">
        <v>500047945.72000003</v>
      </c>
      <c r="G19" s="116">
        <v>480464681.88999999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11803754.640000001</v>
      </c>
      <c r="G22" s="116">
        <f>+G23</f>
        <v>5193268.3499999996</v>
      </c>
    </row>
    <row r="23" spans="3:7" x14ac:dyDescent="0.25">
      <c r="C23" s="19"/>
      <c r="D23" s="21" t="s">
        <v>233</v>
      </c>
      <c r="E23" s="116">
        <v>0</v>
      </c>
      <c r="F23" s="116">
        <v>11803754.640000001</v>
      </c>
      <c r="G23" s="116">
        <v>5193268.3499999996</v>
      </c>
    </row>
    <row r="24" spans="3:7" x14ac:dyDescent="0.25">
      <c r="C24" s="215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5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5"/>
      <c r="D27" s="20" t="s">
        <v>643</v>
      </c>
      <c r="E27" s="116">
        <v>0</v>
      </c>
      <c r="F27" s="116">
        <f t="shared" ref="F27:G27" si="2">F13-F18+F22</f>
        <v>70912249.959999934</v>
      </c>
      <c r="G27" s="116">
        <f t="shared" si="2"/>
        <v>83885027.49999997</v>
      </c>
    </row>
    <row r="28" spans="3:7" x14ac:dyDescent="0.25">
      <c r="C28" s="215"/>
      <c r="D28" s="20" t="s">
        <v>236</v>
      </c>
      <c r="E28" s="116">
        <v>0</v>
      </c>
      <c r="F28" s="116">
        <v>70912249.959999993</v>
      </c>
      <c r="G28" s="116">
        <f t="shared" ref="G28" si="3">+G27-G16</f>
        <v>83885027.49999997</v>
      </c>
    </row>
    <row r="29" spans="3:7" x14ac:dyDescent="0.25">
      <c r="C29" s="215"/>
      <c r="D29" s="22"/>
      <c r="E29" s="116"/>
      <c r="F29" s="116"/>
      <c r="G29" s="116"/>
    </row>
    <row r="30" spans="3:7" x14ac:dyDescent="0.25">
      <c r="C30" s="215"/>
      <c r="D30" s="20" t="s">
        <v>237</v>
      </c>
      <c r="E30" s="116"/>
      <c r="F30" s="116"/>
      <c r="G30" s="116"/>
    </row>
    <row r="31" spans="3:7" x14ac:dyDescent="0.25">
      <c r="C31" s="215"/>
      <c r="D31" s="20" t="s">
        <v>238</v>
      </c>
      <c r="E31" s="116">
        <v>-23659493.449999999</v>
      </c>
      <c r="F31" s="116">
        <f t="shared" ref="F31" si="4">F28-F22</f>
        <v>59108495.319999993</v>
      </c>
      <c r="G31" s="116">
        <f>G27-G22</f>
        <v>78691759.149999976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24"/>
      <c r="D33" s="224"/>
      <c r="E33" s="224"/>
      <c r="F33" s="224"/>
      <c r="G33" s="224"/>
    </row>
    <row r="34" spans="3:7" x14ac:dyDescent="0.25">
      <c r="C34" s="220" t="s">
        <v>239</v>
      </c>
      <c r="D34" s="220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5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5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5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-23659493.449999999</v>
      </c>
      <c r="F40" s="116">
        <f t="shared" ref="F40:G40" si="6">+F31+F36</f>
        <v>59108495.319999993</v>
      </c>
      <c r="G40" s="116">
        <f t="shared" si="6"/>
        <v>78691759.149999976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17" t="s">
        <v>239</v>
      </c>
      <c r="D43" s="217"/>
      <c r="E43" s="161" t="s">
        <v>220</v>
      </c>
      <c r="F43" s="203" t="s">
        <v>222</v>
      </c>
      <c r="G43" s="161" t="s">
        <v>223</v>
      </c>
    </row>
    <row r="44" spans="3:7" x14ac:dyDescent="0.25">
      <c r="C44" s="220"/>
      <c r="D44" s="220"/>
      <c r="E44" s="165" t="s">
        <v>240</v>
      </c>
      <c r="F44" s="212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5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5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5"/>
      <c r="D49" s="21" t="s">
        <v>248</v>
      </c>
      <c r="E49" s="116"/>
      <c r="F49" s="116"/>
      <c r="G49" s="116"/>
    </row>
    <row r="50" spans="1:7" x14ac:dyDescent="0.25">
      <c r="C50" s="215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5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5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5"/>
      <c r="D54" s="221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16"/>
      <c r="D55" s="222"/>
      <c r="E55" s="28"/>
      <c r="F55" s="28"/>
      <c r="G55" s="28"/>
    </row>
    <row r="57" spans="1:7" x14ac:dyDescent="0.25">
      <c r="C57" s="217" t="s">
        <v>239</v>
      </c>
      <c r="D57" s="217"/>
      <c r="E57" s="161" t="s">
        <v>220</v>
      </c>
      <c r="F57" s="203" t="s">
        <v>222</v>
      </c>
      <c r="G57" s="161" t="s">
        <v>223</v>
      </c>
    </row>
    <row r="58" spans="1:7" x14ac:dyDescent="0.25">
      <c r="C58" s="220"/>
      <c r="D58" s="220"/>
      <c r="E58" s="165" t="s">
        <v>240</v>
      </c>
      <c r="F58" s="212"/>
      <c r="G58" s="165" t="s">
        <v>224</v>
      </c>
    </row>
    <row r="59" spans="1:7" x14ac:dyDescent="0.25">
      <c r="C59" s="215"/>
      <c r="D59" s="218"/>
      <c r="E59" s="23"/>
      <c r="F59" s="23"/>
      <c r="G59" s="23"/>
    </row>
    <row r="60" spans="1:7" x14ac:dyDescent="0.25">
      <c r="A60">
        <v>1</v>
      </c>
      <c r="C60" s="215"/>
      <c r="D60" s="219" t="s">
        <v>226</v>
      </c>
      <c r="E60" s="116">
        <f>+E13</f>
        <v>457547149</v>
      </c>
      <c r="F60" s="116">
        <f>F14</f>
        <v>559156441.03999996</v>
      </c>
      <c r="G60" s="116">
        <f>G14</f>
        <v>559156441.03999996</v>
      </c>
    </row>
    <row r="61" spans="1:7" x14ac:dyDescent="0.25">
      <c r="C61" s="215"/>
      <c r="D61" s="219"/>
      <c r="E61" s="116"/>
      <c r="F61" s="116"/>
      <c r="G61" s="116"/>
    </row>
    <row r="62" spans="1:7" x14ac:dyDescent="0.25">
      <c r="C62" s="215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5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5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5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481206642.44999999</v>
      </c>
      <c r="F66" s="175">
        <v>500047945.72000003</v>
      </c>
      <c r="G66" s="175">
        <v>480464681.88999999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11803754.640000001</v>
      </c>
      <c r="G68" s="116">
        <f>+G23</f>
        <v>5193268.3499999996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5"/>
      <c r="D70" s="30" t="s">
        <v>255</v>
      </c>
      <c r="E70" s="116">
        <v>0</v>
      </c>
      <c r="F70" s="116">
        <f>F60+F62-F66+F68</f>
        <v>70912249.959999934</v>
      </c>
      <c r="G70" s="116">
        <f>G60+G62-G66+G68</f>
        <v>83885027.49999997</v>
      </c>
    </row>
    <row r="71" spans="3:9" x14ac:dyDescent="0.25">
      <c r="C71" s="215"/>
      <c r="D71" s="30" t="s">
        <v>256</v>
      </c>
      <c r="E71" s="116">
        <f>E70-E62</f>
        <v>0</v>
      </c>
      <c r="F71" s="116">
        <f t="shared" ref="F71:G71" si="13">F70-F62</f>
        <v>70912249.959999934</v>
      </c>
      <c r="G71" s="116">
        <f t="shared" si="13"/>
        <v>83885027.49999997</v>
      </c>
      <c r="I71" s="113"/>
    </row>
    <row r="72" spans="3:9" x14ac:dyDescent="0.25">
      <c r="C72" s="215"/>
      <c r="D72" s="30" t="s">
        <v>257</v>
      </c>
      <c r="E72" s="116"/>
      <c r="F72" s="116"/>
      <c r="G72" s="116"/>
    </row>
    <row r="73" spans="3:9" x14ac:dyDescent="0.25">
      <c r="C73" s="216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17" t="s">
        <v>239</v>
      </c>
      <c r="D75" s="217"/>
      <c r="E75" s="161" t="s">
        <v>220</v>
      </c>
      <c r="F75" s="203" t="s">
        <v>222</v>
      </c>
      <c r="G75" s="161" t="s">
        <v>223</v>
      </c>
    </row>
    <row r="76" spans="3:9" x14ac:dyDescent="0.25">
      <c r="C76" s="217"/>
      <c r="D76" s="217"/>
      <c r="E76" s="161" t="s">
        <v>240</v>
      </c>
      <c r="F76" s="203"/>
      <c r="G76" s="161" t="s">
        <v>224</v>
      </c>
    </row>
    <row r="77" spans="3:9" x14ac:dyDescent="0.25">
      <c r="C77" s="215"/>
      <c r="D77" s="218"/>
      <c r="E77" s="26"/>
      <c r="F77" s="166"/>
      <c r="G77" s="166"/>
    </row>
    <row r="78" spans="3:9" x14ac:dyDescent="0.25">
      <c r="C78" s="215"/>
      <c r="D78" s="219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5"/>
      <c r="D79" s="219"/>
      <c r="E79" s="116"/>
      <c r="F79" s="116"/>
      <c r="G79" s="116"/>
    </row>
    <row r="80" spans="3:9" x14ac:dyDescent="0.25">
      <c r="C80" s="215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5"/>
      <c r="D81" s="129" t="s">
        <v>644</v>
      </c>
      <c r="E81" s="116"/>
      <c r="F81" s="116"/>
      <c r="G81" s="116"/>
    </row>
    <row r="82" spans="3:7" x14ac:dyDescent="0.25">
      <c r="C82" s="215"/>
      <c r="D82" s="21" t="s">
        <v>259</v>
      </c>
      <c r="E82" s="116"/>
      <c r="F82" s="116"/>
      <c r="G82" s="116"/>
    </row>
    <row r="83" spans="3:7" x14ac:dyDescent="0.25">
      <c r="C83" s="215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5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5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5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5"/>
      <c r="D91" s="30" t="s">
        <v>262</v>
      </c>
      <c r="E91" s="116"/>
      <c r="F91" s="116"/>
      <c r="G91" s="116"/>
    </row>
    <row r="92" spans="3:7" x14ac:dyDescent="0.25">
      <c r="C92" s="215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16"/>
      <c r="D93" s="31"/>
      <c r="E93" s="27"/>
      <c r="F93" s="34"/>
      <c r="G93" s="34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K93" sqref="K93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43" t="s">
        <v>642</v>
      </c>
      <c r="D4" s="213"/>
      <c r="E4" s="213"/>
      <c r="F4" s="213"/>
      <c r="G4" s="213"/>
      <c r="H4" s="213"/>
      <c r="I4" s="213"/>
      <c r="J4" s="213"/>
      <c r="K4" s="244"/>
    </row>
    <row r="5" spans="3:12" x14ac:dyDescent="0.25">
      <c r="C5" s="245" t="s">
        <v>264</v>
      </c>
      <c r="D5" s="203"/>
      <c r="E5" s="203"/>
      <c r="F5" s="203"/>
      <c r="G5" s="203"/>
      <c r="H5" s="203"/>
      <c r="I5" s="203"/>
      <c r="J5" s="203"/>
      <c r="K5" s="246"/>
    </row>
    <row r="6" spans="3:12" x14ac:dyDescent="0.25">
      <c r="C6" s="247" t="s">
        <v>726</v>
      </c>
      <c r="D6" s="203"/>
      <c r="E6" s="203"/>
      <c r="F6" s="203"/>
      <c r="G6" s="203"/>
      <c r="H6" s="203"/>
      <c r="I6" s="203"/>
      <c r="J6" s="203"/>
      <c r="K6" s="246"/>
    </row>
    <row r="7" spans="3:12" x14ac:dyDescent="0.25">
      <c r="C7" s="248" t="s">
        <v>1</v>
      </c>
      <c r="D7" s="212"/>
      <c r="E7" s="212"/>
      <c r="F7" s="212"/>
      <c r="G7" s="212"/>
      <c r="H7" s="212"/>
      <c r="I7" s="212"/>
      <c r="J7" s="212"/>
      <c r="K7" s="249"/>
    </row>
    <row r="8" spans="3:12" x14ac:dyDescent="0.25">
      <c r="C8" s="250"/>
      <c r="D8" s="250"/>
      <c r="E8" s="250"/>
      <c r="F8" s="203" t="s">
        <v>265</v>
      </c>
      <c r="G8" s="203"/>
      <c r="H8" s="203"/>
      <c r="I8" s="203"/>
      <c r="J8" s="203"/>
      <c r="K8" s="203" t="s">
        <v>266</v>
      </c>
    </row>
    <row r="9" spans="3:12" x14ac:dyDescent="0.25">
      <c r="C9" s="203" t="s">
        <v>239</v>
      </c>
      <c r="D9" s="203"/>
      <c r="E9" s="203"/>
      <c r="F9" s="203" t="s">
        <v>268</v>
      </c>
      <c r="G9" s="161" t="s">
        <v>269</v>
      </c>
      <c r="H9" s="203" t="s">
        <v>271</v>
      </c>
      <c r="I9" s="203" t="s">
        <v>222</v>
      </c>
      <c r="J9" s="203" t="s">
        <v>272</v>
      </c>
      <c r="K9" s="203"/>
    </row>
    <row r="10" spans="3:12" x14ac:dyDescent="0.25">
      <c r="C10" s="203" t="s">
        <v>267</v>
      </c>
      <c r="D10" s="203"/>
      <c r="E10" s="203"/>
      <c r="F10" s="203"/>
      <c r="G10" s="161" t="s">
        <v>270</v>
      </c>
      <c r="H10" s="203"/>
      <c r="I10" s="203"/>
      <c r="J10" s="203"/>
      <c r="K10" s="203"/>
    </row>
    <row r="11" spans="3:12" x14ac:dyDescent="0.25">
      <c r="C11" s="241"/>
      <c r="D11" s="242"/>
      <c r="E11" s="242"/>
      <c r="F11" s="40"/>
      <c r="G11" s="10"/>
      <c r="H11" s="40"/>
      <c r="I11" s="10"/>
      <c r="J11" s="40"/>
      <c r="K11" s="154"/>
    </row>
    <row r="12" spans="3:12" x14ac:dyDescent="0.25">
      <c r="C12" s="239" t="s">
        <v>273</v>
      </c>
      <c r="D12" s="235"/>
      <c r="E12" s="235"/>
      <c r="F12" s="108"/>
      <c r="G12" s="110"/>
      <c r="H12" s="108"/>
      <c r="I12" s="110"/>
      <c r="J12" s="108"/>
      <c r="K12" s="109"/>
    </row>
    <row r="13" spans="3:12" x14ac:dyDescent="0.25">
      <c r="C13" s="35"/>
      <c r="D13" s="237" t="s">
        <v>274</v>
      </c>
      <c r="E13" s="237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37" t="s">
        <v>275</v>
      </c>
      <c r="E14" s="237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37" t="s">
        <v>276</v>
      </c>
      <c r="E15" s="237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37" t="s">
        <v>277</v>
      </c>
      <c r="E16" s="237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37" t="s">
        <v>278</v>
      </c>
      <c r="E17" s="237"/>
      <c r="F17" s="116">
        <v>6777130</v>
      </c>
      <c r="G17" s="116">
        <v>8309518.0899999999</v>
      </c>
      <c r="H17" s="116">
        <f>F17+G17</f>
        <v>15086648.09</v>
      </c>
      <c r="I17" s="116">
        <v>15086648.09</v>
      </c>
      <c r="J17" s="116">
        <v>15086648.09</v>
      </c>
      <c r="K17" s="116">
        <f>I17-F17</f>
        <v>8309518.0899999999</v>
      </c>
    </row>
    <row r="18" spans="3:14" x14ac:dyDescent="0.25">
      <c r="C18" s="35"/>
      <c r="D18" s="237" t="s">
        <v>279</v>
      </c>
      <c r="E18" s="237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37" t="s">
        <v>280</v>
      </c>
      <c r="E19" s="237"/>
      <c r="F19" s="116">
        <v>160000</v>
      </c>
      <c r="G19" s="116">
        <v>117221.69</v>
      </c>
      <c r="H19" s="116">
        <f t="shared" si="2"/>
        <v>277221.69</v>
      </c>
      <c r="I19" s="116">
        <v>277221.69</v>
      </c>
      <c r="J19" s="116">
        <v>277221.69</v>
      </c>
      <c r="K19" s="116">
        <f t="shared" si="3"/>
        <v>117221.69</v>
      </c>
    </row>
    <row r="20" spans="3:14" x14ac:dyDescent="0.25">
      <c r="C20" s="240"/>
      <c r="D20" s="237" t="s">
        <v>281</v>
      </c>
      <c r="E20" s="237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645</v>
      </c>
    </row>
    <row r="21" spans="3:14" x14ac:dyDescent="0.25">
      <c r="C21" s="240"/>
      <c r="D21" s="237" t="s">
        <v>282</v>
      </c>
      <c r="E21" s="237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645</v>
      </c>
      <c r="N24" s="113" t="s">
        <v>645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0"/>
      <c r="D27" s="237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0"/>
      <c r="D28" s="237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0"/>
      <c r="D29" s="237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0"/>
      <c r="D30" s="237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0"/>
      <c r="D34" s="237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0"/>
      <c r="D35" s="237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0"/>
      <c r="D36" s="237" t="s">
        <v>297</v>
      </c>
      <c r="E36" s="237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0"/>
      <c r="D37" s="237" t="s">
        <v>298</v>
      </c>
      <c r="E37" s="237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0"/>
      <c r="D41" s="237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0"/>
      <c r="D42" s="237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37" t="s">
        <v>702</v>
      </c>
      <c r="E44" s="237"/>
      <c r="F44" s="116">
        <v>450610019</v>
      </c>
      <c r="G44" s="116">
        <v>93182552.260000005</v>
      </c>
      <c r="H44" s="116">
        <f>F44+G44</f>
        <v>543792571.25999999</v>
      </c>
      <c r="I44" s="116">
        <v>543792571.25999999</v>
      </c>
      <c r="J44" s="116">
        <v>543792571.25999999</v>
      </c>
      <c r="K44" s="116">
        <f>I44-F44</f>
        <v>93182552.25999999</v>
      </c>
    </row>
    <row r="45" spans="3:11" x14ac:dyDescent="0.25">
      <c r="C45" s="35"/>
      <c r="D45" s="237" t="s">
        <v>305</v>
      </c>
      <c r="E45" s="237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37" t="s">
        <v>307</v>
      </c>
      <c r="E47" s="237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39" t="s">
        <v>310</v>
      </c>
      <c r="D51" s="235"/>
      <c r="E51" s="235"/>
      <c r="F51" s="116">
        <f>F13+F14+F15+F16+F17+F18+F19+F20+F36+F44+F45+F47</f>
        <v>457547149</v>
      </c>
      <c r="G51" s="116">
        <f t="shared" ref="G51:K51" si="6">G13+G14+G15+G16+G17+G18+G19+G20+G36+G44+G45+G47</f>
        <v>101609292.04000001</v>
      </c>
      <c r="H51" s="116">
        <f t="shared" si="6"/>
        <v>559156441.03999996</v>
      </c>
      <c r="I51" s="116">
        <f t="shared" si="6"/>
        <v>559156441.03999996</v>
      </c>
      <c r="J51" s="116">
        <f t="shared" si="6"/>
        <v>559156441.03999996</v>
      </c>
      <c r="K51" s="116">
        <f t="shared" si="6"/>
        <v>101609292.03999999</v>
      </c>
      <c r="L51" s="113"/>
      <c r="M51" s="113"/>
    </row>
    <row r="52" spans="3:13" x14ac:dyDescent="0.25">
      <c r="C52" s="239" t="s">
        <v>311</v>
      </c>
      <c r="D52" s="235"/>
      <c r="E52" s="235"/>
      <c r="F52" s="116"/>
      <c r="G52" s="116"/>
      <c r="H52" s="116"/>
      <c r="I52" s="116"/>
      <c r="J52" s="116"/>
      <c r="K52" s="116"/>
    </row>
    <row r="53" spans="3:13" x14ac:dyDescent="0.25">
      <c r="C53" s="238" t="s">
        <v>312</v>
      </c>
      <c r="D53" s="235"/>
      <c r="E53" s="235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38" t="s">
        <v>313</v>
      </c>
      <c r="D54" s="235"/>
      <c r="E54" s="235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38" t="s">
        <v>314</v>
      </c>
      <c r="D56" s="235"/>
      <c r="E56" s="235"/>
      <c r="F56" s="116"/>
      <c r="G56" s="116"/>
      <c r="H56" s="116"/>
      <c r="I56" s="116"/>
      <c r="J56" s="116"/>
      <c r="K56" s="116"/>
    </row>
    <row r="57" spans="3:13" x14ac:dyDescent="0.25">
      <c r="C57" s="130"/>
      <c r="D57" s="237" t="s">
        <v>315</v>
      </c>
      <c r="E57" s="237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34"/>
      <c r="D58" s="237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34"/>
      <c r="D59" s="237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34"/>
      <c r="D60" s="237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34"/>
      <c r="D61" s="237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34"/>
      <c r="D62" s="237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34"/>
      <c r="D63" s="237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34"/>
      <c r="D64" s="237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34"/>
      <c r="D65" s="237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34"/>
      <c r="D66" s="237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34"/>
      <c r="D68" s="237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34"/>
      <c r="D69" s="237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34"/>
      <c r="D70" s="237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34"/>
      <c r="D71" s="237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34"/>
      <c r="D72" s="237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34"/>
      <c r="D73" s="237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37" t="s">
        <v>332</v>
      </c>
      <c r="E74" s="237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37" t="s">
        <v>337</v>
      </c>
      <c r="E79" s="237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34"/>
      <c r="D80" s="237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34"/>
      <c r="D81" s="237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34"/>
      <c r="D83" s="237" t="s">
        <v>341</v>
      </c>
      <c r="E83" s="237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34"/>
      <c r="D84" s="237" t="s">
        <v>342</v>
      </c>
      <c r="E84" s="237"/>
      <c r="F84" s="116"/>
      <c r="G84" s="116"/>
      <c r="H84" s="116"/>
      <c r="I84" s="116"/>
      <c r="J84" s="116"/>
      <c r="K84" s="116"/>
    </row>
    <row r="85" spans="3:11" x14ac:dyDescent="0.25">
      <c r="C85" s="130"/>
      <c r="D85" s="237" t="s">
        <v>343</v>
      </c>
      <c r="E85" s="237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37"/>
      <c r="E86" s="237"/>
      <c r="F86" s="116"/>
      <c r="G86" s="116"/>
      <c r="H86" s="116"/>
      <c r="I86" s="116"/>
      <c r="J86" s="116"/>
      <c r="K86" s="116"/>
    </row>
    <row r="87" spans="3:11" x14ac:dyDescent="0.25">
      <c r="C87" s="238" t="s">
        <v>344</v>
      </c>
      <c r="D87" s="235"/>
      <c r="E87" s="235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38" t="s">
        <v>345</v>
      </c>
      <c r="D88" s="235"/>
      <c r="E88" s="235"/>
      <c r="F88" s="116"/>
      <c r="G88" s="116"/>
      <c r="H88" s="116"/>
      <c r="I88" s="116"/>
      <c r="J88" s="116"/>
      <c r="K88" s="116"/>
    </row>
    <row r="89" spans="3:11" x14ac:dyDescent="0.25">
      <c r="C89" s="130"/>
      <c r="D89" s="237"/>
      <c r="E89" s="237"/>
      <c r="F89" s="116"/>
      <c r="G89" s="116"/>
      <c r="H89" s="116"/>
      <c r="I89" s="116"/>
      <c r="J89" s="116"/>
      <c r="K89" s="116"/>
    </row>
    <row r="90" spans="3:11" x14ac:dyDescent="0.25">
      <c r="C90" s="238" t="s">
        <v>346</v>
      </c>
      <c r="D90" s="235"/>
      <c r="E90" s="235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37" t="s">
        <v>347</v>
      </c>
      <c r="E91" s="237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37"/>
      <c r="E92" s="237"/>
      <c r="F92" s="116"/>
      <c r="G92" s="116"/>
      <c r="H92" s="116"/>
      <c r="I92" s="116"/>
      <c r="J92" s="116"/>
      <c r="K92" s="116"/>
    </row>
    <row r="93" spans="3:11" x14ac:dyDescent="0.25">
      <c r="C93" s="238" t="s">
        <v>348</v>
      </c>
      <c r="D93" s="235"/>
      <c r="E93" s="235"/>
      <c r="F93" s="116">
        <f>+F51</f>
        <v>457547149</v>
      </c>
      <c r="G93" s="116">
        <f>+G51+G87</f>
        <v>101609292.04000001</v>
      </c>
      <c r="H93" s="116">
        <f t="shared" ref="H93:K93" si="12">+H51+H87</f>
        <v>559156441.03999996</v>
      </c>
      <c r="I93" s="116">
        <f t="shared" si="12"/>
        <v>559156441.03999996</v>
      </c>
      <c r="J93" s="116">
        <f t="shared" si="12"/>
        <v>559156441.03999996</v>
      </c>
      <c r="K93" s="116">
        <f t="shared" si="12"/>
        <v>101609292.03999999</v>
      </c>
    </row>
    <row r="94" spans="3:11" x14ac:dyDescent="0.25">
      <c r="C94" s="130"/>
      <c r="D94" s="237"/>
      <c r="E94" s="237"/>
      <c r="F94" s="116"/>
      <c r="G94" s="116"/>
      <c r="H94" s="116"/>
      <c r="I94" s="116"/>
      <c r="J94" s="116"/>
      <c r="K94" s="116"/>
    </row>
    <row r="95" spans="3:11" x14ac:dyDescent="0.25">
      <c r="C95" s="130"/>
      <c r="D95" s="235" t="s">
        <v>349</v>
      </c>
      <c r="E95" s="235"/>
      <c r="F95" s="116"/>
      <c r="G95" s="116"/>
      <c r="H95" s="116"/>
      <c r="I95" s="116"/>
      <c r="J95" s="116"/>
      <c r="K95" s="116"/>
    </row>
    <row r="96" spans="3:11" x14ac:dyDescent="0.25">
      <c r="C96" s="234"/>
      <c r="D96" s="237" t="s">
        <v>350</v>
      </c>
      <c r="E96" s="237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34"/>
      <c r="D97" s="237" t="s">
        <v>351</v>
      </c>
      <c r="E97" s="237"/>
      <c r="F97" s="116"/>
      <c r="G97" s="116"/>
      <c r="H97" s="116"/>
      <c r="I97" s="116"/>
      <c r="J97" s="116"/>
      <c r="K97" s="116"/>
    </row>
    <row r="98" spans="3:11" x14ac:dyDescent="0.25">
      <c r="C98" s="234"/>
      <c r="D98" s="237" t="s">
        <v>352</v>
      </c>
      <c r="E98" s="237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34"/>
      <c r="D99" s="237" t="s">
        <v>353</v>
      </c>
      <c r="E99" s="237"/>
      <c r="F99" s="116"/>
      <c r="G99" s="116"/>
      <c r="H99" s="116"/>
      <c r="I99" s="116"/>
      <c r="J99" s="116"/>
      <c r="K99" s="116"/>
    </row>
    <row r="100" spans="3:11" x14ac:dyDescent="0.25">
      <c r="C100" s="234"/>
      <c r="D100" s="237" t="s">
        <v>248</v>
      </c>
      <c r="E100" s="237"/>
      <c r="F100" s="116"/>
      <c r="G100" s="116"/>
      <c r="H100" s="116"/>
      <c r="I100" s="116"/>
      <c r="J100" s="116"/>
      <c r="K100" s="116"/>
    </row>
    <row r="101" spans="3:11" x14ac:dyDescent="0.25">
      <c r="C101" s="234"/>
      <c r="D101" s="235" t="s">
        <v>354</v>
      </c>
      <c r="E101" s="235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34"/>
      <c r="D102" s="235" t="s">
        <v>355</v>
      </c>
      <c r="E102" s="235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36"/>
      <c r="E103" s="236"/>
      <c r="F103" s="38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7"/>
  <sheetViews>
    <sheetView zoomScaleNormal="100" workbookViewId="0">
      <selection activeCell="C7" sqref="C7:J7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645</v>
      </c>
      <c r="F1" s="113" t="s">
        <v>645</v>
      </c>
    </row>
    <row r="3" spans="3:18" x14ac:dyDescent="0.25">
      <c r="C3" s="203" t="s">
        <v>642</v>
      </c>
      <c r="D3" s="203"/>
      <c r="E3" s="203"/>
      <c r="F3" s="203"/>
      <c r="G3" s="203"/>
      <c r="H3" s="203"/>
      <c r="I3" s="203"/>
      <c r="J3" s="203"/>
    </row>
    <row r="4" spans="3:18" x14ac:dyDescent="0.25">
      <c r="C4" s="203" t="s">
        <v>356</v>
      </c>
      <c r="D4" s="203"/>
      <c r="E4" s="203"/>
      <c r="F4" s="203"/>
      <c r="G4" s="203"/>
      <c r="H4" s="203"/>
      <c r="I4" s="203"/>
      <c r="J4" s="203"/>
    </row>
    <row r="5" spans="3:18" x14ac:dyDescent="0.25">
      <c r="C5" s="203" t="s">
        <v>357</v>
      </c>
      <c r="D5" s="203"/>
      <c r="E5" s="203"/>
      <c r="F5" s="203"/>
      <c r="G5" s="203"/>
      <c r="H5" s="203"/>
      <c r="I5" s="203"/>
      <c r="J5" s="203"/>
    </row>
    <row r="6" spans="3:18" x14ac:dyDescent="0.25">
      <c r="C6" s="210" t="s">
        <v>731</v>
      </c>
      <c r="D6" s="203"/>
      <c r="E6" s="203"/>
      <c r="F6" s="203"/>
      <c r="G6" s="203"/>
      <c r="H6" s="203"/>
      <c r="I6" s="203"/>
      <c r="J6" s="203"/>
    </row>
    <row r="7" spans="3:18" x14ac:dyDescent="0.25">
      <c r="C7" s="212" t="s">
        <v>1</v>
      </c>
      <c r="D7" s="212"/>
      <c r="E7" s="212"/>
      <c r="F7" s="212"/>
      <c r="G7" s="212"/>
      <c r="H7" s="212"/>
      <c r="I7" s="212"/>
      <c r="J7" s="212"/>
    </row>
    <row r="8" spans="3:18" x14ac:dyDescent="0.25">
      <c r="C8" s="203" t="s">
        <v>2</v>
      </c>
      <c r="D8" s="203"/>
      <c r="E8" s="203" t="s">
        <v>358</v>
      </c>
      <c r="F8" s="203"/>
      <c r="G8" s="203"/>
      <c r="H8" s="203"/>
      <c r="I8" s="203"/>
      <c r="J8" s="161" t="s">
        <v>359</v>
      </c>
    </row>
    <row r="9" spans="3:18" x14ac:dyDescent="0.25">
      <c r="C9" s="203"/>
      <c r="D9" s="203"/>
      <c r="E9" s="161" t="s">
        <v>240</v>
      </c>
      <c r="F9" s="161" t="s">
        <v>269</v>
      </c>
      <c r="G9" s="203" t="s">
        <v>271</v>
      </c>
      <c r="H9" s="203" t="s">
        <v>222</v>
      </c>
      <c r="I9" s="203" t="s">
        <v>224</v>
      </c>
      <c r="J9" s="161" t="s">
        <v>360</v>
      </c>
    </row>
    <row r="10" spans="3:18" x14ac:dyDescent="0.25">
      <c r="C10" s="212"/>
      <c r="D10" s="212"/>
      <c r="E10" s="165" t="s">
        <v>361</v>
      </c>
      <c r="F10" s="165" t="s">
        <v>270</v>
      </c>
      <c r="G10" s="212"/>
      <c r="H10" s="212"/>
      <c r="I10" s="212"/>
      <c r="J10" s="167"/>
    </row>
    <row r="11" spans="3:18" x14ac:dyDescent="0.25">
      <c r="C11" s="239" t="s">
        <v>362</v>
      </c>
      <c r="D11" s="235"/>
      <c r="E11" s="121">
        <f t="shared" ref="E11:J11" si="0">+E12+E20+E30+E41+E52+E63+E67+E77+E81</f>
        <v>481206642.44999999</v>
      </c>
      <c r="F11" s="121">
        <f t="shared" si="0"/>
        <v>101609292.03999999</v>
      </c>
      <c r="G11" s="121">
        <f t="shared" si="0"/>
        <v>582815934.49000001</v>
      </c>
      <c r="H11" s="121">
        <f t="shared" si="0"/>
        <v>500047945.72000003</v>
      </c>
      <c r="I11" s="121">
        <f t="shared" si="0"/>
        <v>480464681.88999999</v>
      </c>
      <c r="J11" s="121">
        <f t="shared" si="0"/>
        <v>82767988.769999996</v>
      </c>
      <c r="M11" s="113"/>
      <c r="O11" s="113"/>
      <c r="R11" s="113"/>
    </row>
    <row r="12" spans="3:18" x14ac:dyDescent="0.25">
      <c r="C12" s="240" t="s">
        <v>363</v>
      </c>
      <c r="D12" s="237"/>
      <c r="E12" s="121">
        <f>SUM(E13:E19)</f>
        <v>376173462</v>
      </c>
      <c r="F12" s="121">
        <f>SUM(F13:F19)</f>
        <v>49843754.290000007</v>
      </c>
      <c r="G12" s="121">
        <f>SUM(G13:G19)</f>
        <v>426017216.29000002</v>
      </c>
      <c r="H12" s="121">
        <f t="shared" ref="H12:J12" si="1">SUM(H13:H19)</f>
        <v>426017216.29000002</v>
      </c>
      <c r="I12" s="121">
        <f t="shared" si="1"/>
        <v>415904222.52000004</v>
      </c>
      <c r="J12" s="121">
        <f t="shared" si="1"/>
        <v>0</v>
      </c>
      <c r="L12" s="168"/>
    </row>
    <row r="13" spans="3:18" x14ac:dyDescent="0.25">
      <c r="C13" s="35"/>
      <c r="D13" s="36" t="s">
        <v>364</v>
      </c>
      <c r="E13" s="121">
        <v>127292564</v>
      </c>
      <c r="F13" s="121">
        <v>-2388045.7999999998</v>
      </c>
      <c r="G13" s="121">
        <f t="shared" ref="G13:G35" si="2">+E13+F13</f>
        <v>124904518.2</v>
      </c>
      <c r="H13" s="121">
        <v>124904518.2</v>
      </c>
      <c r="I13" s="121">
        <v>124904518.2</v>
      </c>
      <c r="J13" s="121">
        <f t="shared" ref="J13:J16" si="3">G13-H13</f>
        <v>0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83563623</v>
      </c>
      <c r="F15" s="121">
        <v>3379484.9</v>
      </c>
      <c r="G15" s="121">
        <f t="shared" si="2"/>
        <v>86943107.900000006</v>
      </c>
      <c r="H15" s="121">
        <v>86943107.900000006</v>
      </c>
      <c r="I15" s="121">
        <v>84795860.849999994</v>
      </c>
      <c r="J15" s="121">
        <f t="shared" si="3"/>
        <v>0</v>
      </c>
    </row>
    <row r="16" spans="3:18" x14ac:dyDescent="0.25">
      <c r="C16" s="35"/>
      <c r="D16" s="36" t="s">
        <v>367</v>
      </c>
      <c r="E16" s="121">
        <v>1700000</v>
      </c>
      <c r="F16" s="121">
        <v>798053.21</v>
      </c>
      <c r="G16" s="121">
        <f t="shared" si="2"/>
        <v>2498053.21</v>
      </c>
      <c r="H16" s="121">
        <v>2498053.21</v>
      </c>
      <c r="I16" s="121">
        <v>2287396.46</v>
      </c>
      <c r="J16" s="121">
        <f t="shared" si="3"/>
        <v>0</v>
      </c>
    </row>
    <row r="17" spans="3:13" x14ac:dyDescent="0.25">
      <c r="C17" s="35"/>
      <c r="D17" s="36" t="s">
        <v>368</v>
      </c>
      <c r="E17" s="121">
        <v>163617275</v>
      </c>
      <c r="F17" s="121">
        <v>39992633.350000001</v>
      </c>
      <c r="G17" s="121">
        <f t="shared" si="2"/>
        <v>203609908.34999999</v>
      </c>
      <c r="H17" s="121">
        <v>203609908.34999999</v>
      </c>
      <c r="I17" s="121">
        <v>199646078.81</v>
      </c>
      <c r="J17" s="121">
        <f>G17-H17</f>
        <v>0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8061628.6299999999</v>
      </c>
      <c r="G19" s="121">
        <f t="shared" si="2"/>
        <v>8061628.6299999999</v>
      </c>
      <c r="H19" s="121">
        <v>8061628.6299999999</v>
      </c>
      <c r="I19" s="121">
        <v>4270368.2</v>
      </c>
      <c r="J19" s="121">
        <f t="shared" si="4"/>
        <v>0</v>
      </c>
    </row>
    <row r="20" spans="3:13" x14ac:dyDescent="0.25">
      <c r="C20" s="240" t="s">
        <v>371</v>
      </c>
      <c r="D20" s="237"/>
      <c r="E20" s="121">
        <f t="shared" ref="E20:J20" si="5">SUM(E21:E29)</f>
        <v>13212150</v>
      </c>
      <c r="F20" s="121">
        <f t="shared" si="5"/>
        <v>-880713.5900000002</v>
      </c>
      <c r="G20" s="121">
        <f t="shared" si="5"/>
        <v>12331436.41</v>
      </c>
      <c r="H20" s="121">
        <f t="shared" si="5"/>
        <v>12331436.41</v>
      </c>
      <c r="I20" s="121">
        <f t="shared" si="5"/>
        <v>12254837.420000002</v>
      </c>
      <c r="J20" s="121">
        <f t="shared" si="5"/>
        <v>0</v>
      </c>
    </row>
    <row r="21" spans="3:13" x14ac:dyDescent="0.25">
      <c r="C21" s="35"/>
      <c r="D21" s="36" t="s">
        <v>720</v>
      </c>
      <c r="E21" s="121">
        <v>7121100</v>
      </c>
      <c r="F21" s="121">
        <v>-465364.97</v>
      </c>
      <c r="G21" s="121">
        <f t="shared" ref="G21:G29" si="6">+E21+F21</f>
        <v>6655735.0300000003</v>
      </c>
      <c r="H21" s="121">
        <v>6655735.0300000003</v>
      </c>
      <c r="I21" s="121">
        <v>6655735.0300000003</v>
      </c>
      <c r="J21" s="121">
        <f t="shared" ref="J21:J40" si="7">G21-H21</f>
        <v>0</v>
      </c>
    </row>
    <row r="22" spans="3:13" x14ac:dyDescent="0.25">
      <c r="C22" s="35"/>
      <c r="D22" s="36" t="s">
        <v>372</v>
      </c>
      <c r="E22" s="121">
        <v>955500</v>
      </c>
      <c r="F22" s="121">
        <v>-25140.59</v>
      </c>
      <c r="G22" s="121">
        <f t="shared" si="6"/>
        <v>930359.41</v>
      </c>
      <c r="H22" s="121">
        <v>930359.41</v>
      </c>
      <c r="I22" s="121">
        <v>853760.42</v>
      </c>
      <c r="J22" s="121">
        <f t="shared" si="7"/>
        <v>0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371700</v>
      </c>
      <c r="F24" s="121">
        <v>40552.870000000003</v>
      </c>
      <c r="G24" s="121">
        <f t="shared" si="6"/>
        <v>412252.87</v>
      </c>
      <c r="H24" s="121">
        <v>412252.87</v>
      </c>
      <c r="I24" s="121">
        <v>412252.87</v>
      </c>
      <c r="J24" s="121">
        <f t="shared" si="7"/>
        <v>0</v>
      </c>
    </row>
    <row r="25" spans="3:13" x14ac:dyDescent="0.25">
      <c r="C25" s="35"/>
      <c r="D25" s="36" t="s">
        <v>375</v>
      </c>
      <c r="E25" s="121">
        <v>332850</v>
      </c>
      <c r="F25" s="121">
        <v>-164592.48000000001</v>
      </c>
      <c r="G25" s="121">
        <f t="shared" si="6"/>
        <v>168257.52</v>
      </c>
      <c r="H25" s="121">
        <v>168257.52</v>
      </c>
      <c r="I25" s="121">
        <v>168257.52</v>
      </c>
      <c r="J25" s="121">
        <f t="shared" si="7"/>
        <v>0</v>
      </c>
    </row>
    <row r="26" spans="3:13" x14ac:dyDescent="0.25">
      <c r="C26" s="35"/>
      <c r="D26" s="36" t="s">
        <v>376</v>
      </c>
      <c r="E26" s="121">
        <v>2961000</v>
      </c>
      <c r="F26" s="121">
        <v>-99252.04</v>
      </c>
      <c r="G26" s="121">
        <f t="shared" si="6"/>
        <v>2861747.96</v>
      </c>
      <c r="H26" s="121">
        <v>2861747.96</v>
      </c>
      <c r="I26" s="121">
        <v>2861747.96</v>
      </c>
      <c r="J26" s="121">
        <f t="shared" si="7"/>
        <v>0</v>
      </c>
    </row>
    <row r="27" spans="3:13" x14ac:dyDescent="0.25">
      <c r="C27" s="35"/>
      <c r="D27" s="36" t="s">
        <v>377</v>
      </c>
      <c r="E27" s="121">
        <v>483000</v>
      </c>
      <c r="F27" s="121">
        <v>-457194.76</v>
      </c>
      <c r="G27" s="121">
        <f t="shared" si="6"/>
        <v>25805.239999999991</v>
      </c>
      <c r="H27" s="121">
        <v>25805.24</v>
      </c>
      <c r="I27" s="121">
        <v>25805.24</v>
      </c>
      <c r="J27" s="121">
        <f t="shared" si="7"/>
        <v>0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987000</v>
      </c>
      <c r="F29" s="121">
        <v>290278.38</v>
      </c>
      <c r="G29" s="121">
        <f t="shared" si="6"/>
        <v>1277278.3799999999</v>
      </c>
      <c r="H29" s="121">
        <v>1277278.3799999999</v>
      </c>
      <c r="I29" s="121">
        <v>1277278.3799999999</v>
      </c>
      <c r="J29" s="121">
        <f t="shared" si="7"/>
        <v>0</v>
      </c>
    </row>
    <row r="30" spans="3:13" x14ac:dyDescent="0.25">
      <c r="C30" s="240" t="s">
        <v>380</v>
      </c>
      <c r="D30" s="237"/>
      <c r="E30" s="121">
        <f t="shared" ref="E30" si="8">SUM(E31:E40)</f>
        <v>38074727</v>
      </c>
      <c r="F30" s="121">
        <f>SUM(F31:F40)</f>
        <v>8191705.4400000004</v>
      </c>
      <c r="G30" s="121">
        <f>SUM(G31:G40)</f>
        <v>46266432.439999998</v>
      </c>
      <c r="H30" s="121">
        <f>SUM(H31:H40)</f>
        <v>46266432.439999998</v>
      </c>
      <c r="I30" s="121">
        <f>SUM(I31:I40)</f>
        <v>43483247.659999996</v>
      </c>
      <c r="J30" s="121">
        <f t="shared" si="7"/>
        <v>0</v>
      </c>
    </row>
    <row r="31" spans="3:13" x14ac:dyDescent="0.25">
      <c r="C31" s="35"/>
      <c r="D31" s="36" t="s">
        <v>381</v>
      </c>
      <c r="E31" s="121">
        <v>6955993</v>
      </c>
      <c r="F31" s="121">
        <v>-159828.38</v>
      </c>
      <c r="G31" s="121">
        <f t="shared" si="2"/>
        <v>6796164.6200000001</v>
      </c>
      <c r="H31" s="121">
        <v>6796164.6200000001</v>
      </c>
      <c r="I31" s="121">
        <v>6788327.6200000001</v>
      </c>
      <c r="J31" s="121">
        <f t="shared" si="7"/>
        <v>0</v>
      </c>
    </row>
    <row r="32" spans="3:13" x14ac:dyDescent="0.25">
      <c r="C32" s="35"/>
      <c r="D32" s="36" t="s">
        <v>382</v>
      </c>
      <c r="E32" s="121">
        <v>4284979</v>
      </c>
      <c r="F32" s="121">
        <v>-304075.15000000002</v>
      </c>
      <c r="G32" s="121">
        <f t="shared" si="2"/>
        <v>3980903.85</v>
      </c>
      <c r="H32" s="121">
        <v>3980903.85</v>
      </c>
      <c r="I32" s="121">
        <v>3980903.85</v>
      </c>
      <c r="J32" s="121">
        <f t="shared" si="7"/>
        <v>0</v>
      </c>
    </row>
    <row r="33" spans="3:10" x14ac:dyDescent="0.25">
      <c r="C33" s="35"/>
      <c r="D33" s="36" t="s">
        <v>383</v>
      </c>
      <c r="E33" s="121">
        <v>4406712</v>
      </c>
      <c r="F33" s="121">
        <v>29878.02</v>
      </c>
      <c r="G33" s="121">
        <f t="shared" si="2"/>
        <v>4436590.0199999996</v>
      </c>
      <c r="H33" s="121">
        <v>4436590.0199999996</v>
      </c>
      <c r="I33" s="121">
        <v>4436590.0199999996</v>
      </c>
      <c r="J33" s="121">
        <f t="shared" si="7"/>
        <v>0</v>
      </c>
    </row>
    <row r="34" spans="3:10" x14ac:dyDescent="0.25">
      <c r="C34" s="35"/>
      <c r="D34" s="36" t="s">
        <v>384</v>
      </c>
      <c r="E34" s="121">
        <v>446250</v>
      </c>
      <c r="F34" s="121">
        <v>-31850.720000000001</v>
      </c>
      <c r="G34" s="121">
        <f t="shared" si="2"/>
        <v>414399.28</v>
      </c>
      <c r="H34" s="121">
        <v>414399.28</v>
      </c>
      <c r="I34" s="121">
        <v>414399.28</v>
      </c>
      <c r="J34" s="121">
        <f t="shared" si="7"/>
        <v>0</v>
      </c>
    </row>
    <row r="35" spans="3:10" x14ac:dyDescent="0.25">
      <c r="C35" s="240"/>
      <c r="D35" s="36" t="s">
        <v>385</v>
      </c>
      <c r="E35" s="121">
        <v>3398337</v>
      </c>
      <c r="F35" s="121">
        <v>456161.98</v>
      </c>
      <c r="G35" s="121">
        <f t="shared" si="2"/>
        <v>3854498.98</v>
      </c>
      <c r="H35" s="121">
        <v>3854498.98</v>
      </c>
      <c r="I35" s="121">
        <v>3292923.2</v>
      </c>
      <c r="J35" s="121">
        <f t="shared" si="7"/>
        <v>0</v>
      </c>
    </row>
    <row r="36" spans="3:10" x14ac:dyDescent="0.25">
      <c r="C36" s="240"/>
      <c r="D36" s="36" t="s">
        <v>386</v>
      </c>
      <c r="E36" s="121"/>
      <c r="F36" s="121"/>
      <c r="G36" s="121"/>
      <c r="H36" s="121"/>
      <c r="I36" s="121"/>
      <c r="J36" s="121"/>
    </row>
    <row r="37" spans="3:10" x14ac:dyDescent="0.25">
      <c r="C37" s="35"/>
      <c r="D37" s="36" t="s">
        <v>387</v>
      </c>
      <c r="E37" s="121">
        <v>363300</v>
      </c>
      <c r="F37" s="121">
        <v>428395.93</v>
      </c>
      <c r="G37" s="121">
        <f>+E37+F37</f>
        <v>791695.92999999993</v>
      </c>
      <c r="H37" s="121">
        <v>791695.93</v>
      </c>
      <c r="I37" s="121">
        <v>791695.93</v>
      </c>
      <c r="J37" s="121">
        <f t="shared" si="7"/>
        <v>0</v>
      </c>
    </row>
    <row r="38" spans="3:10" x14ac:dyDescent="0.25">
      <c r="C38" s="35"/>
      <c r="D38" s="36" t="s">
        <v>388</v>
      </c>
      <c r="E38" s="121">
        <v>508200</v>
      </c>
      <c r="F38" s="121">
        <v>277729.5</v>
      </c>
      <c r="G38" s="121">
        <f>+E38+F38</f>
        <v>785929.5</v>
      </c>
      <c r="H38" s="121">
        <v>785929.5</v>
      </c>
      <c r="I38" s="121">
        <v>785929.5</v>
      </c>
      <c r="J38" s="121">
        <f t="shared" si="7"/>
        <v>0</v>
      </c>
    </row>
    <row r="39" spans="3:10" x14ac:dyDescent="0.25">
      <c r="C39" s="35"/>
      <c r="D39" s="36" t="s">
        <v>389</v>
      </c>
      <c r="E39" s="121">
        <v>474600</v>
      </c>
      <c r="F39" s="121">
        <v>1504477.32</v>
      </c>
      <c r="G39" s="121">
        <f>+E39+F39</f>
        <v>1979077.32</v>
      </c>
      <c r="H39" s="121">
        <v>1979077.32</v>
      </c>
      <c r="I39" s="121">
        <v>1979077.32</v>
      </c>
      <c r="J39" s="121">
        <f t="shared" si="7"/>
        <v>0</v>
      </c>
    </row>
    <row r="40" spans="3:10" x14ac:dyDescent="0.25">
      <c r="C40" s="35"/>
      <c r="D40" s="36" t="s">
        <v>390</v>
      </c>
      <c r="E40" s="121">
        <v>17236356</v>
      </c>
      <c r="F40" s="121">
        <v>5990816.9400000004</v>
      </c>
      <c r="G40" s="121">
        <f>+E40+F40</f>
        <v>23227172.940000001</v>
      </c>
      <c r="H40" s="121">
        <v>23227172.940000001</v>
      </c>
      <c r="I40" s="121">
        <v>21013400.940000001</v>
      </c>
      <c r="J40" s="121">
        <f t="shared" si="7"/>
        <v>0</v>
      </c>
    </row>
    <row r="41" spans="3:10" x14ac:dyDescent="0.25">
      <c r="C41" s="240" t="s">
        <v>391</v>
      </c>
      <c r="D41" s="237"/>
      <c r="E41" s="121">
        <v>0</v>
      </c>
      <c r="F41" s="121">
        <f>SUM(F43:F51)</f>
        <v>0</v>
      </c>
      <c r="G41" s="121">
        <f t="shared" ref="G41:J41" si="9">SUM(G43:G51)</f>
        <v>0</v>
      </c>
      <c r="H41" s="121">
        <f t="shared" si="9"/>
        <v>0</v>
      </c>
      <c r="I41" s="121">
        <f t="shared" si="9"/>
        <v>0</v>
      </c>
      <c r="J41" s="121">
        <f t="shared" si="9"/>
        <v>0</v>
      </c>
    </row>
    <row r="42" spans="3:10" x14ac:dyDescent="0.25">
      <c r="C42" s="240" t="s">
        <v>392</v>
      </c>
      <c r="D42" s="237"/>
      <c r="E42" s="121"/>
      <c r="F42" s="121"/>
      <c r="G42" s="121"/>
      <c r="H42" s="121"/>
      <c r="I42" s="121"/>
      <c r="J42" s="121"/>
    </row>
    <row r="43" spans="3:10" x14ac:dyDescent="0.25">
      <c r="C43" s="35"/>
      <c r="D43" s="36" t="s">
        <v>393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ref="J43:J51" si="10">G43-H43</f>
        <v>0</v>
      </c>
    </row>
    <row r="44" spans="3:10" x14ac:dyDescent="0.25">
      <c r="C44" s="35"/>
      <c r="D44" s="36" t="s">
        <v>394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10"/>
        <v>0</v>
      </c>
    </row>
    <row r="45" spans="3:10" x14ac:dyDescent="0.25">
      <c r="C45" s="35"/>
      <c r="D45" s="36" t="s">
        <v>395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10"/>
        <v>0</v>
      </c>
    </row>
    <row r="46" spans="3:10" x14ac:dyDescent="0.25">
      <c r="C46" s="35"/>
      <c r="D46" s="36" t="s">
        <v>396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10"/>
        <v>0</v>
      </c>
    </row>
    <row r="47" spans="3:10" x14ac:dyDescent="0.25">
      <c r="C47" s="35"/>
      <c r="D47" s="36" t="s">
        <v>397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10"/>
        <v>0</v>
      </c>
    </row>
    <row r="48" spans="3:10" x14ac:dyDescent="0.25">
      <c r="C48" s="35"/>
      <c r="D48" s="36" t="s">
        <v>398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10"/>
        <v>0</v>
      </c>
    </row>
    <row r="49" spans="3:10" x14ac:dyDescent="0.25">
      <c r="C49" s="35"/>
      <c r="D49" s="36" t="s">
        <v>399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10"/>
        <v>0</v>
      </c>
    </row>
    <row r="50" spans="3:10" x14ac:dyDescent="0.25">
      <c r="C50" s="35"/>
      <c r="D50" s="36" t="s">
        <v>400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10"/>
        <v>0</v>
      </c>
    </row>
    <row r="51" spans="3:10" x14ac:dyDescent="0.25">
      <c r="C51" s="35"/>
      <c r="D51" s="36" t="s">
        <v>401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f t="shared" si="10"/>
        <v>0</v>
      </c>
    </row>
    <row r="52" spans="3:10" x14ac:dyDescent="0.25">
      <c r="C52" s="240" t="s">
        <v>402</v>
      </c>
      <c r="D52" s="237"/>
      <c r="E52" s="121">
        <f>SUM(E54:E62)</f>
        <v>23432271</v>
      </c>
      <c r="F52" s="121">
        <f t="shared" ref="F52:J52" si="11">SUM(F54:F62)</f>
        <v>25309183.5</v>
      </c>
      <c r="G52" s="121">
        <f t="shared" si="11"/>
        <v>48741454.5</v>
      </c>
      <c r="H52" s="121">
        <f t="shared" si="11"/>
        <v>8724371.6400000006</v>
      </c>
      <c r="I52" s="121">
        <f t="shared" si="11"/>
        <v>8724371.6400000006</v>
      </c>
      <c r="J52" s="121">
        <f t="shared" si="11"/>
        <v>40017082.859999999</v>
      </c>
    </row>
    <row r="53" spans="3:10" x14ac:dyDescent="0.25">
      <c r="C53" s="240" t="s">
        <v>403</v>
      </c>
      <c r="D53" s="237"/>
      <c r="E53" s="121"/>
      <c r="F53" s="121"/>
      <c r="G53" s="121"/>
      <c r="H53" s="121"/>
      <c r="I53" s="121"/>
      <c r="J53" s="121"/>
    </row>
    <row r="54" spans="3:10" x14ac:dyDescent="0.25">
      <c r="C54" s="35"/>
      <c r="D54" s="36" t="s">
        <v>404</v>
      </c>
      <c r="E54" s="121">
        <v>14650253</v>
      </c>
      <c r="F54" s="121">
        <v>10966686.5</v>
      </c>
      <c r="G54" s="121">
        <f t="shared" ref="G54:G62" si="12">+E54+F54</f>
        <v>25616939.5</v>
      </c>
      <c r="H54" s="121">
        <v>5670660.9400000004</v>
      </c>
      <c r="I54" s="121">
        <v>5670660.9400000004</v>
      </c>
      <c r="J54" s="121">
        <f t="shared" ref="J54:J62" si="13">G54-H54</f>
        <v>19946278.559999999</v>
      </c>
    </row>
    <row r="55" spans="3:10" x14ac:dyDescent="0.25">
      <c r="C55" s="35"/>
      <c r="D55" s="36" t="s">
        <v>405</v>
      </c>
      <c r="E55" s="121">
        <v>8782018</v>
      </c>
      <c r="F55" s="121">
        <v>10760409</v>
      </c>
      <c r="G55" s="121">
        <f t="shared" si="12"/>
        <v>19542427</v>
      </c>
      <c r="H55" s="121">
        <v>2581822.7000000002</v>
      </c>
      <c r="I55" s="121">
        <v>2581822.7000000002</v>
      </c>
      <c r="J55" s="121">
        <f t="shared" si="13"/>
        <v>16960604.300000001</v>
      </c>
    </row>
    <row r="56" spans="3:10" x14ac:dyDescent="0.25">
      <c r="C56" s="35"/>
      <c r="D56" s="36" t="s">
        <v>406</v>
      </c>
      <c r="E56" s="121">
        <v>0</v>
      </c>
      <c r="F56" s="121">
        <v>0</v>
      </c>
      <c r="G56" s="121">
        <f t="shared" si="12"/>
        <v>0</v>
      </c>
      <c r="H56" s="121">
        <v>0</v>
      </c>
      <c r="I56" s="121">
        <v>0</v>
      </c>
      <c r="J56" s="121">
        <f t="shared" si="13"/>
        <v>0</v>
      </c>
    </row>
    <row r="57" spans="3:10" x14ac:dyDescent="0.25">
      <c r="C57" s="35"/>
      <c r="D57" s="36" t="s">
        <v>407</v>
      </c>
      <c r="E57" s="121">
        <v>0</v>
      </c>
      <c r="F57" s="121">
        <v>3582088</v>
      </c>
      <c r="G57" s="121">
        <f t="shared" si="12"/>
        <v>3582088</v>
      </c>
      <c r="H57" s="121">
        <v>471888</v>
      </c>
      <c r="I57" s="121">
        <v>471888</v>
      </c>
      <c r="J57" s="121">
        <f t="shared" si="13"/>
        <v>3110200</v>
      </c>
    </row>
    <row r="58" spans="3:10" x14ac:dyDescent="0.25">
      <c r="C58" s="35"/>
      <c r="D58" s="36" t="s">
        <v>408</v>
      </c>
      <c r="E58" s="121">
        <v>0</v>
      </c>
      <c r="F58" s="121">
        <v>0</v>
      </c>
      <c r="G58" s="121">
        <f t="shared" si="12"/>
        <v>0</v>
      </c>
      <c r="H58" s="121">
        <v>0</v>
      </c>
      <c r="I58" s="121">
        <v>0</v>
      </c>
      <c r="J58" s="121">
        <f t="shared" si="13"/>
        <v>0</v>
      </c>
    </row>
    <row r="59" spans="3:10" x14ac:dyDescent="0.25">
      <c r="C59" s="35"/>
      <c r="D59" s="36" t="s">
        <v>409</v>
      </c>
      <c r="E59" s="121">
        <v>0</v>
      </c>
      <c r="F59" s="121">
        <v>0</v>
      </c>
      <c r="G59" s="121">
        <f t="shared" si="12"/>
        <v>0</v>
      </c>
      <c r="H59" s="121">
        <v>0</v>
      </c>
      <c r="I59" s="121">
        <v>0</v>
      </c>
      <c r="J59" s="121">
        <f t="shared" si="13"/>
        <v>0</v>
      </c>
    </row>
    <row r="60" spans="3:10" x14ac:dyDescent="0.25">
      <c r="C60" s="35"/>
      <c r="D60" s="36" t="s">
        <v>410</v>
      </c>
      <c r="E60" s="121">
        <v>0</v>
      </c>
      <c r="F60" s="121">
        <v>0</v>
      </c>
      <c r="G60" s="121">
        <f t="shared" si="12"/>
        <v>0</v>
      </c>
      <c r="H60" s="121">
        <v>0</v>
      </c>
      <c r="I60" s="121">
        <v>0</v>
      </c>
      <c r="J60" s="121">
        <f t="shared" si="13"/>
        <v>0</v>
      </c>
    </row>
    <row r="61" spans="3:10" x14ac:dyDescent="0.25">
      <c r="C61" s="35"/>
      <c r="D61" s="36" t="s">
        <v>411</v>
      </c>
      <c r="E61" s="121">
        <v>0</v>
      </c>
      <c r="F61" s="121">
        <v>0</v>
      </c>
      <c r="G61" s="121">
        <f t="shared" si="12"/>
        <v>0</v>
      </c>
      <c r="H61" s="121">
        <v>0</v>
      </c>
      <c r="I61" s="121">
        <v>0</v>
      </c>
      <c r="J61" s="121">
        <f t="shared" si="13"/>
        <v>0</v>
      </c>
    </row>
    <row r="62" spans="3:10" x14ac:dyDescent="0.25">
      <c r="C62" s="35"/>
      <c r="D62" s="36" t="s">
        <v>412</v>
      </c>
      <c r="E62" s="121">
        <v>0</v>
      </c>
      <c r="F62" s="121">
        <v>0</v>
      </c>
      <c r="G62" s="121">
        <f t="shared" si="12"/>
        <v>0</v>
      </c>
      <c r="H62" s="121">
        <v>0</v>
      </c>
      <c r="I62" s="121">
        <v>0</v>
      </c>
      <c r="J62" s="121">
        <f t="shared" si="13"/>
        <v>0</v>
      </c>
    </row>
    <row r="63" spans="3:10" x14ac:dyDescent="0.25">
      <c r="C63" s="240" t="s">
        <v>413</v>
      </c>
      <c r="D63" s="237"/>
      <c r="E63" s="121">
        <f>SUM(E64:E66)</f>
        <v>30314032.449999999</v>
      </c>
      <c r="F63" s="121">
        <f t="shared" ref="F63:I63" si="14">SUM(F64:F66)</f>
        <v>19145362.399999999</v>
      </c>
      <c r="G63" s="121">
        <f t="shared" si="14"/>
        <v>49459394.849999994</v>
      </c>
      <c r="H63" s="121">
        <f t="shared" si="14"/>
        <v>6708488.9400000004</v>
      </c>
      <c r="I63" s="121">
        <f t="shared" si="14"/>
        <v>98002.65</v>
      </c>
      <c r="J63" s="121">
        <f t="shared" ref="J63" si="15">+G63-H63</f>
        <v>42750905.909999996</v>
      </c>
    </row>
    <row r="64" spans="3:10" x14ac:dyDescent="0.25">
      <c r="C64" s="35"/>
      <c r="D64" s="36" t="s">
        <v>414</v>
      </c>
      <c r="E64" s="121">
        <v>0</v>
      </c>
      <c r="F64" s="121">
        <v>0</v>
      </c>
      <c r="G64" s="121">
        <f>+E64+F64</f>
        <v>0</v>
      </c>
      <c r="H64" s="121">
        <v>0</v>
      </c>
      <c r="I64" s="121">
        <v>0</v>
      </c>
      <c r="J64" s="121">
        <f t="shared" ref="J64:J66" si="16">G64-H64</f>
        <v>0</v>
      </c>
    </row>
    <row r="65" spans="3:10" x14ac:dyDescent="0.25">
      <c r="C65" s="35"/>
      <c r="D65" s="36" t="s">
        <v>415</v>
      </c>
      <c r="E65" s="121">
        <v>30314032.449999999</v>
      </c>
      <c r="F65" s="121">
        <v>19145362.399999999</v>
      </c>
      <c r="G65" s="121">
        <f>F65+E65</f>
        <v>49459394.849999994</v>
      </c>
      <c r="H65" s="121">
        <v>6708488.9400000004</v>
      </c>
      <c r="I65" s="121">
        <v>98002.65</v>
      </c>
      <c r="J65" s="121">
        <f t="shared" si="16"/>
        <v>42750905.909999996</v>
      </c>
    </row>
    <row r="66" spans="3:10" x14ac:dyDescent="0.25">
      <c r="C66" s="35"/>
      <c r="D66" s="36" t="s">
        <v>416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f t="shared" si="16"/>
        <v>0</v>
      </c>
    </row>
    <row r="67" spans="3:10" x14ac:dyDescent="0.25">
      <c r="C67" s="240" t="s">
        <v>417</v>
      </c>
      <c r="D67" s="237"/>
      <c r="E67" s="121">
        <f>SUM(E70:E76)</f>
        <v>0</v>
      </c>
      <c r="F67" s="121">
        <f t="shared" ref="F67:J67" si="17">SUM(F70:F76)</f>
        <v>0</v>
      </c>
      <c r="G67" s="121">
        <f t="shared" si="17"/>
        <v>0</v>
      </c>
      <c r="H67" s="121">
        <f t="shared" si="17"/>
        <v>0</v>
      </c>
      <c r="I67" s="121">
        <f t="shared" si="17"/>
        <v>0</v>
      </c>
      <c r="J67" s="121">
        <f t="shared" si="17"/>
        <v>0</v>
      </c>
    </row>
    <row r="68" spans="3:10" x14ac:dyDescent="0.25">
      <c r="C68" s="240" t="s">
        <v>418</v>
      </c>
      <c r="D68" s="237"/>
      <c r="E68" s="121"/>
      <c r="F68" s="121"/>
      <c r="G68" s="121"/>
      <c r="H68" s="121"/>
      <c r="I68" s="121"/>
      <c r="J68" s="121"/>
    </row>
    <row r="69" spans="3:10" x14ac:dyDescent="0.25">
      <c r="C69" s="35"/>
      <c r="D69" s="36" t="s">
        <v>419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ref="J69:J76" si="18">G69-H69</f>
        <v>0</v>
      </c>
    </row>
    <row r="70" spans="3:10" x14ac:dyDescent="0.25">
      <c r="C70" s="35"/>
      <c r="D70" s="36" t="s">
        <v>420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8"/>
        <v>0</v>
      </c>
    </row>
    <row r="71" spans="3:10" x14ac:dyDescent="0.25">
      <c r="C71" s="35"/>
      <c r="D71" s="36" t="s">
        <v>421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8"/>
        <v>0</v>
      </c>
    </row>
    <row r="72" spans="3:10" x14ac:dyDescent="0.25">
      <c r="C72" s="35"/>
      <c r="D72" s="36" t="s">
        <v>422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8"/>
        <v>0</v>
      </c>
    </row>
    <row r="73" spans="3:10" x14ac:dyDescent="0.25">
      <c r="C73" s="35"/>
      <c r="D73" s="36" t="s">
        <v>423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8"/>
        <v>0</v>
      </c>
    </row>
    <row r="74" spans="3:10" x14ac:dyDescent="0.25">
      <c r="C74" s="35"/>
      <c r="D74" s="36" t="s">
        <v>424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8"/>
        <v>0</v>
      </c>
    </row>
    <row r="75" spans="3:10" x14ac:dyDescent="0.25">
      <c r="C75" s="35"/>
      <c r="D75" s="36" t="s">
        <v>425</v>
      </c>
      <c r="E75" s="121">
        <v>0</v>
      </c>
      <c r="F75" s="121">
        <v>0</v>
      </c>
      <c r="G75" s="121">
        <v>0</v>
      </c>
      <c r="H75" s="121">
        <v>0</v>
      </c>
      <c r="I75" s="121">
        <v>0</v>
      </c>
      <c r="J75" s="121">
        <f t="shared" si="18"/>
        <v>0</v>
      </c>
    </row>
    <row r="76" spans="3:10" x14ac:dyDescent="0.25">
      <c r="C76" s="35"/>
      <c r="D76" s="36" t="s">
        <v>426</v>
      </c>
      <c r="E76" s="121">
        <v>0</v>
      </c>
      <c r="F76" s="121">
        <v>0</v>
      </c>
      <c r="G76" s="121">
        <f>F76</f>
        <v>0</v>
      </c>
      <c r="H76" s="121">
        <v>0</v>
      </c>
      <c r="I76" s="121">
        <v>0</v>
      </c>
      <c r="J76" s="121">
        <f t="shared" si="18"/>
        <v>0</v>
      </c>
    </row>
    <row r="77" spans="3:10" x14ac:dyDescent="0.25">
      <c r="C77" s="240" t="s">
        <v>427</v>
      </c>
      <c r="D77" s="237"/>
      <c r="E77" s="121">
        <f>+E78+E79+E80</f>
        <v>0</v>
      </c>
      <c r="F77" s="121">
        <f t="shared" ref="F77:I77" si="19">+F78+F79+F80</f>
        <v>0</v>
      </c>
      <c r="G77" s="121">
        <v>0</v>
      </c>
      <c r="H77" s="121">
        <f t="shared" si="19"/>
        <v>0</v>
      </c>
      <c r="I77" s="121">
        <f t="shared" si="19"/>
        <v>0</v>
      </c>
      <c r="J77" s="121">
        <f>+G77</f>
        <v>0</v>
      </c>
    </row>
    <row r="78" spans="3:10" x14ac:dyDescent="0.25">
      <c r="C78" s="35"/>
      <c r="D78" s="36" t="s">
        <v>428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ref="J78:J80" si="20">G78-H78</f>
        <v>0</v>
      </c>
    </row>
    <row r="79" spans="3:10" x14ac:dyDescent="0.25">
      <c r="C79" s="35"/>
      <c r="D79" s="36" t="s">
        <v>429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20"/>
        <v>0</v>
      </c>
    </row>
    <row r="80" spans="3:10" x14ac:dyDescent="0.25">
      <c r="C80" s="35"/>
      <c r="D80" s="36" t="s">
        <v>430</v>
      </c>
      <c r="E80" s="121">
        <v>0</v>
      </c>
      <c r="F80" s="121">
        <v>0</v>
      </c>
      <c r="G80" s="121">
        <v>0</v>
      </c>
      <c r="H80" s="121">
        <v>0</v>
      </c>
      <c r="I80" s="121">
        <v>0</v>
      </c>
      <c r="J80" s="121">
        <f t="shared" si="20"/>
        <v>0</v>
      </c>
    </row>
    <row r="81" spans="3:18" x14ac:dyDescent="0.25">
      <c r="C81" s="240" t="s">
        <v>431</v>
      </c>
      <c r="D81" s="237"/>
      <c r="E81" s="121">
        <f>SUM(E83:E88)</f>
        <v>0</v>
      </c>
      <c r="F81" s="121">
        <f>+F82</f>
        <v>0</v>
      </c>
      <c r="G81" s="121">
        <f t="shared" ref="G81:J81" si="21">+G82</f>
        <v>0</v>
      </c>
      <c r="H81" s="121">
        <f t="shared" si="21"/>
        <v>0</v>
      </c>
      <c r="I81" s="121">
        <f t="shared" si="21"/>
        <v>0</v>
      </c>
      <c r="J81" s="121">
        <f t="shared" si="21"/>
        <v>0</v>
      </c>
    </row>
    <row r="82" spans="3:18" x14ac:dyDescent="0.25">
      <c r="C82" s="35"/>
      <c r="D82" s="36" t="s">
        <v>432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ref="J82:J93" si="22">G82-H82</f>
        <v>0</v>
      </c>
    </row>
    <row r="83" spans="3:18" x14ac:dyDescent="0.25">
      <c r="C83" s="35"/>
      <c r="D83" s="36" t="s">
        <v>433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2"/>
        <v>0</v>
      </c>
    </row>
    <row r="84" spans="3:18" x14ac:dyDescent="0.25">
      <c r="C84" s="35"/>
      <c r="D84" s="36" t="s">
        <v>434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2"/>
        <v>0</v>
      </c>
    </row>
    <row r="85" spans="3:18" x14ac:dyDescent="0.25">
      <c r="C85" s="35"/>
      <c r="D85" s="36" t="s">
        <v>435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2"/>
        <v>0</v>
      </c>
    </row>
    <row r="86" spans="3:18" x14ac:dyDescent="0.25">
      <c r="C86" s="35"/>
      <c r="D86" s="36" t="s">
        <v>436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2"/>
        <v>0</v>
      </c>
    </row>
    <row r="87" spans="3:18" x14ac:dyDescent="0.25">
      <c r="C87" s="35"/>
      <c r="D87" s="36" t="s">
        <v>437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2"/>
        <v>0</v>
      </c>
    </row>
    <row r="88" spans="3:18" x14ac:dyDescent="0.25">
      <c r="C88" s="35"/>
      <c r="D88" s="36" t="s">
        <v>438</v>
      </c>
      <c r="E88" s="121">
        <v>0</v>
      </c>
      <c r="F88" s="121">
        <v>0</v>
      </c>
      <c r="G88" s="121">
        <v>0</v>
      </c>
      <c r="H88" s="121">
        <v>0</v>
      </c>
      <c r="I88" s="121">
        <v>0</v>
      </c>
      <c r="J88" s="121">
        <f t="shared" si="22"/>
        <v>0</v>
      </c>
    </row>
    <row r="89" spans="3:18" x14ac:dyDescent="0.25">
      <c r="C89" s="239" t="s">
        <v>708</v>
      </c>
      <c r="D89" s="235"/>
      <c r="E89" s="121">
        <v>0</v>
      </c>
      <c r="F89" s="121">
        <f>F90+F90+F91+F92+F93+F94</f>
        <v>0</v>
      </c>
      <c r="G89" s="121">
        <f t="shared" ref="G89:I89" si="23">G90+G90+G91+G92+G93+G94</f>
        <v>0</v>
      </c>
      <c r="H89" s="121">
        <f t="shared" si="23"/>
        <v>0</v>
      </c>
      <c r="I89" s="121">
        <f t="shared" si="23"/>
        <v>0</v>
      </c>
      <c r="J89" s="121">
        <f t="shared" si="22"/>
        <v>0</v>
      </c>
      <c r="M89" s="113"/>
      <c r="O89" s="113"/>
      <c r="R89" s="113"/>
    </row>
    <row r="90" spans="3:18" x14ac:dyDescent="0.25">
      <c r="C90" s="240" t="s">
        <v>709</v>
      </c>
      <c r="D90" s="237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2"/>
        <v>0</v>
      </c>
      <c r="M90" s="113"/>
      <c r="O90" s="113"/>
      <c r="R90" s="113"/>
    </row>
    <row r="91" spans="3:18" x14ac:dyDescent="0.25">
      <c r="C91" s="240" t="s">
        <v>710</v>
      </c>
      <c r="D91" s="237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2"/>
        <v>0</v>
      </c>
    </row>
    <row r="92" spans="3:18" x14ac:dyDescent="0.25">
      <c r="C92" s="240" t="s">
        <v>711</v>
      </c>
      <c r="D92" s="237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2"/>
        <v>0</v>
      </c>
    </row>
    <row r="93" spans="3:18" x14ac:dyDescent="0.25">
      <c r="C93" s="240" t="s">
        <v>391</v>
      </c>
      <c r="D93" s="237"/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f t="shared" si="22"/>
        <v>0</v>
      </c>
    </row>
    <row r="94" spans="3:18" x14ac:dyDescent="0.25">
      <c r="C94" s="240" t="s">
        <v>402</v>
      </c>
      <c r="D94" s="237"/>
      <c r="E94" s="121">
        <f>SUM(E96:E104)</f>
        <v>0</v>
      </c>
      <c r="F94" s="121">
        <f t="shared" ref="F94:J94" si="24">SUM(F96:F104)</f>
        <v>0</v>
      </c>
      <c r="G94" s="121">
        <f t="shared" si="24"/>
        <v>0</v>
      </c>
      <c r="H94" s="121">
        <f t="shared" si="24"/>
        <v>0</v>
      </c>
      <c r="I94" s="121">
        <f t="shared" si="24"/>
        <v>0</v>
      </c>
      <c r="J94" s="121">
        <f t="shared" si="24"/>
        <v>0</v>
      </c>
    </row>
    <row r="95" spans="3:18" x14ac:dyDescent="0.25">
      <c r="C95" s="240" t="s">
        <v>403</v>
      </c>
      <c r="D95" s="237"/>
      <c r="E95" s="121"/>
      <c r="F95" s="121"/>
      <c r="G95" s="121"/>
      <c r="H95" s="121"/>
      <c r="I95" s="121"/>
      <c r="J95" s="121"/>
    </row>
    <row r="96" spans="3:18" x14ac:dyDescent="0.25">
      <c r="C96" s="35"/>
      <c r="D96" s="36" t="s">
        <v>404</v>
      </c>
      <c r="E96" s="121">
        <v>0</v>
      </c>
      <c r="F96" s="121">
        <v>0</v>
      </c>
      <c r="G96" s="121">
        <f>E96+F96</f>
        <v>0</v>
      </c>
      <c r="H96" s="121">
        <v>0</v>
      </c>
      <c r="I96" s="121">
        <v>0</v>
      </c>
      <c r="J96" s="121">
        <f t="shared" ref="J96:J103" si="25">G96-H96</f>
        <v>0</v>
      </c>
    </row>
    <row r="97" spans="3:18" x14ac:dyDescent="0.25">
      <c r="C97" s="35"/>
      <c r="D97" s="36" t="s">
        <v>405</v>
      </c>
      <c r="E97" s="121">
        <v>0</v>
      </c>
      <c r="F97" s="121">
        <v>0</v>
      </c>
      <c r="G97" s="121">
        <f t="shared" ref="G97:G104" si="26">+E97+F97</f>
        <v>0</v>
      </c>
      <c r="H97" s="121">
        <v>0</v>
      </c>
      <c r="I97" s="121">
        <v>0</v>
      </c>
      <c r="J97" s="121">
        <f t="shared" si="25"/>
        <v>0</v>
      </c>
    </row>
    <row r="98" spans="3:18" x14ac:dyDescent="0.25">
      <c r="C98" s="35"/>
      <c r="D98" s="36" t="s">
        <v>406</v>
      </c>
      <c r="E98" s="121">
        <v>0</v>
      </c>
      <c r="F98" s="121">
        <v>0</v>
      </c>
      <c r="G98" s="121">
        <f t="shared" si="26"/>
        <v>0</v>
      </c>
      <c r="H98" s="121">
        <v>0</v>
      </c>
      <c r="I98" s="121">
        <v>0</v>
      </c>
      <c r="J98" s="121">
        <f t="shared" si="25"/>
        <v>0</v>
      </c>
    </row>
    <row r="99" spans="3:18" x14ac:dyDescent="0.25">
      <c r="C99" s="35"/>
      <c r="D99" s="36" t="s">
        <v>407</v>
      </c>
      <c r="E99" s="121">
        <v>0</v>
      </c>
      <c r="F99" s="121">
        <v>0</v>
      </c>
      <c r="G99" s="121">
        <f t="shared" si="26"/>
        <v>0</v>
      </c>
      <c r="H99" s="121">
        <v>0</v>
      </c>
      <c r="I99" s="121">
        <v>0</v>
      </c>
      <c r="J99" s="121">
        <f t="shared" si="25"/>
        <v>0</v>
      </c>
    </row>
    <row r="100" spans="3:18" x14ac:dyDescent="0.25">
      <c r="C100" s="35"/>
      <c r="D100" s="36" t="s">
        <v>408</v>
      </c>
      <c r="E100" s="121">
        <v>0</v>
      </c>
      <c r="F100" s="121">
        <v>0</v>
      </c>
      <c r="G100" s="121">
        <f t="shared" si="26"/>
        <v>0</v>
      </c>
      <c r="H100" s="121">
        <v>0</v>
      </c>
      <c r="I100" s="121">
        <v>0</v>
      </c>
      <c r="J100" s="121">
        <f t="shared" si="25"/>
        <v>0</v>
      </c>
    </row>
    <row r="101" spans="3:18" x14ac:dyDescent="0.25">
      <c r="C101" s="35"/>
      <c r="D101" s="36" t="s">
        <v>409</v>
      </c>
      <c r="E101" s="121">
        <v>0</v>
      </c>
      <c r="F101" s="121">
        <v>0</v>
      </c>
      <c r="G101" s="121">
        <f t="shared" si="26"/>
        <v>0</v>
      </c>
      <c r="H101" s="121">
        <v>0</v>
      </c>
      <c r="I101" s="121">
        <v>0</v>
      </c>
      <c r="J101" s="121">
        <f t="shared" si="25"/>
        <v>0</v>
      </c>
    </row>
    <row r="102" spans="3:18" x14ac:dyDescent="0.25">
      <c r="C102" s="35"/>
      <c r="D102" s="36" t="s">
        <v>410</v>
      </c>
      <c r="E102" s="121">
        <v>0</v>
      </c>
      <c r="F102" s="121">
        <v>0</v>
      </c>
      <c r="G102" s="121">
        <f t="shared" si="26"/>
        <v>0</v>
      </c>
      <c r="H102" s="121">
        <v>0</v>
      </c>
      <c r="I102" s="121">
        <v>0</v>
      </c>
      <c r="J102" s="121">
        <f t="shared" si="25"/>
        <v>0</v>
      </c>
    </row>
    <row r="103" spans="3:18" x14ac:dyDescent="0.25">
      <c r="C103" s="35"/>
      <c r="D103" s="36" t="s">
        <v>411</v>
      </c>
      <c r="E103" s="121">
        <v>0</v>
      </c>
      <c r="F103" s="121">
        <v>0</v>
      </c>
      <c r="G103" s="121">
        <f t="shared" si="26"/>
        <v>0</v>
      </c>
      <c r="H103" s="121">
        <v>0</v>
      </c>
      <c r="I103" s="121">
        <v>0</v>
      </c>
      <c r="J103" s="121">
        <f t="shared" si="25"/>
        <v>0</v>
      </c>
    </row>
    <row r="104" spans="3:18" x14ac:dyDescent="0.25">
      <c r="C104" s="35"/>
      <c r="D104" s="36" t="s">
        <v>412</v>
      </c>
      <c r="E104" s="121">
        <v>0</v>
      </c>
      <c r="F104" s="121">
        <v>0</v>
      </c>
      <c r="G104" s="121">
        <f t="shared" si="26"/>
        <v>0</v>
      </c>
      <c r="H104" s="121">
        <v>0</v>
      </c>
      <c r="I104" s="121">
        <v>0</v>
      </c>
      <c r="J104" s="121">
        <v>0</v>
      </c>
    </row>
    <row r="105" spans="3:18" x14ac:dyDescent="0.25">
      <c r="C105" s="50"/>
      <c r="D105" s="179"/>
      <c r="E105" s="121"/>
      <c r="F105" s="122"/>
      <c r="G105" s="121"/>
      <c r="H105" s="121"/>
      <c r="I105" s="121"/>
      <c r="J105" s="171"/>
    </row>
    <row r="106" spans="3:18" x14ac:dyDescent="0.25">
      <c r="C106" s="239" t="s">
        <v>712</v>
      </c>
      <c r="D106" s="235"/>
      <c r="E106" s="121">
        <f>E11+E89</f>
        <v>481206642.44999999</v>
      </c>
      <c r="F106" s="121">
        <f>F11+F89</f>
        <v>101609292.03999999</v>
      </c>
      <c r="G106" s="121">
        <f>G11+G89</f>
        <v>582815934.49000001</v>
      </c>
      <c r="H106" s="121">
        <f>H11+H89</f>
        <v>500047945.72000003</v>
      </c>
      <c r="I106" s="121">
        <f>I89+I11</f>
        <v>480464681.88999999</v>
      </c>
      <c r="J106" s="121">
        <f>J96+J11</f>
        <v>82767988.769999996</v>
      </c>
      <c r="M106" s="113"/>
      <c r="O106" s="113"/>
      <c r="R106" s="113"/>
    </row>
    <row r="107" spans="3:18" x14ac:dyDescent="0.25">
      <c r="C107" s="251"/>
      <c r="D107" s="252"/>
      <c r="E107" s="34" t="s">
        <v>645</v>
      </c>
      <c r="F107" s="33"/>
      <c r="G107" s="34"/>
      <c r="H107" s="33"/>
      <c r="I107" s="34"/>
      <c r="J107" s="37"/>
    </row>
  </sheetData>
  <mergeCells count="33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30:D30"/>
    <mergeCell ref="C41:D41"/>
    <mergeCell ref="C42:D42"/>
    <mergeCell ref="C35:C36"/>
    <mergeCell ref="C52:D52"/>
    <mergeCell ref="C53:D53"/>
    <mergeCell ref="C77:D77"/>
    <mergeCell ref="C81:D81"/>
    <mergeCell ref="C107:D107"/>
    <mergeCell ref="C63:D63"/>
    <mergeCell ref="C67:D67"/>
    <mergeCell ref="C68:D68"/>
    <mergeCell ref="C89:D89"/>
    <mergeCell ref="C90:D90"/>
    <mergeCell ref="C91:D91"/>
    <mergeCell ref="C92:D92"/>
    <mergeCell ref="C93:D93"/>
    <mergeCell ref="C94:D94"/>
    <mergeCell ref="C95:D95"/>
    <mergeCell ref="C106:D106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6"/>
  <sheetViews>
    <sheetView zoomScaleNormal="100" workbookViewId="0">
      <selection activeCell="C10" sqref="C10:I10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3" t="s">
        <v>440</v>
      </c>
      <c r="D5" s="253"/>
      <c r="E5" s="253"/>
      <c r="F5" s="253"/>
      <c r="G5" s="253"/>
      <c r="H5" s="253"/>
      <c r="I5" s="253"/>
    </row>
    <row r="6" spans="3:9" x14ac:dyDescent="0.25">
      <c r="C6" s="225" t="s">
        <v>642</v>
      </c>
      <c r="D6" s="226"/>
      <c r="E6" s="226"/>
      <c r="F6" s="226"/>
      <c r="G6" s="226"/>
      <c r="H6" s="226"/>
      <c r="I6" s="227"/>
    </row>
    <row r="7" spans="3:9" x14ac:dyDescent="0.25">
      <c r="C7" s="228" t="s">
        <v>356</v>
      </c>
      <c r="D7" s="203"/>
      <c r="E7" s="203"/>
      <c r="F7" s="203"/>
      <c r="G7" s="203"/>
      <c r="H7" s="203"/>
      <c r="I7" s="229"/>
    </row>
    <row r="8" spans="3:9" x14ac:dyDescent="0.25">
      <c r="C8" s="228" t="s">
        <v>441</v>
      </c>
      <c r="D8" s="203"/>
      <c r="E8" s="203"/>
      <c r="F8" s="203"/>
      <c r="G8" s="203"/>
      <c r="H8" s="203"/>
      <c r="I8" s="229"/>
    </row>
    <row r="9" spans="3:9" x14ac:dyDescent="0.25">
      <c r="C9" s="230" t="s">
        <v>731</v>
      </c>
      <c r="D9" s="210"/>
      <c r="E9" s="210"/>
      <c r="F9" s="210"/>
      <c r="G9" s="210"/>
      <c r="H9" s="210"/>
      <c r="I9" s="254"/>
    </row>
    <row r="10" spans="3:9" x14ac:dyDescent="0.25">
      <c r="C10" s="255" t="s">
        <v>1</v>
      </c>
      <c r="D10" s="212"/>
      <c r="E10" s="212"/>
      <c r="F10" s="212"/>
      <c r="G10" s="212"/>
      <c r="H10" s="212"/>
      <c r="I10" s="256"/>
    </row>
    <row r="11" spans="3:9" x14ac:dyDescent="0.25">
      <c r="C11" s="213" t="s">
        <v>2</v>
      </c>
      <c r="D11" s="213" t="s">
        <v>358</v>
      </c>
      <c r="E11" s="213"/>
      <c r="F11" s="213"/>
      <c r="G11" s="213"/>
      <c r="H11" s="213"/>
      <c r="I11" s="213" t="s">
        <v>442</v>
      </c>
    </row>
    <row r="12" spans="3:9" x14ac:dyDescent="0.25">
      <c r="C12" s="203"/>
      <c r="D12" s="203" t="s">
        <v>221</v>
      </c>
      <c r="E12" s="161" t="s">
        <v>269</v>
      </c>
      <c r="F12" s="203" t="s">
        <v>271</v>
      </c>
      <c r="G12" s="203" t="s">
        <v>222</v>
      </c>
      <c r="H12" s="203" t="s">
        <v>224</v>
      </c>
      <c r="I12" s="203"/>
    </row>
    <row r="13" spans="3:9" x14ac:dyDescent="0.25">
      <c r="C13" s="212"/>
      <c r="D13" s="212"/>
      <c r="E13" s="165" t="s">
        <v>270</v>
      </c>
      <c r="F13" s="212"/>
      <c r="G13" s="212"/>
      <c r="H13" s="212"/>
      <c r="I13" s="212"/>
    </row>
    <row r="14" spans="3:9" x14ac:dyDescent="0.25">
      <c r="C14" s="169" t="s">
        <v>443</v>
      </c>
      <c r="D14" s="172">
        <f>D16</f>
        <v>481206642.44999987</v>
      </c>
      <c r="E14" s="172">
        <f t="shared" ref="E14:H14" si="0">E16</f>
        <v>101609292.04000001</v>
      </c>
      <c r="F14" s="172">
        <f>D14+E14</f>
        <v>582815934.48999989</v>
      </c>
      <c r="G14" s="172">
        <f t="shared" si="0"/>
        <v>500047945.71999979</v>
      </c>
      <c r="H14" s="172">
        <f t="shared" si="0"/>
        <v>480464681.48999989</v>
      </c>
      <c r="I14" s="173">
        <f>I16</f>
        <v>82767988.770000011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652</v>
      </c>
      <c r="D16" s="131">
        <f t="shared" ref="D16:I16" si="1">SUM(D18:D73)</f>
        <v>481206642.44999987</v>
      </c>
      <c r="E16" s="131">
        <f t="shared" si="1"/>
        <v>101609292.04000001</v>
      </c>
      <c r="F16" s="131">
        <f t="shared" si="1"/>
        <v>582815934.49000001</v>
      </c>
      <c r="G16" s="131">
        <f t="shared" si="1"/>
        <v>500047945.71999979</v>
      </c>
      <c r="H16" s="131">
        <f t="shared" si="1"/>
        <v>480464681.48999989</v>
      </c>
      <c r="I16" s="158">
        <f t="shared" si="1"/>
        <v>82767988.770000011</v>
      </c>
    </row>
    <row r="17" spans="3:12" x14ac:dyDescent="0.25">
      <c r="C17" s="157" t="s">
        <v>642</v>
      </c>
      <c r="D17" s="158"/>
      <c r="E17" s="157"/>
      <c r="F17" s="158"/>
      <c r="G17" s="158"/>
      <c r="H17" s="158"/>
      <c r="I17" s="158"/>
    </row>
    <row r="18" spans="3:12" x14ac:dyDescent="0.25">
      <c r="C18" s="190" t="s">
        <v>650</v>
      </c>
      <c r="D18" s="180">
        <v>19514127.120000001</v>
      </c>
      <c r="E18" s="180">
        <v>255518.81</v>
      </c>
      <c r="F18" s="158">
        <f>+E18+D18</f>
        <v>19769645.93</v>
      </c>
      <c r="G18" s="158">
        <v>19769645.93</v>
      </c>
      <c r="H18" s="158">
        <v>19419172.449999999</v>
      </c>
      <c r="I18" s="158">
        <f t="shared" ref="I18:I73" si="2">+F18-G18</f>
        <v>0</v>
      </c>
      <c r="K18" s="183"/>
      <c r="L18" s="183"/>
    </row>
    <row r="19" spans="3:12" x14ac:dyDescent="0.25">
      <c r="C19" s="190" t="s">
        <v>663</v>
      </c>
      <c r="D19" s="180">
        <v>2057923.12</v>
      </c>
      <c r="E19" s="180">
        <v>-629362.6</v>
      </c>
      <c r="F19" s="158">
        <f t="shared" ref="F19:F73" si="3">+E19+D19</f>
        <v>1428560.52</v>
      </c>
      <c r="G19" s="158">
        <v>1428560.52</v>
      </c>
      <c r="H19" s="158">
        <v>1394223.41</v>
      </c>
      <c r="I19" s="158">
        <f t="shared" si="2"/>
        <v>0</v>
      </c>
    </row>
    <row r="20" spans="3:12" ht="24" x14ac:dyDescent="0.25">
      <c r="C20" s="190" t="s">
        <v>664</v>
      </c>
      <c r="D20" s="180">
        <v>6747061.8799999999</v>
      </c>
      <c r="E20" s="180">
        <v>1541867.46</v>
      </c>
      <c r="F20" s="158">
        <f t="shared" si="3"/>
        <v>8288929.3399999999</v>
      </c>
      <c r="G20" s="158">
        <v>8288929.3399999999</v>
      </c>
      <c r="H20" s="158">
        <v>8168601.1299999999</v>
      </c>
      <c r="I20" s="158">
        <f t="shared" si="2"/>
        <v>0</v>
      </c>
    </row>
    <row r="21" spans="3:12" ht="24" x14ac:dyDescent="0.25">
      <c r="C21" s="190" t="s">
        <v>665</v>
      </c>
      <c r="D21" s="180">
        <v>6225083.8799999999</v>
      </c>
      <c r="E21" s="180">
        <v>354575.49</v>
      </c>
      <c r="F21" s="158">
        <f t="shared" si="3"/>
        <v>6579659.3700000001</v>
      </c>
      <c r="G21" s="158">
        <v>6579659.3700000001</v>
      </c>
      <c r="H21" s="158">
        <v>6504964.4900000002</v>
      </c>
      <c r="I21" s="158">
        <f t="shared" si="2"/>
        <v>0</v>
      </c>
    </row>
    <row r="22" spans="3:12" ht="24" x14ac:dyDescent="0.25">
      <c r="C22" s="190" t="s">
        <v>666</v>
      </c>
      <c r="D22" s="180">
        <v>5715022.8799999999</v>
      </c>
      <c r="E22" s="180">
        <v>1394721.67</v>
      </c>
      <c r="F22" s="158">
        <f t="shared" si="3"/>
        <v>7109744.5499999998</v>
      </c>
      <c r="G22" s="158">
        <v>7109744.5499999998</v>
      </c>
      <c r="H22" s="158">
        <v>6994647.1900000004</v>
      </c>
      <c r="I22" s="158">
        <f t="shared" si="2"/>
        <v>0</v>
      </c>
    </row>
    <row r="23" spans="3:12" x14ac:dyDescent="0.25">
      <c r="C23" s="190" t="s">
        <v>667</v>
      </c>
      <c r="D23" s="180">
        <v>1922989</v>
      </c>
      <c r="E23" s="180">
        <v>153986.26</v>
      </c>
      <c r="F23" s="158">
        <f t="shared" si="3"/>
        <v>2076975.26</v>
      </c>
      <c r="G23" s="158">
        <v>2076975.26</v>
      </c>
      <c r="H23" s="158">
        <v>2057924.83</v>
      </c>
      <c r="I23" s="158">
        <f t="shared" si="2"/>
        <v>0</v>
      </c>
    </row>
    <row r="24" spans="3:12" x14ac:dyDescent="0.25">
      <c r="C24" s="190" t="s">
        <v>668</v>
      </c>
      <c r="D24" s="180">
        <v>1164666.1200000001</v>
      </c>
      <c r="E24" s="180">
        <v>167821.04</v>
      </c>
      <c r="F24" s="158">
        <f t="shared" si="3"/>
        <v>1332487.1600000001</v>
      </c>
      <c r="G24" s="158">
        <v>1332487.1599999999</v>
      </c>
      <c r="H24" s="158">
        <v>1321061.21</v>
      </c>
      <c r="I24" s="158">
        <f t="shared" si="2"/>
        <v>0</v>
      </c>
    </row>
    <row r="25" spans="3:12" x14ac:dyDescent="0.25">
      <c r="C25" s="190" t="s">
        <v>669</v>
      </c>
      <c r="D25" s="180">
        <v>7528782.8799999999</v>
      </c>
      <c r="E25" s="180">
        <v>712034.58</v>
      </c>
      <c r="F25" s="158">
        <f t="shared" si="3"/>
        <v>8240817.46</v>
      </c>
      <c r="G25" s="158">
        <v>8240817.46</v>
      </c>
      <c r="H25" s="158">
        <v>8133354.71</v>
      </c>
      <c r="I25" s="158">
        <f t="shared" si="2"/>
        <v>0</v>
      </c>
    </row>
    <row r="26" spans="3:12" x14ac:dyDescent="0.25">
      <c r="C26" s="190" t="s">
        <v>670</v>
      </c>
      <c r="D26" s="180">
        <v>8595281.8800000008</v>
      </c>
      <c r="E26" s="180">
        <v>936111.05</v>
      </c>
      <c r="F26" s="158">
        <f t="shared" si="3"/>
        <v>9531392.9300000016</v>
      </c>
      <c r="G26" s="158">
        <v>9531392.9299999997</v>
      </c>
      <c r="H26" s="158">
        <v>9417400.0399999991</v>
      </c>
      <c r="I26" s="158">
        <f t="shared" si="2"/>
        <v>0</v>
      </c>
    </row>
    <row r="27" spans="3:12" x14ac:dyDescent="0.25">
      <c r="C27" s="190" t="s">
        <v>671</v>
      </c>
      <c r="D27" s="180">
        <v>8253668.8799999999</v>
      </c>
      <c r="E27" s="180">
        <v>284100.26</v>
      </c>
      <c r="F27" s="158">
        <f t="shared" si="3"/>
        <v>8537769.1400000006</v>
      </c>
      <c r="G27" s="158">
        <v>8537769.1400000006</v>
      </c>
      <c r="H27" s="158">
        <v>8449177.3699999992</v>
      </c>
      <c r="I27" s="158">
        <f t="shared" si="2"/>
        <v>0</v>
      </c>
    </row>
    <row r="28" spans="3:12" x14ac:dyDescent="0.25">
      <c r="C28" s="190" t="s">
        <v>672</v>
      </c>
      <c r="D28" s="180">
        <v>6735296.2800000003</v>
      </c>
      <c r="E28" s="180">
        <v>1795782.23</v>
      </c>
      <c r="F28" s="158">
        <f t="shared" si="3"/>
        <v>8531078.5099999998</v>
      </c>
      <c r="G28" s="158">
        <v>8531078.5099999998</v>
      </c>
      <c r="H28" s="158">
        <v>8414326.2100000009</v>
      </c>
      <c r="I28" s="158">
        <f t="shared" si="2"/>
        <v>0</v>
      </c>
    </row>
    <row r="29" spans="3:12" x14ac:dyDescent="0.25">
      <c r="C29" s="190" t="s">
        <v>654</v>
      </c>
      <c r="D29" s="180">
        <v>1605666.12</v>
      </c>
      <c r="E29" s="180">
        <v>97206.07</v>
      </c>
      <c r="F29" s="158">
        <f t="shared" si="3"/>
        <v>1702872.1900000002</v>
      </c>
      <c r="G29" s="158">
        <v>1702872.19</v>
      </c>
      <c r="H29" s="158">
        <v>1688314.24</v>
      </c>
      <c r="I29" s="158">
        <f t="shared" si="2"/>
        <v>0</v>
      </c>
    </row>
    <row r="30" spans="3:12" x14ac:dyDescent="0.25">
      <c r="C30" s="190" t="s">
        <v>673</v>
      </c>
      <c r="D30" s="180">
        <v>365325.12</v>
      </c>
      <c r="E30" s="180">
        <v>718443.45</v>
      </c>
      <c r="F30" s="158">
        <f t="shared" si="3"/>
        <v>1083768.5699999998</v>
      </c>
      <c r="G30" s="158">
        <v>1083768.57</v>
      </c>
      <c r="H30" s="158">
        <v>1070575.04</v>
      </c>
      <c r="I30" s="158">
        <f t="shared" si="2"/>
        <v>0</v>
      </c>
    </row>
    <row r="31" spans="3:12" x14ac:dyDescent="0.25">
      <c r="C31" s="190" t="s">
        <v>651</v>
      </c>
      <c r="D31" s="180">
        <v>11575557.4</v>
      </c>
      <c r="E31" s="180">
        <v>740832.5</v>
      </c>
      <c r="F31" s="158">
        <f t="shared" si="3"/>
        <v>12316389.9</v>
      </c>
      <c r="G31" s="158">
        <v>12316389.9</v>
      </c>
      <c r="H31" s="158">
        <v>12121451.890000001</v>
      </c>
      <c r="I31" s="158">
        <f t="shared" si="2"/>
        <v>0</v>
      </c>
    </row>
    <row r="32" spans="3:12" x14ac:dyDescent="0.25">
      <c r="C32" s="190" t="s">
        <v>655</v>
      </c>
      <c r="D32" s="180">
        <v>10211190.76</v>
      </c>
      <c r="E32" s="180">
        <v>1071854.3600000001</v>
      </c>
      <c r="F32" s="158">
        <f t="shared" si="3"/>
        <v>11283045.119999999</v>
      </c>
      <c r="G32" s="158">
        <v>11283045.119999999</v>
      </c>
      <c r="H32" s="158">
        <v>11175736.439999999</v>
      </c>
      <c r="I32" s="158">
        <f t="shared" si="2"/>
        <v>0</v>
      </c>
    </row>
    <row r="33" spans="3:10" ht="24" x14ac:dyDescent="0.25">
      <c r="C33" s="190" t="s">
        <v>674</v>
      </c>
      <c r="D33" s="180">
        <v>35831651.259999998</v>
      </c>
      <c r="E33" s="180">
        <v>6727773.5499999998</v>
      </c>
      <c r="F33" s="158">
        <f t="shared" si="3"/>
        <v>42559424.809999995</v>
      </c>
      <c r="G33" s="158">
        <v>25464045.82</v>
      </c>
      <c r="H33" s="158">
        <v>25182798.050000001</v>
      </c>
      <c r="I33" s="158">
        <f t="shared" si="2"/>
        <v>17095378.989999995</v>
      </c>
    </row>
    <row r="34" spans="3:10" x14ac:dyDescent="0.25">
      <c r="C34" s="190" t="s">
        <v>675</v>
      </c>
      <c r="D34" s="180">
        <v>8692050.8800000008</v>
      </c>
      <c r="E34" s="180">
        <v>947965.23</v>
      </c>
      <c r="F34" s="158">
        <f t="shared" si="3"/>
        <v>9640016.1100000013</v>
      </c>
      <c r="G34" s="158">
        <v>9640016.1099999994</v>
      </c>
      <c r="H34" s="158">
        <v>9522837.4199999999</v>
      </c>
      <c r="I34" s="158">
        <f t="shared" si="2"/>
        <v>0</v>
      </c>
    </row>
    <row r="35" spans="3:10" ht="24" x14ac:dyDescent="0.25">
      <c r="C35" s="190" t="s">
        <v>676</v>
      </c>
      <c r="D35" s="180">
        <v>9015731.8800000008</v>
      </c>
      <c r="E35" s="180">
        <v>1228772.3</v>
      </c>
      <c r="F35" s="158">
        <f t="shared" si="3"/>
        <v>10244504.180000002</v>
      </c>
      <c r="G35" s="158">
        <v>10244504.18</v>
      </c>
      <c r="H35" s="158">
        <v>10140767.949999999</v>
      </c>
      <c r="I35" s="158">
        <f t="shared" si="2"/>
        <v>0</v>
      </c>
    </row>
    <row r="36" spans="3:10" x14ac:dyDescent="0.25">
      <c r="C36" s="190" t="s">
        <v>677</v>
      </c>
      <c r="D36" s="180">
        <v>10258981.880000001</v>
      </c>
      <c r="E36" s="180">
        <v>702321.75</v>
      </c>
      <c r="F36" s="158">
        <f t="shared" si="3"/>
        <v>10961303.630000001</v>
      </c>
      <c r="G36" s="158">
        <v>10961303.630000001</v>
      </c>
      <c r="H36" s="158">
        <v>10869738.15</v>
      </c>
      <c r="I36" s="158">
        <f t="shared" si="2"/>
        <v>0</v>
      </c>
    </row>
    <row r="37" spans="3:10" x14ac:dyDescent="0.25">
      <c r="C37" s="190" t="s">
        <v>678</v>
      </c>
      <c r="D37" s="180">
        <v>10046152.880000001</v>
      </c>
      <c r="E37" s="180">
        <v>1462469.13</v>
      </c>
      <c r="F37" s="158">
        <f t="shared" si="3"/>
        <v>11508622.010000002</v>
      </c>
      <c r="G37" s="158">
        <v>11508622.01</v>
      </c>
      <c r="H37" s="158">
        <v>11412038.42</v>
      </c>
      <c r="I37" s="158">
        <f t="shared" si="2"/>
        <v>0</v>
      </c>
    </row>
    <row r="38" spans="3:10" x14ac:dyDescent="0.25">
      <c r="C38" s="190" t="s">
        <v>679</v>
      </c>
      <c r="D38" s="180">
        <v>8696774.8800000008</v>
      </c>
      <c r="E38" s="180">
        <v>1067839.76</v>
      </c>
      <c r="F38" s="158">
        <f t="shared" si="3"/>
        <v>9764614.6400000006</v>
      </c>
      <c r="G38" s="158">
        <v>9764614.6400000006</v>
      </c>
      <c r="H38" s="158">
        <v>9662400.0700000003</v>
      </c>
      <c r="I38" s="158">
        <f t="shared" si="2"/>
        <v>0</v>
      </c>
    </row>
    <row r="39" spans="3:10" x14ac:dyDescent="0.25">
      <c r="C39" s="190" t="s">
        <v>680</v>
      </c>
      <c r="D39" s="180">
        <v>10546902.880000001</v>
      </c>
      <c r="E39" s="180">
        <v>-292588.3</v>
      </c>
      <c r="F39" s="158">
        <f t="shared" si="3"/>
        <v>10254314.58</v>
      </c>
      <c r="G39" s="158">
        <v>10254314.58</v>
      </c>
      <c r="H39" s="158">
        <v>10143442.699999999</v>
      </c>
      <c r="I39" s="158">
        <f t="shared" si="2"/>
        <v>0</v>
      </c>
    </row>
    <row r="40" spans="3:10" ht="24" x14ac:dyDescent="0.25">
      <c r="C40" s="190" t="s">
        <v>681</v>
      </c>
      <c r="D40" s="180">
        <v>11852148.880000001</v>
      </c>
      <c r="E40" s="180">
        <v>12265979.18</v>
      </c>
      <c r="F40" s="158">
        <f t="shared" si="3"/>
        <v>24118128.060000002</v>
      </c>
      <c r="G40" s="158">
        <v>17175098.399999999</v>
      </c>
      <c r="H40" s="158">
        <v>17036883.949999999</v>
      </c>
      <c r="I40" s="158">
        <f t="shared" si="2"/>
        <v>6943029.6600000039</v>
      </c>
    </row>
    <row r="41" spans="3:10" x14ac:dyDescent="0.25">
      <c r="C41" s="190" t="s">
        <v>682</v>
      </c>
      <c r="D41" s="180">
        <v>8004730.7599999998</v>
      </c>
      <c r="E41" s="180">
        <v>-373243.14</v>
      </c>
      <c r="F41" s="158">
        <f t="shared" si="3"/>
        <v>7631487.6200000001</v>
      </c>
      <c r="G41" s="158">
        <v>7631487.6200000001</v>
      </c>
      <c r="H41" s="158">
        <v>7545079.8799999999</v>
      </c>
      <c r="I41" s="158">
        <f t="shared" si="2"/>
        <v>0</v>
      </c>
    </row>
    <row r="42" spans="3:10" x14ac:dyDescent="0.25">
      <c r="C42" s="191" t="s">
        <v>703</v>
      </c>
      <c r="D42" s="180">
        <v>8063889.7599999998</v>
      </c>
      <c r="E42" s="182">
        <v>571279.53</v>
      </c>
      <c r="F42" s="158">
        <f t="shared" si="3"/>
        <v>8635169.2899999991</v>
      </c>
      <c r="G42" s="181">
        <v>8635169.2899999991</v>
      </c>
      <c r="H42" s="181">
        <v>8539002.2300000004</v>
      </c>
      <c r="I42" s="158">
        <f t="shared" si="2"/>
        <v>0</v>
      </c>
    </row>
    <row r="43" spans="3:10" x14ac:dyDescent="0.25">
      <c r="C43" s="191" t="s">
        <v>683</v>
      </c>
      <c r="D43" s="180">
        <v>9393772.3200000003</v>
      </c>
      <c r="E43" s="180">
        <v>15729126.880000001</v>
      </c>
      <c r="F43" s="158">
        <f t="shared" si="3"/>
        <v>25122899.200000003</v>
      </c>
      <c r="G43" s="181">
        <v>9797789.2899999991</v>
      </c>
      <c r="H43" s="181">
        <v>9680671.6799999997</v>
      </c>
      <c r="I43" s="158">
        <f t="shared" si="2"/>
        <v>15325109.910000004</v>
      </c>
    </row>
    <row r="44" spans="3:10" x14ac:dyDescent="0.25">
      <c r="C44" s="191" t="s">
        <v>684</v>
      </c>
      <c r="D44" s="180">
        <v>21897308.210000001</v>
      </c>
      <c r="E44" s="180">
        <v>-3764110.94</v>
      </c>
      <c r="F44" s="158">
        <f t="shared" si="3"/>
        <v>18133197.27</v>
      </c>
      <c r="G44" s="181">
        <v>10261998.76</v>
      </c>
      <c r="H44" s="181">
        <v>10154957.609999999</v>
      </c>
      <c r="I44" s="158">
        <f t="shared" si="2"/>
        <v>7871198.5099999998</v>
      </c>
    </row>
    <row r="45" spans="3:10" x14ac:dyDescent="0.25">
      <c r="C45" s="191" t="s">
        <v>656</v>
      </c>
      <c r="D45" s="180">
        <v>10569047.76</v>
      </c>
      <c r="E45" s="180">
        <v>93710.56</v>
      </c>
      <c r="F45" s="158">
        <f t="shared" si="3"/>
        <v>10662758.32</v>
      </c>
      <c r="G45" s="181">
        <v>10662758.32</v>
      </c>
      <c r="H45" s="181">
        <v>10538311.09</v>
      </c>
      <c r="I45" s="158">
        <f t="shared" si="2"/>
        <v>0</v>
      </c>
    </row>
    <row r="46" spans="3:10" ht="24" x14ac:dyDescent="0.25">
      <c r="C46" s="191" t="s">
        <v>657</v>
      </c>
      <c r="D46" s="180">
        <v>37306313.700000003</v>
      </c>
      <c r="E46" s="180">
        <v>9097989.6999999993</v>
      </c>
      <c r="F46" s="158">
        <f t="shared" si="3"/>
        <v>46404303.400000006</v>
      </c>
      <c r="G46" s="181">
        <v>31079176.899999999</v>
      </c>
      <c r="H46" s="181">
        <v>30722505</v>
      </c>
      <c r="I46" s="158">
        <f t="shared" si="2"/>
        <v>15325126.500000007</v>
      </c>
    </row>
    <row r="47" spans="3:10" ht="24" x14ac:dyDescent="0.25">
      <c r="C47" s="191" t="s">
        <v>685</v>
      </c>
      <c r="D47" s="180">
        <v>6174505.7599999998</v>
      </c>
      <c r="E47" s="180">
        <v>-397639.01</v>
      </c>
      <c r="F47" s="158">
        <f t="shared" si="3"/>
        <v>5776866.75</v>
      </c>
      <c r="G47" s="181">
        <v>5776866.75</v>
      </c>
      <c r="H47" s="181">
        <v>5703591.2699999996</v>
      </c>
      <c r="I47" s="158">
        <f t="shared" si="2"/>
        <v>0</v>
      </c>
    </row>
    <row r="48" spans="3:10" x14ac:dyDescent="0.25">
      <c r="C48" s="191" t="s">
        <v>686</v>
      </c>
      <c r="D48" s="180">
        <v>9822829.8800000008</v>
      </c>
      <c r="E48" s="180">
        <v>828623.31</v>
      </c>
      <c r="F48" s="158">
        <f t="shared" si="3"/>
        <v>10651453.190000001</v>
      </c>
      <c r="G48" s="181">
        <v>10651453.189999999</v>
      </c>
      <c r="H48" s="181">
        <v>10539870.92</v>
      </c>
      <c r="I48" s="158">
        <f t="shared" si="2"/>
        <v>0</v>
      </c>
      <c r="J48" s="174"/>
    </row>
    <row r="49" spans="3:9" x14ac:dyDescent="0.25">
      <c r="C49" s="190" t="s">
        <v>687</v>
      </c>
      <c r="D49" s="180">
        <v>8131836.8799999999</v>
      </c>
      <c r="E49" s="180">
        <v>2010180.85</v>
      </c>
      <c r="F49" s="158">
        <f t="shared" si="3"/>
        <v>10142017.73</v>
      </c>
      <c r="G49" s="158">
        <v>10142017.73</v>
      </c>
      <c r="H49" s="158">
        <v>10038371.279999999</v>
      </c>
      <c r="I49" s="158">
        <f t="shared" si="2"/>
        <v>0</v>
      </c>
    </row>
    <row r="50" spans="3:9" x14ac:dyDescent="0.25">
      <c r="C50" s="190" t="s">
        <v>688</v>
      </c>
      <c r="D50" s="180">
        <v>7794519.7599999998</v>
      </c>
      <c r="E50" s="180">
        <v>-25821.39</v>
      </c>
      <c r="F50" s="158">
        <f t="shared" si="3"/>
        <v>7768698.3700000001</v>
      </c>
      <c r="G50" s="158">
        <v>7768698.3700000001</v>
      </c>
      <c r="H50" s="158">
        <v>7689102.3899999997</v>
      </c>
      <c r="I50" s="158">
        <f t="shared" si="2"/>
        <v>0</v>
      </c>
    </row>
    <row r="51" spans="3:9" ht="24" x14ac:dyDescent="0.25">
      <c r="C51" s="190" t="s">
        <v>689</v>
      </c>
      <c r="D51" s="180">
        <v>1136495.1200000001</v>
      </c>
      <c r="E51" s="180">
        <v>333196.46999999997</v>
      </c>
      <c r="F51" s="158">
        <f t="shared" si="3"/>
        <v>1469691.59</v>
      </c>
      <c r="G51" s="158">
        <v>1469691.59</v>
      </c>
      <c r="H51" s="158">
        <v>1458184.64</v>
      </c>
      <c r="I51" s="158">
        <f t="shared" si="2"/>
        <v>0</v>
      </c>
    </row>
    <row r="52" spans="3:9" x14ac:dyDescent="0.25">
      <c r="C52" s="190" t="s">
        <v>704</v>
      </c>
      <c r="D52" s="180">
        <v>350510</v>
      </c>
      <c r="E52" s="180">
        <v>-176054.26</v>
      </c>
      <c r="F52" s="158">
        <f t="shared" si="3"/>
        <v>174455.74</v>
      </c>
      <c r="G52" s="158">
        <v>174455.74</v>
      </c>
      <c r="H52" s="158">
        <v>174455.74</v>
      </c>
      <c r="I52" s="158">
        <f t="shared" si="2"/>
        <v>0</v>
      </c>
    </row>
    <row r="53" spans="3:9" x14ac:dyDescent="0.25">
      <c r="C53" s="190" t="s">
        <v>705</v>
      </c>
      <c r="D53" s="180">
        <v>387364.56</v>
      </c>
      <c r="E53" s="180">
        <v>6443739.1799999997</v>
      </c>
      <c r="F53" s="158">
        <f t="shared" si="3"/>
        <v>6831103.7399999993</v>
      </c>
      <c r="G53" s="158">
        <v>6831103.7400000002</v>
      </c>
      <c r="H53" s="158">
        <v>219573.45</v>
      </c>
      <c r="I53" s="158">
        <f t="shared" si="2"/>
        <v>0</v>
      </c>
    </row>
    <row r="54" spans="3:9" ht="36" x14ac:dyDescent="0.25">
      <c r="C54" s="190" t="s">
        <v>717</v>
      </c>
      <c r="D54" s="180">
        <v>16449433.52</v>
      </c>
      <c r="E54" s="180">
        <v>-6180273.4299999997</v>
      </c>
      <c r="F54" s="158">
        <f t="shared" si="3"/>
        <v>10269160.09</v>
      </c>
      <c r="G54" s="158">
        <v>10269160.09</v>
      </c>
      <c r="H54" s="158">
        <v>10158763.74</v>
      </c>
      <c r="I54" s="158">
        <f t="shared" si="2"/>
        <v>0</v>
      </c>
    </row>
    <row r="55" spans="3:9" x14ac:dyDescent="0.25">
      <c r="C55" s="190" t="s">
        <v>718</v>
      </c>
      <c r="D55" s="180">
        <v>15676512.880000001</v>
      </c>
      <c r="E55" s="180">
        <v>5991451.6900000004</v>
      </c>
      <c r="F55" s="158">
        <f t="shared" si="3"/>
        <v>21667964.57</v>
      </c>
      <c r="G55" s="158">
        <v>8926122.2699999996</v>
      </c>
      <c r="H55" s="158">
        <v>8842363.7899999991</v>
      </c>
      <c r="I55" s="158">
        <f t="shared" si="2"/>
        <v>12741842.300000001</v>
      </c>
    </row>
    <row r="56" spans="3:9" x14ac:dyDescent="0.25">
      <c r="C56" s="190" t="s">
        <v>719</v>
      </c>
      <c r="D56" s="180">
        <v>0</v>
      </c>
      <c r="E56" s="180">
        <v>0</v>
      </c>
      <c r="F56" s="158">
        <f t="shared" si="3"/>
        <v>0</v>
      </c>
      <c r="G56" s="158">
        <v>0</v>
      </c>
      <c r="H56" s="158">
        <v>0</v>
      </c>
      <c r="I56" s="158">
        <f t="shared" si="2"/>
        <v>0</v>
      </c>
    </row>
    <row r="57" spans="3:9" ht="24" x14ac:dyDescent="0.25">
      <c r="C57" s="190" t="s">
        <v>658</v>
      </c>
      <c r="D57" s="180">
        <v>10301295.76</v>
      </c>
      <c r="E57" s="180">
        <v>1225060.94</v>
      </c>
      <c r="F57" s="158">
        <f t="shared" si="3"/>
        <v>11526356.699999999</v>
      </c>
      <c r="G57" s="158">
        <v>11526356.699999999</v>
      </c>
      <c r="H57" s="158">
        <v>11183710.550000001</v>
      </c>
      <c r="I57" s="158">
        <f t="shared" si="2"/>
        <v>0</v>
      </c>
    </row>
    <row r="58" spans="3:9" x14ac:dyDescent="0.25">
      <c r="C58" s="190" t="s">
        <v>659</v>
      </c>
      <c r="D58" s="180">
        <v>2108823.12</v>
      </c>
      <c r="E58" s="180">
        <v>496417.71</v>
      </c>
      <c r="F58" s="158">
        <f t="shared" si="3"/>
        <v>2605240.83</v>
      </c>
      <c r="G58" s="158">
        <v>2605240.83</v>
      </c>
      <c r="H58" s="158">
        <v>2571552.7799999998</v>
      </c>
      <c r="I58" s="158">
        <f t="shared" si="2"/>
        <v>0</v>
      </c>
    </row>
    <row r="59" spans="3:9" x14ac:dyDescent="0.25">
      <c r="C59" s="190" t="s">
        <v>660</v>
      </c>
      <c r="D59" s="180">
        <v>18295692.640000001</v>
      </c>
      <c r="E59" s="180">
        <v>1229650.6499999999</v>
      </c>
      <c r="F59" s="158">
        <f t="shared" si="3"/>
        <v>19525343.289999999</v>
      </c>
      <c r="G59" s="158">
        <v>12059040.390000001</v>
      </c>
      <c r="H59" s="158">
        <v>11373485.48</v>
      </c>
      <c r="I59" s="158">
        <f t="shared" si="2"/>
        <v>7466302.8999999985</v>
      </c>
    </row>
    <row r="60" spans="3:9" x14ac:dyDescent="0.25">
      <c r="C60" s="190" t="s">
        <v>690</v>
      </c>
      <c r="D60" s="180">
        <v>1292749.1200000001</v>
      </c>
      <c r="E60" s="180">
        <v>-51431.45</v>
      </c>
      <c r="F60" s="158">
        <f t="shared" si="3"/>
        <v>1241317.6700000002</v>
      </c>
      <c r="G60" s="158">
        <v>1241317.67</v>
      </c>
      <c r="H60" s="158">
        <v>1235027.72</v>
      </c>
      <c r="I60" s="158">
        <f t="shared" si="2"/>
        <v>0</v>
      </c>
    </row>
    <row r="61" spans="3:9" ht="24" x14ac:dyDescent="0.25">
      <c r="C61" s="190" t="s">
        <v>691</v>
      </c>
      <c r="D61" s="180">
        <v>4392084.12</v>
      </c>
      <c r="E61" s="180">
        <v>441198.94</v>
      </c>
      <c r="F61" s="158">
        <f t="shared" si="3"/>
        <v>4833283.0600000005</v>
      </c>
      <c r="G61" s="158">
        <v>4833283.0599999996</v>
      </c>
      <c r="H61" s="158">
        <v>4772435.82</v>
      </c>
      <c r="I61" s="158">
        <f t="shared" si="2"/>
        <v>0</v>
      </c>
    </row>
    <row r="62" spans="3:9" x14ac:dyDescent="0.25">
      <c r="C62" s="190" t="s">
        <v>692</v>
      </c>
      <c r="D62" s="180">
        <v>10422348.92</v>
      </c>
      <c r="E62" s="180">
        <v>-1172978.9099999999</v>
      </c>
      <c r="F62" s="158">
        <f t="shared" si="3"/>
        <v>9249370.0099999998</v>
      </c>
      <c r="G62" s="158">
        <v>9249370.0099999998</v>
      </c>
      <c r="H62" s="158">
        <v>9116650.3300000001</v>
      </c>
      <c r="I62" s="158">
        <f t="shared" si="2"/>
        <v>0</v>
      </c>
    </row>
    <row r="63" spans="3:9" x14ac:dyDescent="0.25">
      <c r="C63" s="190" t="s">
        <v>693</v>
      </c>
      <c r="D63" s="180">
        <v>7991672.2800000003</v>
      </c>
      <c r="E63" s="180">
        <v>537289.05000000005</v>
      </c>
      <c r="F63" s="158">
        <f t="shared" si="3"/>
        <v>8528961.3300000001</v>
      </c>
      <c r="G63" s="158">
        <v>8528961.3300000001</v>
      </c>
      <c r="H63" s="158">
        <v>8390121.8300000001</v>
      </c>
      <c r="I63" s="158">
        <f t="shared" si="2"/>
        <v>0</v>
      </c>
    </row>
    <row r="64" spans="3:9" ht="24" x14ac:dyDescent="0.25">
      <c r="C64" s="190" t="s">
        <v>694</v>
      </c>
      <c r="D64" s="180">
        <v>25779515.16</v>
      </c>
      <c r="E64" s="180">
        <v>28741720.059999999</v>
      </c>
      <c r="F64" s="158">
        <f t="shared" si="3"/>
        <v>54521235.219999999</v>
      </c>
      <c r="G64" s="158">
        <v>54521235.219999999</v>
      </c>
      <c r="H64" s="158">
        <v>47392453.649999999</v>
      </c>
      <c r="I64" s="158">
        <f t="shared" si="2"/>
        <v>0</v>
      </c>
    </row>
    <row r="65" spans="3:9" ht="24" x14ac:dyDescent="0.25">
      <c r="C65" s="190" t="s">
        <v>706</v>
      </c>
      <c r="D65" s="180">
        <v>5947611.7599999998</v>
      </c>
      <c r="E65" s="180">
        <v>3180793.72</v>
      </c>
      <c r="F65" s="158">
        <f t="shared" si="3"/>
        <v>9128405.4800000004</v>
      </c>
      <c r="G65" s="158">
        <v>9128405.4800000004</v>
      </c>
      <c r="H65" s="158">
        <v>9039431.1699999999</v>
      </c>
      <c r="I65" s="158">
        <f t="shared" si="2"/>
        <v>0</v>
      </c>
    </row>
    <row r="66" spans="3:9" x14ac:dyDescent="0.25">
      <c r="C66" s="190" t="s">
        <v>661</v>
      </c>
      <c r="D66" s="180">
        <v>9974631.6400000006</v>
      </c>
      <c r="E66" s="180">
        <v>1525492.63</v>
      </c>
      <c r="F66" s="158">
        <f t="shared" si="3"/>
        <v>11500124.27</v>
      </c>
      <c r="G66" s="158">
        <v>11500124.27</v>
      </c>
      <c r="H66" s="158">
        <v>11383236.26</v>
      </c>
      <c r="I66" s="158">
        <f t="shared" si="2"/>
        <v>0</v>
      </c>
    </row>
    <row r="67" spans="3:9" x14ac:dyDescent="0.25">
      <c r="C67" s="190" t="s">
        <v>695</v>
      </c>
      <c r="D67" s="180">
        <v>1106585</v>
      </c>
      <c r="E67" s="180">
        <v>1107494.58</v>
      </c>
      <c r="F67" s="158">
        <f t="shared" si="3"/>
        <v>2214079.58</v>
      </c>
      <c r="G67" s="158">
        <v>2214079.58</v>
      </c>
      <c r="H67" s="158">
        <v>2190892.86</v>
      </c>
      <c r="I67" s="158">
        <f t="shared" si="2"/>
        <v>0</v>
      </c>
    </row>
    <row r="68" spans="3:9" ht="24" x14ac:dyDescent="0.25">
      <c r="C68" s="190" t="s">
        <v>696</v>
      </c>
      <c r="D68" s="180">
        <v>2143809.12</v>
      </c>
      <c r="E68" s="180">
        <v>-333874.51</v>
      </c>
      <c r="F68" s="158">
        <f t="shared" si="3"/>
        <v>1809934.61</v>
      </c>
      <c r="G68" s="158">
        <v>1809934.61</v>
      </c>
      <c r="H68" s="158">
        <v>1799370.66</v>
      </c>
      <c r="I68" s="158">
        <f t="shared" si="2"/>
        <v>0</v>
      </c>
    </row>
    <row r="69" spans="3:9" x14ac:dyDescent="0.25">
      <c r="C69" s="190" t="s">
        <v>697</v>
      </c>
      <c r="D69" s="180">
        <v>2484277.12</v>
      </c>
      <c r="E69" s="180">
        <v>-83050.62</v>
      </c>
      <c r="F69" s="158">
        <f t="shared" si="3"/>
        <v>2401226.5</v>
      </c>
      <c r="G69" s="158">
        <v>2401226.5</v>
      </c>
      <c r="H69" s="158">
        <v>2362216.73</v>
      </c>
      <c r="I69" s="158">
        <f t="shared" si="2"/>
        <v>0</v>
      </c>
    </row>
    <row r="70" spans="3:9" x14ac:dyDescent="0.25">
      <c r="C70" s="190" t="s">
        <v>698</v>
      </c>
      <c r="D70" s="180">
        <v>2831682.12</v>
      </c>
      <c r="E70" s="180">
        <v>-606953.78</v>
      </c>
      <c r="F70" s="158">
        <f t="shared" si="3"/>
        <v>2224728.34</v>
      </c>
      <c r="G70" s="158">
        <v>2224728.34</v>
      </c>
      <c r="H70" s="158">
        <v>2199319.4900000002</v>
      </c>
      <c r="I70" s="158">
        <f t="shared" si="2"/>
        <v>0</v>
      </c>
    </row>
    <row r="71" spans="3:9" ht="24" x14ac:dyDescent="0.25">
      <c r="C71" s="190" t="s">
        <v>699</v>
      </c>
      <c r="D71" s="180">
        <v>5197190</v>
      </c>
      <c r="E71" s="180">
        <v>-774868.82</v>
      </c>
      <c r="F71" s="158">
        <f t="shared" si="3"/>
        <v>4422321.18</v>
      </c>
      <c r="G71" s="158">
        <v>4422321.18</v>
      </c>
      <c r="H71" s="158">
        <v>4367442.1500000004</v>
      </c>
      <c r="I71" s="158">
        <f t="shared" si="2"/>
        <v>0</v>
      </c>
    </row>
    <row r="72" spans="3:9" x14ac:dyDescent="0.25">
      <c r="C72" s="190" t="s">
        <v>662</v>
      </c>
      <c r="D72" s="180">
        <v>3855223</v>
      </c>
      <c r="E72" s="180">
        <v>2163905.0099999998</v>
      </c>
      <c r="F72" s="158">
        <f t="shared" si="3"/>
        <v>6019128.0099999998</v>
      </c>
      <c r="G72" s="158">
        <v>6019128.0099999998</v>
      </c>
      <c r="H72" s="158">
        <v>5951909.8600000003</v>
      </c>
      <c r="I72" s="158">
        <f t="shared" si="2"/>
        <v>0</v>
      </c>
    </row>
    <row r="73" spans="3:9" x14ac:dyDescent="0.25">
      <c r="C73" s="190" t="s">
        <v>707</v>
      </c>
      <c r="D73" s="180">
        <v>2764341.96</v>
      </c>
      <c r="E73" s="180">
        <v>95245.61</v>
      </c>
      <c r="F73" s="158">
        <f t="shared" si="3"/>
        <v>2859587.57</v>
      </c>
      <c r="G73" s="158">
        <v>2859587.57</v>
      </c>
      <c r="H73" s="158">
        <v>2828782.08</v>
      </c>
      <c r="I73" s="158">
        <f t="shared" si="2"/>
        <v>0</v>
      </c>
    </row>
    <row r="74" spans="3:9" x14ac:dyDescent="0.25">
      <c r="C74" s="170" t="s">
        <v>451</v>
      </c>
      <c r="D74" s="176">
        <v>0</v>
      </c>
      <c r="E74" s="176">
        <f>SUM(E76:E83)</f>
        <v>0</v>
      </c>
      <c r="F74" s="176">
        <f>SUM(F76:F83)</f>
        <v>0</v>
      </c>
      <c r="G74" s="176">
        <f>SUM(G76:G83)</f>
        <v>0</v>
      </c>
      <c r="H74" s="176">
        <f>SUM(H76:H83)</f>
        <v>0</v>
      </c>
      <c r="I74" s="178">
        <f>+F74</f>
        <v>0</v>
      </c>
    </row>
    <row r="75" spans="3:9" x14ac:dyDescent="0.25">
      <c r="C75" s="170" t="s">
        <v>452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8">
        <v>0</v>
      </c>
    </row>
    <row r="76" spans="3:9" x14ac:dyDescent="0.25">
      <c r="C76" s="156" t="s">
        <v>713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21">
        <f>+F76</f>
        <v>0</v>
      </c>
    </row>
    <row r="77" spans="3:9" x14ac:dyDescent="0.25">
      <c r="C77" s="156" t="s">
        <v>444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21">
        <v>0</v>
      </c>
    </row>
    <row r="78" spans="3:9" x14ac:dyDescent="0.25">
      <c r="C78" s="156" t="s">
        <v>445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21">
        <v>0</v>
      </c>
    </row>
    <row r="79" spans="3:9" x14ac:dyDescent="0.25">
      <c r="C79" s="156" t="s">
        <v>446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v>0</v>
      </c>
    </row>
    <row r="80" spans="3:9" x14ac:dyDescent="0.25">
      <c r="C80" s="156" t="s">
        <v>447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448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  <c r="L81" s="113"/>
    </row>
    <row r="82" spans="3:12" x14ac:dyDescent="0.25">
      <c r="C82" s="156" t="s">
        <v>449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450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</row>
    <row r="84" spans="3:12" x14ac:dyDescent="0.25">
      <c r="C84" s="41"/>
      <c r="D84" s="125"/>
      <c r="E84" s="123"/>
      <c r="F84" s="124"/>
      <c r="G84" s="123"/>
      <c r="H84" s="124"/>
      <c r="I84" s="123"/>
    </row>
    <row r="85" spans="3:12" x14ac:dyDescent="0.25">
      <c r="C85" s="155" t="s">
        <v>439</v>
      </c>
      <c r="D85" s="176">
        <f t="shared" ref="D85:I85" si="4">D14+D74</f>
        <v>481206642.44999987</v>
      </c>
      <c r="E85" s="176">
        <f t="shared" si="4"/>
        <v>101609292.04000001</v>
      </c>
      <c r="F85" s="176">
        <f t="shared" si="4"/>
        <v>582815934.48999989</v>
      </c>
      <c r="G85" s="176">
        <f t="shared" si="4"/>
        <v>500047945.71999979</v>
      </c>
      <c r="H85" s="176">
        <f t="shared" si="4"/>
        <v>480464681.48999989</v>
      </c>
      <c r="I85" s="177">
        <f t="shared" si="4"/>
        <v>82767988.770000011</v>
      </c>
    </row>
    <row r="86" spans="3:12" x14ac:dyDescent="0.25">
      <c r="C86" s="102"/>
      <c r="D86" s="128"/>
      <c r="E86" s="126"/>
      <c r="F86" s="127"/>
      <c r="G86" s="126"/>
      <c r="H86" s="127"/>
      <c r="I86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C12" sqref="C12:D1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8" t="s">
        <v>642</v>
      </c>
      <c r="D4" s="259"/>
      <c r="E4" s="259"/>
      <c r="F4" s="259"/>
      <c r="G4" s="259"/>
      <c r="H4" s="259"/>
      <c r="I4" s="259"/>
      <c r="J4" s="260"/>
    </row>
    <row r="5" spans="3:10" x14ac:dyDescent="0.25">
      <c r="C5" s="261" t="s">
        <v>356</v>
      </c>
      <c r="D5" s="213"/>
      <c r="E5" s="213"/>
      <c r="F5" s="213"/>
      <c r="G5" s="213"/>
      <c r="H5" s="213"/>
      <c r="I5" s="213"/>
      <c r="J5" s="262"/>
    </row>
    <row r="6" spans="3:10" x14ac:dyDescent="0.25">
      <c r="C6" s="228" t="s">
        <v>453</v>
      </c>
      <c r="D6" s="203"/>
      <c r="E6" s="203"/>
      <c r="F6" s="203"/>
      <c r="G6" s="203"/>
      <c r="H6" s="203"/>
      <c r="I6" s="203"/>
      <c r="J6" s="229"/>
    </row>
    <row r="7" spans="3:10" x14ac:dyDescent="0.25">
      <c r="C7" s="230" t="s">
        <v>726</v>
      </c>
      <c r="D7" s="203"/>
      <c r="E7" s="203"/>
      <c r="F7" s="203"/>
      <c r="G7" s="203"/>
      <c r="H7" s="203"/>
      <c r="I7" s="203"/>
      <c r="J7" s="229"/>
    </row>
    <row r="8" spans="3:10" x14ac:dyDescent="0.25">
      <c r="C8" s="255" t="s">
        <v>1</v>
      </c>
      <c r="D8" s="212"/>
      <c r="E8" s="212"/>
      <c r="F8" s="212"/>
      <c r="G8" s="212"/>
      <c r="H8" s="212"/>
      <c r="I8" s="212"/>
      <c r="J8" s="256"/>
    </row>
    <row r="9" spans="3:10" x14ac:dyDescent="0.25">
      <c r="C9" s="213" t="s">
        <v>2</v>
      </c>
      <c r="D9" s="213"/>
      <c r="E9" s="213" t="s">
        <v>358</v>
      </c>
      <c r="F9" s="213"/>
      <c r="G9" s="213"/>
      <c r="H9" s="213"/>
      <c r="I9" s="213"/>
      <c r="J9" s="213" t="s">
        <v>442</v>
      </c>
    </row>
    <row r="10" spans="3:10" x14ac:dyDescent="0.25">
      <c r="C10" s="203"/>
      <c r="D10" s="203"/>
      <c r="E10" s="203" t="s">
        <v>221</v>
      </c>
      <c r="F10" s="161" t="s">
        <v>269</v>
      </c>
      <c r="G10" s="203" t="s">
        <v>271</v>
      </c>
      <c r="H10" s="203" t="s">
        <v>222</v>
      </c>
      <c r="I10" s="203" t="s">
        <v>224</v>
      </c>
      <c r="J10" s="203"/>
    </row>
    <row r="11" spans="3:10" x14ac:dyDescent="0.25">
      <c r="C11" s="212"/>
      <c r="D11" s="212"/>
      <c r="E11" s="212"/>
      <c r="F11" s="165" t="s">
        <v>270</v>
      </c>
      <c r="G11" s="212"/>
      <c r="H11" s="212"/>
      <c r="I11" s="212"/>
      <c r="J11" s="212"/>
    </row>
    <row r="12" spans="3:10" x14ac:dyDescent="0.25">
      <c r="C12" s="241"/>
      <c r="D12" s="242"/>
      <c r="E12" s="39"/>
      <c r="F12" s="40"/>
      <c r="G12" s="40"/>
      <c r="H12" s="10"/>
      <c r="I12" s="40"/>
      <c r="J12" s="40"/>
    </row>
    <row r="13" spans="3:10" x14ac:dyDescent="0.25">
      <c r="C13" s="239" t="s">
        <v>454</v>
      </c>
      <c r="D13" s="235"/>
      <c r="E13" s="131">
        <f>+E14+E24+E34</f>
        <v>481206642.44999987</v>
      </c>
      <c r="F13" s="121">
        <f t="shared" ref="F13:J13" si="0">+F14+F24+F34</f>
        <v>101609292.04000001</v>
      </c>
      <c r="G13" s="121">
        <f t="shared" si="0"/>
        <v>582815934.48999989</v>
      </c>
      <c r="H13" s="122">
        <f t="shared" si="0"/>
        <v>500047945.71999979</v>
      </c>
      <c r="I13" s="121">
        <f t="shared" si="0"/>
        <v>480464681.48999989</v>
      </c>
      <c r="J13" s="121">
        <f t="shared" si="0"/>
        <v>82767988.7700001</v>
      </c>
    </row>
    <row r="14" spans="3:10" x14ac:dyDescent="0.25">
      <c r="C14" s="239" t="s">
        <v>455</v>
      </c>
      <c r="D14" s="235"/>
      <c r="E14" s="131">
        <f>SUM(E15:E22)</f>
        <v>481206642.44999987</v>
      </c>
      <c r="F14" s="121">
        <f t="shared" ref="F14:I14" si="1">SUM(F15:F22)</f>
        <v>101609292.04000001</v>
      </c>
      <c r="G14" s="121">
        <f t="shared" si="1"/>
        <v>582815934.48999989</v>
      </c>
      <c r="H14" s="122">
        <f t="shared" si="1"/>
        <v>500047945.71999979</v>
      </c>
      <c r="I14" s="121">
        <f t="shared" si="1"/>
        <v>480464681.48999989</v>
      </c>
      <c r="J14" s="121">
        <f>+G14-H14</f>
        <v>82767988.7700001</v>
      </c>
    </row>
    <row r="15" spans="3:10" x14ac:dyDescent="0.25">
      <c r="C15" s="35"/>
      <c r="D15" s="36" t="s">
        <v>456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457</v>
      </c>
      <c r="E16" s="131">
        <f>+'FORMATO 6B'!D16</f>
        <v>481206642.44999987</v>
      </c>
      <c r="F16" s="121">
        <f>+'FORMATO 6B'!E16</f>
        <v>101609292.04000001</v>
      </c>
      <c r="G16" s="121">
        <f>+'FORMATO 6B'!F14</f>
        <v>582815934.48999989</v>
      </c>
      <c r="H16" s="122">
        <f>+'FORMATO 6B'!G16</f>
        <v>500047945.71999979</v>
      </c>
      <c r="I16" s="121">
        <f>+'FORMATO 6B'!H16</f>
        <v>480464681.48999989</v>
      </c>
      <c r="J16" s="121">
        <f>+G16-H16</f>
        <v>82767988.7700001</v>
      </c>
    </row>
    <row r="17" spans="3:10" x14ac:dyDescent="0.25">
      <c r="C17" s="35"/>
      <c r="D17" s="36" t="s">
        <v>458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459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460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461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462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463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39" t="s">
        <v>464</v>
      </c>
      <c r="D24" s="235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465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466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467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0"/>
      <c r="D28" s="36" t="s">
        <v>468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0"/>
      <c r="D29" s="36" t="s">
        <v>469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470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471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472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39" t="s">
        <v>473</v>
      </c>
      <c r="D34" s="235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39" t="s">
        <v>474</v>
      </c>
      <c r="D35" s="235"/>
      <c r="E35" s="131"/>
      <c r="F35" s="121"/>
      <c r="G35" s="121"/>
      <c r="H35" s="122"/>
      <c r="I35" s="121"/>
      <c r="J35" s="121"/>
    </row>
    <row r="36" spans="3:10" x14ac:dyDescent="0.25">
      <c r="C36" s="240"/>
      <c r="D36" s="36" t="s">
        <v>475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0"/>
      <c r="D37" s="36" t="s">
        <v>476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477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478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479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480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481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482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483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484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39" t="s">
        <v>485</v>
      </c>
      <c r="D47" s="257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39" t="s">
        <v>486</v>
      </c>
      <c r="D48" s="257"/>
      <c r="E48" s="122"/>
      <c r="F48" s="121"/>
      <c r="G48" s="121"/>
      <c r="H48" s="122"/>
      <c r="I48" s="121"/>
      <c r="J48" s="121"/>
    </row>
    <row r="49" spans="3:10" x14ac:dyDescent="0.25">
      <c r="C49" s="240"/>
      <c r="D49" s="111" t="s">
        <v>487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0"/>
      <c r="D50" s="111" t="s">
        <v>488</v>
      </c>
      <c r="E50" s="122"/>
      <c r="F50" s="121"/>
      <c r="G50" s="121"/>
      <c r="H50" s="122"/>
      <c r="I50" s="121"/>
      <c r="J50" s="121"/>
    </row>
    <row r="51" spans="3:10" x14ac:dyDescent="0.25">
      <c r="C51" s="240"/>
      <c r="D51" s="111" t="s">
        <v>489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0"/>
      <c r="D52" s="111" t="s">
        <v>490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491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492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39" t="s">
        <v>493</v>
      </c>
      <c r="D56" s="257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39" t="s">
        <v>455</v>
      </c>
      <c r="D57" s="257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456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457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458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459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460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461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462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463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39" t="s">
        <v>464</v>
      </c>
      <c r="D67" s="257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465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466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467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0"/>
      <c r="D71" s="111" t="s">
        <v>468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0"/>
      <c r="D72" s="111" t="s">
        <v>469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470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471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472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39" t="s">
        <v>473</v>
      </c>
      <c r="D77" s="257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39" t="s">
        <v>474</v>
      </c>
      <c r="D78" s="257"/>
      <c r="E78" s="122"/>
      <c r="F78" s="121"/>
      <c r="G78" s="121"/>
      <c r="H78" s="122"/>
      <c r="I78" s="121"/>
      <c r="J78" s="121"/>
    </row>
    <row r="79" spans="3:10" x14ac:dyDescent="0.25">
      <c r="C79" s="240"/>
      <c r="D79" s="111" t="s">
        <v>475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0"/>
      <c r="D80" s="111" t="s">
        <v>476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477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478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479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480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481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482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483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484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39" t="s">
        <v>485</v>
      </c>
      <c r="D90" s="257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39" t="s">
        <v>486</v>
      </c>
      <c r="D91" s="257"/>
      <c r="E91" s="122"/>
      <c r="F91" s="121"/>
      <c r="G91" s="121"/>
      <c r="H91" s="122"/>
      <c r="I91" s="121"/>
      <c r="J91" s="121"/>
    </row>
    <row r="92" spans="3:10" x14ac:dyDescent="0.25">
      <c r="C92" s="240"/>
      <c r="D92" s="111" t="s">
        <v>487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0"/>
      <c r="D93" s="111" t="s">
        <v>488</v>
      </c>
      <c r="E93" s="122"/>
      <c r="F93" s="121"/>
      <c r="G93" s="121"/>
      <c r="H93" s="122"/>
      <c r="I93" s="121"/>
      <c r="J93" s="121"/>
    </row>
    <row r="94" spans="3:10" x14ac:dyDescent="0.25">
      <c r="C94" s="240"/>
      <c r="D94" s="111" t="s">
        <v>489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0"/>
      <c r="D95" s="111" t="s">
        <v>490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491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492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39" t="s">
        <v>494</v>
      </c>
      <c r="D99" s="257"/>
      <c r="E99" s="131">
        <f>+E56+E14</f>
        <v>481206642.44999987</v>
      </c>
      <c r="F99" s="131">
        <f t="shared" ref="F99:J99" si="10">+F56+F14</f>
        <v>101609292.04000001</v>
      </c>
      <c r="G99" s="131">
        <f t="shared" si="10"/>
        <v>582815934.48999989</v>
      </c>
      <c r="H99" s="131">
        <f t="shared" si="10"/>
        <v>500047945.71999979</v>
      </c>
      <c r="I99" s="131">
        <f t="shared" si="10"/>
        <v>480464681.48999989</v>
      </c>
      <c r="J99" s="121">
        <f t="shared" si="10"/>
        <v>82767988.7700001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opLeftCell="A4" zoomScaleNormal="100" workbookViewId="0">
      <selection activeCell="E38" sqref="E38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8" t="s">
        <v>642</v>
      </c>
      <c r="D3" s="259"/>
      <c r="E3" s="259"/>
      <c r="F3" s="259"/>
      <c r="G3" s="259"/>
      <c r="H3" s="259"/>
      <c r="I3" s="260"/>
    </row>
    <row r="4" spans="3:9" x14ac:dyDescent="0.25">
      <c r="C4" s="228" t="s">
        <v>356</v>
      </c>
      <c r="D4" s="203"/>
      <c r="E4" s="203"/>
      <c r="F4" s="203"/>
      <c r="G4" s="203"/>
      <c r="H4" s="203"/>
      <c r="I4" s="229"/>
    </row>
    <row r="5" spans="3:9" x14ac:dyDescent="0.25">
      <c r="C5" s="228" t="s">
        <v>495</v>
      </c>
      <c r="D5" s="203"/>
      <c r="E5" s="203"/>
      <c r="F5" s="203"/>
      <c r="G5" s="203"/>
      <c r="H5" s="203"/>
      <c r="I5" s="229"/>
    </row>
    <row r="6" spans="3:9" x14ac:dyDescent="0.25">
      <c r="C6" s="230" t="s">
        <v>726</v>
      </c>
      <c r="D6" s="203"/>
      <c r="E6" s="203"/>
      <c r="F6" s="203"/>
      <c r="G6" s="203"/>
      <c r="H6" s="203"/>
      <c r="I6" s="229"/>
    </row>
    <row r="7" spans="3:9" x14ac:dyDescent="0.25">
      <c r="C7" s="228" t="s">
        <v>1</v>
      </c>
      <c r="D7" s="203"/>
      <c r="E7" s="203"/>
      <c r="F7" s="203"/>
      <c r="G7" s="203"/>
      <c r="H7" s="203"/>
      <c r="I7" s="229"/>
    </row>
    <row r="8" spans="3:9" x14ac:dyDescent="0.25">
      <c r="C8" s="213" t="s">
        <v>2</v>
      </c>
      <c r="D8" s="213" t="s">
        <v>358</v>
      </c>
      <c r="E8" s="213"/>
      <c r="F8" s="213"/>
      <c r="G8" s="213"/>
      <c r="H8" s="213"/>
      <c r="I8" s="213" t="s">
        <v>442</v>
      </c>
    </row>
    <row r="9" spans="3:9" x14ac:dyDescent="0.25">
      <c r="C9" s="203"/>
      <c r="D9" s="203" t="s">
        <v>221</v>
      </c>
      <c r="E9" s="161" t="s">
        <v>269</v>
      </c>
      <c r="F9" s="203" t="s">
        <v>271</v>
      </c>
      <c r="G9" s="203" t="s">
        <v>222</v>
      </c>
      <c r="H9" s="203" t="s">
        <v>224</v>
      </c>
      <c r="I9" s="203"/>
    </row>
    <row r="10" spans="3:9" x14ac:dyDescent="0.25">
      <c r="C10" s="212"/>
      <c r="D10" s="212"/>
      <c r="E10" s="165" t="s">
        <v>270</v>
      </c>
      <c r="F10" s="212"/>
      <c r="G10" s="212"/>
      <c r="H10" s="212"/>
      <c r="I10" s="212"/>
    </row>
    <row r="11" spans="3:9" x14ac:dyDescent="0.25">
      <c r="C11" s="50" t="s">
        <v>496</v>
      </c>
      <c r="D11" s="121">
        <f>SUM(D12:D23)</f>
        <v>376173462</v>
      </c>
      <c r="E11" s="121">
        <f t="shared" ref="E11:I11" si="0">SUM(E12:E23)</f>
        <v>43930956.539999999</v>
      </c>
      <c r="F11" s="121">
        <f t="shared" si="0"/>
        <v>420104418.54000002</v>
      </c>
      <c r="G11" s="121">
        <f t="shared" si="0"/>
        <v>420104418.54000002</v>
      </c>
      <c r="H11" s="121">
        <f t="shared" si="0"/>
        <v>411862019.51999998</v>
      </c>
      <c r="I11" s="121">
        <f t="shared" si="0"/>
        <v>0</v>
      </c>
    </row>
    <row r="12" spans="3:9" x14ac:dyDescent="0.25">
      <c r="C12" s="35" t="s">
        <v>497</v>
      </c>
      <c r="D12" s="121">
        <v>376173462</v>
      </c>
      <c r="E12" s="121">
        <v>34372585.969999999</v>
      </c>
      <c r="F12" s="121">
        <f>D12+E12</f>
        <v>410546047.97000003</v>
      </c>
      <c r="G12" s="121">
        <v>410546047.97000003</v>
      </c>
      <c r="H12" s="121">
        <v>405359527.19</v>
      </c>
      <c r="I12" s="121">
        <f>F12-G12</f>
        <v>0</v>
      </c>
    </row>
    <row r="13" spans="3:9" x14ac:dyDescent="0.25">
      <c r="C13" s="35" t="s">
        <v>498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499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500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501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502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503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504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505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506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507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508</v>
      </c>
      <c r="D23" s="121">
        <v>0</v>
      </c>
      <c r="E23" s="121">
        <v>9558370.5700000003</v>
      </c>
      <c r="F23" s="121">
        <f t="shared" si="3"/>
        <v>9558370.5700000003</v>
      </c>
      <c r="G23" s="121">
        <v>9558370.5700000003</v>
      </c>
      <c r="H23" s="121">
        <v>6502492.3300000001</v>
      </c>
      <c r="I23" s="121">
        <f t="shared" si="4"/>
        <v>0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509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497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498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499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500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501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502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503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504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505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506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507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508</v>
      </c>
      <c r="D37" s="40"/>
      <c r="E37" s="40"/>
      <c r="F37" s="10"/>
      <c r="G37" s="40"/>
      <c r="H37" s="10"/>
      <c r="I37" s="40"/>
    </row>
    <row r="38" spans="3:9" x14ac:dyDescent="0.25">
      <c r="C38" s="50" t="s">
        <v>510</v>
      </c>
      <c r="D38" s="121">
        <f>+D11+D25</f>
        <v>376173462</v>
      </c>
      <c r="E38" s="121">
        <f t="shared" ref="E38:I38" si="7">+E11+E25</f>
        <v>43930956.539999999</v>
      </c>
      <c r="F38" s="121">
        <f t="shared" si="7"/>
        <v>420104418.54000002</v>
      </c>
      <c r="G38" s="121">
        <f t="shared" si="7"/>
        <v>420104418.54000002</v>
      </c>
      <c r="H38" s="121">
        <f t="shared" si="7"/>
        <v>411862019.51999998</v>
      </c>
      <c r="I38" s="121">
        <f t="shared" si="7"/>
        <v>0</v>
      </c>
    </row>
    <row r="39" spans="3:9" x14ac:dyDescent="0.25">
      <c r="C39" s="50" t="s">
        <v>511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2023-10-19T14:09:37Z</cp:lastPrinted>
  <dcterms:created xsi:type="dcterms:W3CDTF">2016-11-25T14:52:45Z</dcterms:created>
  <dcterms:modified xsi:type="dcterms:W3CDTF">2024-01-24T16:41:37Z</dcterms:modified>
</cp:coreProperties>
</file>