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AUTÓNOMOS Y PODERES\SAETLAX\CUENTA PUBLICA ARMONIZADA\"/>
    </mc:Choice>
  </mc:AlternateContent>
  <xr:revisionPtr revIDLastSave="0" documentId="10_ncr:8100000_{EAA42FFA-3A01-4B51-92C5-6A66DC1C9B8D}" xr6:coauthVersionLast="32" xr6:coauthVersionMax="32" xr10:uidLastSave="{00000000-0000-0000-0000-000000000000}"/>
  <bookViews>
    <workbookView xWindow="-120" yWindow="-120" windowWidth="20730" windowHeight="110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F20" i="1" l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E112" i="6"/>
  <c r="T112" i="6" s="1"/>
  <c r="E111" i="6"/>
  <c r="T111" i="6" s="1"/>
  <c r="E110" i="6"/>
  <c r="E109" i="6"/>
  <c r="E108" i="6"/>
  <c r="T108" i="6" s="1"/>
  <c r="E107" i="6"/>
  <c r="H107" i="6" s="1"/>
  <c r="E106" i="6"/>
  <c r="E105" i="6"/>
  <c r="E104" i="6"/>
  <c r="H104" i="6" s="1"/>
  <c r="E102" i="6"/>
  <c r="T102" i="6" s="1"/>
  <c r="E101" i="6"/>
  <c r="H101" i="6" s="1"/>
  <c r="E100" i="6"/>
  <c r="E99" i="6"/>
  <c r="E98" i="6"/>
  <c r="H98" i="6" s="1"/>
  <c r="E97" i="6"/>
  <c r="E96" i="6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89" i="6"/>
  <c r="T17" i="6"/>
  <c r="T100" i="6"/>
  <c r="T109" i="6"/>
  <c r="T54" i="6"/>
  <c r="T57" i="6"/>
  <c r="T105" i="6"/>
  <c r="T44" i="6"/>
  <c r="T118" i="6"/>
  <c r="T53" i="6"/>
  <c r="T27" i="6"/>
  <c r="T106" i="6"/>
  <c r="T75" i="6"/>
  <c r="T131" i="6"/>
  <c r="T132" i="6"/>
  <c r="H156" i="6"/>
  <c r="T71" i="6"/>
  <c r="T77" i="6"/>
  <c r="T74" i="6"/>
  <c r="T154" i="6"/>
  <c r="T152" i="6"/>
  <c r="T62" i="6"/>
  <c r="H155" i="6"/>
  <c r="T80" i="6"/>
  <c r="T147" i="6"/>
  <c r="T90" i="6"/>
  <c r="H90" i="6"/>
  <c r="H99" i="6"/>
  <c r="T99" i="6"/>
  <c r="H108" i="6"/>
  <c r="T117" i="6"/>
  <c r="H117" i="6"/>
  <c r="T139" i="6"/>
  <c r="T42" i="6"/>
  <c r="H46" i="6"/>
  <c r="H128" i="6"/>
  <c r="T128" i="6"/>
  <c r="H121" i="6"/>
  <c r="H86" i="6"/>
  <c r="T104" i="6"/>
  <c r="H94" i="6" l="1"/>
  <c r="T120" i="6"/>
  <c r="T98" i="6"/>
  <c r="H102" i="6"/>
  <c r="H41" i="6"/>
  <c r="T18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I47" i="5" s="1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G22" i="9" s="1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4" i="9"/>
  <c r="G29" i="9"/>
  <c r="G12" i="9"/>
  <c r="F70" i="5"/>
  <c r="H70" i="5"/>
  <c r="I39" i="5"/>
  <c r="F82" i="1" l="1"/>
  <c r="F92" i="1" s="1"/>
  <c r="G75" i="5"/>
  <c r="F34" i="9"/>
  <c r="F39" i="9" s="1"/>
  <c r="E64" i="8"/>
  <c r="E84" i="6"/>
  <c r="K21" i="3"/>
  <c r="B34" i="9"/>
  <c r="B39" i="9" s="1"/>
  <c r="H59" i="6"/>
  <c r="T59" i="6"/>
  <c r="E27" i="8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I70" i="5"/>
  <c r="C15" i="4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E22" i="8" l="1"/>
  <c r="D39" i="9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<sst xmlns="http://schemas.openxmlformats.org/spreadsheetml/2006/main" count="657" uniqueCount="469">
  <si>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</si>
  <si>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</si>
  <si>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</si>
  <si>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</si>
  <si>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</si>
  <si>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</si>
  <si>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</si>
  <si>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</si>
  <si>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</si>
  <si>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</si>
  <si>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</si>
  <si>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</si>
  <si>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</si>
  <si>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</si>
  <si>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</si>
  <si>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</si>
  <si>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</si>
  <si>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</si>
  <si>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</si>
  <si>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</si>
  <si>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</si>
  <si>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</si>
  <si>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</si>
  <si>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</si>
  <si>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</si>
  <si>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</si>
  <si>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</si>
  <si>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</si>
  <si>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</si>
  <si>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</si>
  <si>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</si>
  <si>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</si>
  <si>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</si>
  <si>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</si>
  <si>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</si>
  <si>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</si>
  <si>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</si>
  <si>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</si>
  <si>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</si>
  <si>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</si>
  <si>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</si>
  <si>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</si>
  <si>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</si>
  <si>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</si>
  <si>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</si>
  <si>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</si>
  <si>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</si>
  <si>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</si>
  <si>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</si>
  <si>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</si>
  <si>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</si>
  <si>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</si>
  <si>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</si>
  <si>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</si>
  <si>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</si>
  <si>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</si>
  <si>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</si>
  <si>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</si>
  <si>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</si>
  <si>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</si>
  <si>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</si>
  <si>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</si>
  <si>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</si>
  <si>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</si>
  <si>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</si>
  <si>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</si>
  <si>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</si>
  <si>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</si>
  <si>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</si>
  <si>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</si>
  <si>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</si>
  <si>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</si>
  <si>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</si>
  <si>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</si>
  <si>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</si>
  <si>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</si>
  <si>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</si>
  <si>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</si>
  <si>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</si>
  <si>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</si>
  <si>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</si>
  <si>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</si>
  <si>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</si>
  <si>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</si>
  <si>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</si>
  <si>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</si>
  <si>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</si>
  <si>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</si>
  <si>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</si>
  <si>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</si>
  <si>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</si>
  <si>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</si>
  <si>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</si>
  <si>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</si>
  <si>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</si>
  <si>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</si>
  <si>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</si>
  <si>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</si>
  <si>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</si>
  <si>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</si>
  <si>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</si>
  <si>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</si>
  <si>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</si>
  <si>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</si>
  <si>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</si>
  <si>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</si>
  <si>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</si>
  <si>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</si>
  <si>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</si>
  <si>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</si>
  <si>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</si>
  <si>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</si>
  <si>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</si>
  <si>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</si>
  <si>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</si>
  <si>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</si>
  <si>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</si>
  <si>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</si>
  <si>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</si>
  <si>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</si>
  <si>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</si>
  <si>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</si>
  <si>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</si>
  <si>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</si>
  <si>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</si>
  <si>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</si>
  <si>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</si>
  <si>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</si>
  <si>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</si>
  <si>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</si>
  <si>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</si>
  <si>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</si>
  <si>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</si>
  <si>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</si>
  <si>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</si>
  <si>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</si>
  <si>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</si>
  <si>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</si>
  <si>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</si>
  <si>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</si>
  <si>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</si>
  <si>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</si>
  <si>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</si>
  <si>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</si>
  <si>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</si>
  <si>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</si>
  <si>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</si>
  <si>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</si>
  <si>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</si>
  <si>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</si>
  <si>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</si>
  <si>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</si>
  <si>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</si>
  <si>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</si>
  <si>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</si>
  <si>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</si>
  <si>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</si>
  <si>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</si>
  <si>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</si>
  <si>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</si>
  <si>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</si>
  <si>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</si>
  <si>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</si>
  <si>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</si>
  <si>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</si>
  <si>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</si>
  <si>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</si>
  <si>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</si>
  <si>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</si>
  <si>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</si>
  <si>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</si>
  <si>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</si>
  <si>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</si>
  <si>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</si>
  <si>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</si>
  <si>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</si>
  <si>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</si>
  <si>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</si>
  <si>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</si>
  <si>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</si>
  <si>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</si>
  <si>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</si>
  <si>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</si>
  <si>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</si>
  <si>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</si>
  <si>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</si>
  <si>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</si>
  <si>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</si>
  <si>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</si>
  <si>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</si>
  <si>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</si>
  <si>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</si>
  <si>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</si>
  <si>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</si>
  <si>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</si>
  <si>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</si>
  <si>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</si>
  <si>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</si>
  <si>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</si>
  <si>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</si>
  <si>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</si>
  <si>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</si>
  <si>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</si>
  <si>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</si>
  <si>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</si>
  <si>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</si>
  <si>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</si>
  <si>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</si>
  <si>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</si>
  <si>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</si>
  <si>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</si>
  <si>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</si>
  <si>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</si>
  <si>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</si>
  <si>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</si>
  <si>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</si>
  <si>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</si>
  <si>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</si>
  <si>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</si>
  <si>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</si>
  <si>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</si>
  <si>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</si>
  <si>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</si>
  <si>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</si>
  <si>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</si>
  <si>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</si>
  <si>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</si>
  <si>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</si>
  <si>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</si>
  <si>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</si>
  <si>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</si>
  <si>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</si>
  <si>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</si>
  <si>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</si>
  <si>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</si>
  <si>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</si>
  <si>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</si>
  <si>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</si>
  <si>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</si>
  <si>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</si>
  <si>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</si>
  <si>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</si>
  <si>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</si>
  <si>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</si>
  <si>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</si>
  <si>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</si>
  <si>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</si>
  <si>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</si>
  <si>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</si>
  <si>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</si>
  <si>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</si>
  <si>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</si>
  <si>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</si>
  <si>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</si>
  <si>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</si>
  <si>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</si>
  <si>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</si>
  <si>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</si>
  <si>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</si>
  <si>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</si>
  <si>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</si>
  <si>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</si>
  <si>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</si>
  <si>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</si>
  <si>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</si>
  <si>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</si>
  <si>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</si>
  <si>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</si>
  <si>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</si>
  <si>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</si>
  <si>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</si>
  <si>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</si>
  <si>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</si>
  <si>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</si>
  <si>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</si>
  <si>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</si>
  <si>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</si>
  <si>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</si>
  <si>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</si>
  <si>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</si>
  <si>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</si>
  <si>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</si>
  <si>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</si>
  <si>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</si>
  <si>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</si>
  <si>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</si>
  <si>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</si>
  <si>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</si>
  <si>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</si>
  <si>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</si>
  <si>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</si>
  <si>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</si>
  <si>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</si>
  <si>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</si>
  <si>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</si>
  <si>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</si>
  <si>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</si>
  <si>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</si>
  <si>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</si>
  <si>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</si>
  <si>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</si>
  <si>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</si>
  <si>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</si>
  <si>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</si>
  <si>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</si>
  <si>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</si>
  <si>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</si>
  <si>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</si>
  <si>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</si>
  <si>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</si>
  <si>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</si>
  <si>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</si>
  <si>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</si>
  <si>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</si>
  <si>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</si>
  <si>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</si>
  <si>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</si>
  <si>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</si>
  <si>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</si>
  <si>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</si>
  <si>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</si>
  <si>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</si>
  <si>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</si>
  <si>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</si>
  <si>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</si>
  <si>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</si>
  <si>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</si>
  <si>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</si>
  <si>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</si>
  <si>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</si>
  <si>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</si>
  <si>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</si>
  <si>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</si>
  <si>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</si>
  <si>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</si>
  <si>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</si>
  <si>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</si>
  <si>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</si>
  <si>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</si>
  <si>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</si>
  <si>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</si>
  <si>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</si>
  <si>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</si>
  <si>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</si>
  <si>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</si>
  <si>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</si>
  <si>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</si>
  <si>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</si>
  <si>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</si>
  <si>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</si>
  <si>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</si>
  <si>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</si>
  <si>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</si>
  <si>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</si>
  <si>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</si>
  <si>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</si>
  <si>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</si>
  <si>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</si>
  <si>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</si>
  <si>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</si>
  <si>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</si>
  <si>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</si>
  <si>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</si>
  <si>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</si>
  <si>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</si>
  <si>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</si>
  <si>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</si>
  <si>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</si>
  <si>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</si>
  <si>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</si>
  <si>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</si>
  <si>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</si>
  <si>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</si>
  <si>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</si>
  <si>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</si>
  <si>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</si>
  <si>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</si>
  <si>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</si>
  <si>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</si>
  <si>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</si>
  <si>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</si>
  <si>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</si>
  <si>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</si>
  <si>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</si>
  <si>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</si>
  <si>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</si>
  <si>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</si>
  <si>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</si>
  <si>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</si>
  <si>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</si>
  <si>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</si>
  <si>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</si>
  <si>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</si>
  <si>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</si>
  <si>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</si>
  <si>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</si>
  <si>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</si>
  <si>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</si>
  <si>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</si>
  <si>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</si>
  <si>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</si>
  <si>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</si>
  <si>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</si>
  <si>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</si>
  <si>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</si>
  <si>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</si>
  <si>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</si>
  <si>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</si>
  <si>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</si>
  <si>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</si>
  <si>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</si>
  <si>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</si>
  <si>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</si>
  <si>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</si>
  <si>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</si>
  <si>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</si>
  <si>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</si>
  <si>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</si>
  <si>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</si>
  <si>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</si>
  <si>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</si>
  <si>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</si>
  <si>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</si>
  <si>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</si>
  <si>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</si>
  <si>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</si>
  <si>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</si>
  <si>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</si>
  <si>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</si>
  <si>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</si>
  <si>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</si>
  <si>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</si>
  <si>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</si>
  <si>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</si>
  <si>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</si>
  <si>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</si>
  <si>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</si>
  <si>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</si>
  <si>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</si>
  <si>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</si>
  <si>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</si>
  <si>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</si>
  <si>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</si>
  <si>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</si>
  <si>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</si>
  <si>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</si>
  <si>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</si>
  <si>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</si>
  <si>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</si>
  <si>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</si>
  <si>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</si>
  <si>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</si>
  <si>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</si>
  <si>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</si>
  <si>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</si>
  <si>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</si>
  <si>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</si>
  <si>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</si>
  <si>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</si>
  <si>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</si>
  <si>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31 de diciembre de 2022</t>
  </si>
  <si>
    <t>Al 31 de diciembre de 2022 y al 31 de marzo 2023</t>
  </si>
  <si>
    <t>JEFA DEL DEPARTAMENTO DE ADMINISTRACIÓN Y FINANZAS</t>
  </si>
  <si>
    <t>31 de marzo de 2023</t>
  </si>
  <si>
    <t>Del 01 de enero al 31 de marzo de 2023</t>
  </si>
  <si>
    <t>Saldo al 31 de diciembre de 2022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</si>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</sst>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7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zoomScaleNormal="100" zoomScaleSheetLayoutView="118" workbookViewId="0">
      <selection activeCell="A5" sqref="A5:G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1" t="s">
        <v>0</v>
      </c>
      <c r="B1" s="211"/>
      <c r="C1" s="211"/>
      <c r="D1" s="211"/>
      <c r="E1" s="211"/>
      <c r="F1" s="211"/>
      <c r="G1" s="211"/>
    </row>
    <row r="2" spans="1:7" ht="15.75" customHeight="1" thickBot="1" x14ac:dyDescent="0.3"/>
    <row r="3" spans="1:7" x14ac:dyDescent="0.25">
      <c r="A3" s="214" t="s">
        <v>458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461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463</v>
      </c>
      <c r="C7" s="201" t="s">
        <v>460</v>
      </c>
      <c r="D7" s="220" t="s">
        <v>3</v>
      </c>
      <c r="E7" s="221"/>
      <c r="F7" s="200" t="s">
        <v>463</v>
      </c>
      <c r="G7" s="200" t="s">
        <v>460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5304454.3</v>
      </c>
      <c r="C10" s="133">
        <f>C11+C12+C13+C14+C15+C16+C17</f>
        <v>4480338.3099999996</v>
      </c>
      <c r="D10" s="89"/>
      <c r="E10" s="130" t="s">
        <v>9</v>
      </c>
      <c r="F10" s="145">
        <f>F11+F12+F13+F14+F15+F16+F17+F18+F19</f>
        <v>74551.62</v>
      </c>
      <c r="G10" s="145">
        <f>G11+G12+G13+G14+G15+G16+G17+G18+G19</f>
        <v>144617.32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5304454.3</v>
      </c>
      <c r="C12" s="134">
        <v>4480338.3099999996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74551.62</v>
      </c>
      <c r="G17" s="146">
        <v>144617.32</v>
      </c>
    </row>
    <row r="18" spans="1:8" ht="12" customHeight="1" x14ac:dyDescent="0.25">
      <c r="A18" s="127" t="s">
        <v>24</v>
      </c>
      <c r="B18" s="133">
        <f>B19+B20+B21+B22+B23+B24+B25</f>
        <v>2202.15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32727</v>
      </c>
    </row>
    <row r="21" spans="1:8" ht="12" customHeight="1" x14ac:dyDescent="0.25">
      <c r="A21" s="33" t="s">
        <v>30</v>
      </c>
      <c r="B21" s="134">
        <v>2202.15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32727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90148.64</v>
      </c>
      <c r="C38" s="133">
        <v>90148.64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5396805.0899999999</v>
      </c>
      <c r="C48" s="133">
        <f>C10+C18+C26+C32+C38+C39+C42</f>
        <v>4570486.9499999993</v>
      </c>
      <c r="D48" s="89"/>
      <c r="E48" s="118" t="s">
        <v>83</v>
      </c>
      <c r="F48" s="146">
        <f>F10+F20+F24+F27+F28+F32+F39+F43</f>
        <v>74551.62</v>
      </c>
      <c r="G48" s="146">
        <f>G10+G20+G24+G27+G28+G32+G39+G43</f>
        <v>177344.32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2503226.6800000002</v>
      </c>
      <c r="C54" s="73">
        <v>2503226.6800000002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218149.59</v>
      </c>
      <c r="C55" s="73">
        <v>194485.59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74551.62</v>
      </c>
      <c r="G60" s="149">
        <f>G48+G58</f>
        <v>177344.32</v>
      </c>
    </row>
    <row r="61" spans="1:7" ht="16.5" x14ac:dyDescent="0.25">
      <c r="A61" s="10" t="s">
        <v>103</v>
      </c>
      <c r="B61" s="73">
        <f>B51+B52+B53+B54+B55+B56+B57+B58+B59</f>
        <v>2721376.27</v>
      </c>
      <c r="C61" s="73">
        <f>C51+C52+C53+C54+C55+C56+C57+C58+C59</f>
        <v>2697712.27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8118181.3599999994</v>
      </c>
      <c r="C63" s="138">
        <f>C48+C61</f>
        <v>7268199.2199999988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8043629.7400000002</v>
      </c>
      <c r="G69" s="146">
        <f>G70+G71+G72+G73+G74</f>
        <v>7090854.8999999994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952775.4</v>
      </c>
      <c r="G70" s="146">
        <v>1775950.43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7090854.3399999999</v>
      </c>
      <c r="G71" s="146">
        <v>5314904.47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8043629.7400000002</v>
      </c>
      <c r="G80" s="146">
        <f>G64+G69+G76</f>
        <v>7090854.8999999994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8118181.3600000003</v>
      </c>
      <c r="G82" s="146">
        <f>G60+G80</f>
        <v>7268199.2199999997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2" t="s">
        <v>451</v>
      </c>
      <c r="B89" s="212"/>
      <c r="D89" s="84"/>
      <c r="E89" s="212" t="s">
        <v>459</v>
      </c>
      <c r="F89" s="212"/>
    </row>
    <row r="90" spans="1:7" x14ac:dyDescent="0.25">
      <c r="A90" s="213" t="s">
        <v>452</v>
      </c>
      <c r="B90" s="213"/>
      <c r="C90" s="141"/>
      <c r="D90" s="85"/>
      <c r="E90" s="213" t="s">
        <v>462</v>
      </c>
      <c r="F90" s="213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4294967295" verticalDpi="4294967295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4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464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28" t="s">
        <v>123</v>
      </c>
      <c r="B8" s="222"/>
      <c r="C8" s="222" t="s">
        <v>465</v>
      </c>
      <c r="D8" s="222" t="s">
        <v>124</v>
      </c>
      <c r="E8" s="222" t="s">
        <v>125</v>
      </c>
      <c r="F8" s="222" t="s">
        <v>126</v>
      </c>
      <c r="G8" s="202" t="s">
        <v>127</v>
      </c>
      <c r="H8" s="222" t="s">
        <v>128</v>
      </c>
      <c r="I8" s="224" t="s">
        <v>129</v>
      </c>
    </row>
    <row r="9" spans="1:9" ht="15.75" thickBot="1" x14ac:dyDescent="0.3">
      <c r="A9" s="229"/>
      <c r="B9" s="223"/>
      <c r="C9" s="223"/>
      <c r="D9" s="223"/>
      <c r="E9" s="223"/>
      <c r="F9" s="223"/>
      <c r="G9" s="203" t="s">
        <v>130</v>
      </c>
      <c r="H9" s="223"/>
      <c r="I9" s="225"/>
    </row>
    <row r="10" spans="1:9" x14ac:dyDescent="0.25">
      <c r="A10" s="232"/>
      <c r="B10" s="233"/>
      <c r="C10" s="40"/>
      <c r="D10" s="40"/>
      <c r="E10" s="40"/>
      <c r="F10" s="40"/>
      <c r="G10" s="40"/>
      <c r="H10" s="40"/>
      <c r="I10" s="40"/>
    </row>
    <row r="11" spans="1:9" x14ac:dyDescent="0.25">
      <c r="A11" s="234" t="s">
        <v>131</v>
      </c>
      <c r="B11" s="235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4" t="s">
        <v>132</v>
      </c>
      <c r="B12" s="235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4" t="s">
        <v>136</v>
      </c>
      <c r="B16" s="235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36" t="s">
        <v>140</v>
      </c>
      <c r="B20" s="237"/>
      <c r="C20" s="171">
        <v>177344.32</v>
      </c>
      <c r="D20" s="171">
        <v>0</v>
      </c>
      <c r="E20" s="171">
        <v>0</v>
      </c>
      <c r="F20" s="171">
        <v>0</v>
      </c>
      <c r="G20" s="171">
        <v>74551.62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38" t="s">
        <v>141</v>
      </c>
      <c r="B22" s="239"/>
      <c r="C22" s="172">
        <f>C11+C20</f>
        <v>177344.32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74551.62</v>
      </c>
      <c r="H22" s="172">
        <v>0</v>
      </c>
      <c r="I22" s="172">
        <v>0</v>
      </c>
    </row>
    <row r="23" spans="1:9" x14ac:dyDescent="0.25">
      <c r="A23" s="234"/>
      <c r="B23" s="235"/>
      <c r="C23" s="73"/>
      <c r="D23" s="73"/>
      <c r="E23" s="73"/>
      <c r="F23" s="73"/>
      <c r="G23" s="73"/>
      <c r="H23" s="73"/>
      <c r="I23" s="73"/>
    </row>
    <row r="24" spans="1:9" x14ac:dyDescent="0.25">
      <c r="A24" s="234" t="s">
        <v>142</v>
      </c>
      <c r="B24" s="235"/>
      <c r="C24" s="73"/>
      <c r="D24" s="73"/>
      <c r="E24" s="73"/>
      <c r="F24" s="73"/>
      <c r="G24" s="73"/>
      <c r="H24" s="73"/>
      <c r="I24" s="73"/>
    </row>
    <row r="25" spans="1:9" x14ac:dyDescent="0.25">
      <c r="A25" s="226" t="s">
        <v>143</v>
      </c>
      <c r="B25" s="227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26" t="s">
        <v>144</v>
      </c>
      <c r="B26" s="227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26" t="s">
        <v>145</v>
      </c>
      <c r="B27" s="227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0"/>
      <c r="B28" s="231"/>
      <c r="C28" s="73"/>
      <c r="D28" s="73"/>
      <c r="E28" s="73"/>
      <c r="F28" s="73"/>
      <c r="G28" s="73"/>
      <c r="H28" s="73"/>
      <c r="I28" s="73"/>
    </row>
    <row r="29" spans="1:9" x14ac:dyDescent="0.25">
      <c r="A29" s="234" t="s">
        <v>146</v>
      </c>
      <c r="B29" s="235"/>
      <c r="C29" s="73"/>
      <c r="D29" s="73"/>
      <c r="E29" s="73"/>
      <c r="F29" s="73"/>
      <c r="G29" s="73"/>
      <c r="H29" s="73"/>
      <c r="I29" s="73"/>
    </row>
    <row r="30" spans="1:9" x14ac:dyDescent="0.25">
      <c r="A30" s="226" t="s">
        <v>147</v>
      </c>
      <c r="B30" s="227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26" t="s">
        <v>148</v>
      </c>
      <c r="B31" s="227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26" t="s">
        <v>149</v>
      </c>
      <c r="B32" s="227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46"/>
      <c r="B33" s="247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0" t="s">
        <v>150</v>
      </c>
      <c r="C36" s="240"/>
      <c r="D36" s="240"/>
      <c r="E36" s="240"/>
      <c r="F36" s="240"/>
      <c r="G36" s="240"/>
      <c r="H36" s="240"/>
      <c r="I36" s="240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1" t="s">
        <v>152</v>
      </c>
      <c r="B40" s="192" t="s">
        <v>153</v>
      </c>
      <c r="C40" s="204" t="s">
        <v>154</v>
      </c>
      <c r="D40" s="192" t="s">
        <v>155</v>
      </c>
      <c r="E40" s="241" t="s">
        <v>156</v>
      </c>
      <c r="F40" s="189" t="s">
        <v>157</v>
      </c>
    </row>
    <row r="41" spans="1:9" x14ac:dyDescent="0.25">
      <c r="A41" s="242"/>
      <c r="B41" s="193" t="s">
        <v>158</v>
      </c>
      <c r="C41" s="205" t="s">
        <v>159</v>
      </c>
      <c r="D41" s="193" t="s">
        <v>160</v>
      </c>
      <c r="E41" s="244"/>
      <c r="F41" s="190" t="s">
        <v>161</v>
      </c>
    </row>
    <row r="42" spans="1:9" ht="15.75" thickBot="1" x14ac:dyDescent="0.3">
      <c r="A42" s="243"/>
      <c r="B42" s="194"/>
      <c r="C42" s="206" t="s">
        <v>162</v>
      </c>
      <c r="D42" s="194"/>
      <c r="E42" s="245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4"/>
      <c r="B55" s="84" t="str">
        <f>'FORMATO 1'!A89</f>
        <v>LIC. JULIO CAPORAL FLORES</v>
      </c>
      <c r="F55" s="84"/>
      <c r="G55" s="84" t="str">
        <f>'FORMATO 1'!E89</f>
        <v>C.P. GIOVANNA DY AGUILAR MEZA</v>
      </c>
    </row>
    <row r="56" spans="1:7" x14ac:dyDescent="0.25">
      <c r="A56" s="85"/>
      <c r="B56" s="85" t="str">
        <f>'FORMATO 1'!A90</f>
        <v>SECRETARIO TÉCNICO</v>
      </c>
      <c r="F56" s="85"/>
      <c r="G56" s="85" t="str">
        <f>'FORMATO 1'!E90</f>
        <v>JEFA DEL DEPARTAMENTO DE ADMINISTRACIÓN Y FINANZAS</v>
      </c>
    </row>
    <row r="57" spans="1:7" x14ac:dyDescent="0.25">
      <c r="A57" s="85"/>
      <c r="B57" s="85"/>
      <c r="F57" s="85"/>
      <c r="G57" s="85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81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K1" sqref="K1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31 de marzo de 2023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48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50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466</v>
      </c>
      <c r="J7" s="187" t="s">
        <v>467</v>
      </c>
      <c r="K7" s="187" t="s">
        <v>468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JULIO CAPORAL FLORES</v>
      </c>
      <c r="I27" s="84" t="str">
        <f>'FORMATO 1'!E89</f>
        <v>C.P. GIOVANNA DY AGUILAR MEZA</v>
      </c>
    </row>
    <row r="28" spans="1:11" x14ac:dyDescent="0.25">
      <c r="C28" s="85" t="str">
        <f>'FORMATO 1'!A90</f>
        <v>SECRETARIO TÉCNICO</v>
      </c>
      <c r="I28" s="85" t="str">
        <f>'FORMATO 1'!E90</f>
        <v>JEFA DEL DEPARTAMENTO DE ADMINISTRACIÓN Y FINANZAS</v>
      </c>
    </row>
    <row r="29" spans="1:11" x14ac:dyDescent="0.25">
      <c r="C29" s="85"/>
      <c r="I29" s="85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50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53" t="s">
        <v>189</v>
      </c>
      <c r="B4" s="254"/>
      <c r="C4" s="254"/>
      <c r="D4" s="254"/>
      <c r="E4" s="255"/>
    </row>
    <row r="5" spans="1:7" ht="12" customHeight="1" x14ac:dyDescent="0.25">
      <c r="A5" s="253" t="str">
        <f>+'FORMATO 2'!A6:I6</f>
        <v>Del 01 de enero al 31 de marzo de 2023</v>
      </c>
      <c r="B5" s="254"/>
      <c r="C5" s="254"/>
      <c r="D5" s="254"/>
      <c r="E5" s="255"/>
    </row>
    <row r="6" spans="1:7" ht="12" customHeight="1" thickBot="1" x14ac:dyDescent="0.3">
      <c r="A6" s="256" t="s">
        <v>2</v>
      </c>
      <c r="B6" s="257"/>
      <c r="C6" s="257"/>
      <c r="D6" s="257"/>
      <c r="E6" s="258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9" t="s">
        <v>3</v>
      </c>
      <c r="B8" s="260"/>
      <c r="C8" s="188" t="s">
        <v>190</v>
      </c>
      <c r="D8" s="251" t="s">
        <v>191</v>
      </c>
      <c r="E8" s="188" t="s">
        <v>192</v>
      </c>
    </row>
    <row r="9" spans="1:7" ht="15" customHeight="1" thickBot="1" x14ac:dyDescent="0.3">
      <c r="A9" s="261"/>
      <c r="B9" s="262"/>
      <c r="C9" s="187" t="s">
        <v>193</v>
      </c>
      <c r="D9" s="252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12600182</v>
      </c>
      <c r="D11" s="74">
        <f>D12+D13+D14</f>
        <v>3419277.11</v>
      </c>
      <c r="E11" s="74">
        <f>E12+E13+E14</f>
        <v>3419277.11</v>
      </c>
    </row>
    <row r="12" spans="1:7" ht="15" customHeight="1" x14ac:dyDescent="0.25">
      <c r="A12" s="43"/>
      <c r="B12" s="20" t="s">
        <v>196</v>
      </c>
      <c r="C12" s="75">
        <v>12600182</v>
      </c>
      <c r="D12" s="75">
        <v>3419277.11</v>
      </c>
      <c r="E12" s="75">
        <v>3419277.11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12600182</v>
      </c>
      <c r="D15" s="74">
        <f>D16+D17</f>
        <v>2490165.71</v>
      </c>
      <c r="E15" s="74">
        <f>E16+E17</f>
        <v>2490165.71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12600182</v>
      </c>
      <c r="D16" s="75">
        <v>2490165.71</v>
      </c>
      <c r="E16" s="75">
        <v>2490165.71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929111.39999999991</v>
      </c>
      <c r="E21" s="77">
        <f t="shared" si="0"/>
        <v>929111.39999999991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929111.39999999991</v>
      </c>
      <c r="E22" s="77">
        <f t="shared" si="1"/>
        <v>929111.39999999991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929111.39999999991</v>
      </c>
      <c r="E23" s="77">
        <f t="shared" si="2"/>
        <v>929111.39999999991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1"/>
      <c r="B25" s="271"/>
      <c r="C25" s="271"/>
      <c r="D25" s="271"/>
      <c r="E25" s="271"/>
    </row>
    <row r="26" spans="1:5" ht="15" customHeight="1" thickBot="1" x14ac:dyDescent="0.3">
      <c r="A26" s="272" t="s">
        <v>208</v>
      </c>
      <c r="B26" s="273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929111.39999999991</v>
      </c>
      <c r="E31" s="77">
        <f t="shared" ref="E31" si="3">E23+E28</f>
        <v>929111.39999999991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9" t="s">
        <v>208</v>
      </c>
      <c r="B34" s="260"/>
      <c r="C34" s="251" t="s">
        <v>215</v>
      </c>
      <c r="D34" s="268" t="s">
        <v>191</v>
      </c>
      <c r="E34" s="251" t="s">
        <v>449</v>
      </c>
    </row>
    <row r="35" spans="1:5" ht="15" customHeight="1" thickBot="1" x14ac:dyDescent="0.3">
      <c r="A35" s="261"/>
      <c r="B35" s="262"/>
      <c r="C35" s="252"/>
      <c r="D35" s="269"/>
      <c r="E35" s="252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9" t="s">
        <v>208</v>
      </c>
      <c r="B45" s="260"/>
      <c r="C45" s="251" t="s">
        <v>215</v>
      </c>
      <c r="D45" s="268" t="s">
        <v>191</v>
      </c>
      <c r="E45" s="251" t="s">
        <v>449</v>
      </c>
    </row>
    <row r="46" spans="1:5" ht="15" customHeight="1" thickBot="1" x14ac:dyDescent="0.3">
      <c r="A46" s="261"/>
      <c r="B46" s="262"/>
      <c r="C46" s="252"/>
      <c r="D46" s="269"/>
      <c r="E46" s="252"/>
    </row>
    <row r="47" spans="1:5" ht="15" customHeight="1" x14ac:dyDescent="0.25">
      <c r="A47" s="263"/>
      <c r="B47" s="264"/>
      <c r="C47" s="24"/>
      <c r="D47" s="24"/>
      <c r="E47" s="24"/>
    </row>
    <row r="48" spans="1:5" ht="15" customHeight="1" x14ac:dyDescent="0.25">
      <c r="A48" s="266"/>
      <c r="B48" s="267" t="s">
        <v>223</v>
      </c>
      <c r="C48" s="265">
        <f>C12</f>
        <v>12600182</v>
      </c>
      <c r="D48" s="265">
        <f>D12</f>
        <v>3419277.11</v>
      </c>
      <c r="E48" s="265">
        <f>E12</f>
        <v>3419277.11</v>
      </c>
    </row>
    <row r="49" spans="1:5" ht="15" customHeight="1" x14ac:dyDescent="0.25">
      <c r="A49" s="266"/>
      <c r="B49" s="267"/>
      <c r="C49" s="265"/>
      <c r="D49" s="265"/>
      <c r="E49" s="265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12600182</v>
      </c>
      <c r="D53" s="88">
        <v>2490165.71</v>
      </c>
      <c r="E53" s="88">
        <v>2490165.71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929111.39999999991</v>
      </c>
      <c r="E55" s="162">
        <f t="shared" si="4"/>
        <v>929111.39999999991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163">
        <f t="shared" ref="D56:E56" si="5">D55-D50</f>
        <v>929111.39999999991</v>
      </c>
      <c r="E56" s="163">
        <f t="shared" si="5"/>
        <v>929111.39999999991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9" t="s">
        <v>208</v>
      </c>
      <c r="B58" s="260"/>
      <c r="C58" s="251" t="s">
        <v>215</v>
      </c>
      <c r="D58" s="268" t="s">
        <v>191</v>
      </c>
      <c r="E58" s="251" t="s">
        <v>449</v>
      </c>
    </row>
    <row r="59" spans="1:5" ht="15" customHeight="1" thickBot="1" x14ac:dyDescent="0.3">
      <c r="A59" s="261"/>
      <c r="B59" s="262"/>
      <c r="C59" s="252"/>
      <c r="D59" s="269"/>
      <c r="E59" s="252"/>
    </row>
    <row r="60" spans="1:5" ht="15" customHeight="1" x14ac:dyDescent="0.25">
      <c r="A60" s="263"/>
      <c r="B60" s="264"/>
      <c r="C60" s="24"/>
      <c r="D60" s="24"/>
      <c r="E60" s="24"/>
    </row>
    <row r="61" spans="1:5" ht="15" customHeight="1" x14ac:dyDescent="0.25">
      <c r="A61" s="266"/>
      <c r="B61" s="26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66"/>
      <c r="B62" s="267"/>
      <c r="C62" s="265"/>
      <c r="D62" s="265"/>
      <c r="E62" s="265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JULIO CAPORAL FLORES</v>
      </c>
      <c r="C78" s="270" t="str">
        <f>'FORMATO 1'!E89</f>
        <v>C.P. GIOVANNA DY AGUILAR MEZA</v>
      </c>
      <c r="D78" s="270"/>
      <c r="E78" s="270"/>
    </row>
    <row r="79" spans="1:5" x14ac:dyDescent="0.25">
      <c r="B79" s="85" t="str">
        <f>'FORMATO 1'!A90</f>
        <v>SECRETARIO TÉCNICO</v>
      </c>
      <c r="D79" s="207" t="str">
        <f>'FORMATO 1'!E90</f>
        <v>JEFA DEL DEPARTAMENTO DE ADMINISTRACIÓN Y FINANZAS</v>
      </c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53" t="s">
        <v>232</v>
      </c>
      <c r="B4" s="254"/>
      <c r="C4" s="254"/>
      <c r="D4" s="254"/>
      <c r="E4" s="254"/>
      <c r="F4" s="254"/>
      <c r="G4" s="254"/>
      <c r="H4" s="254"/>
      <c r="I4" s="255"/>
    </row>
    <row r="5" spans="1:9" x14ac:dyDescent="0.25">
      <c r="A5" s="253" t="str">
        <f>+'FORMATO 2'!A6:I6</f>
        <v>Del 01 de enero al 31 de marzo de 2023</v>
      </c>
      <c r="B5" s="254"/>
      <c r="C5" s="254"/>
      <c r="D5" s="254"/>
      <c r="E5" s="254"/>
      <c r="F5" s="254"/>
      <c r="G5" s="254"/>
      <c r="H5" s="254"/>
      <c r="I5" s="255"/>
    </row>
    <row r="6" spans="1:9" ht="15.75" thickBot="1" x14ac:dyDescent="0.3">
      <c r="A6" s="256" t="s">
        <v>2</v>
      </c>
      <c r="B6" s="257"/>
      <c r="C6" s="257"/>
      <c r="D6" s="257"/>
      <c r="E6" s="257"/>
      <c r="F6" s="257"/>
      <c r="G6" s="257"/>
      <c r="H6" s="257"/>
      <c r="I6" s="258"/>
    </row>
    <row r="7" spans="1:9" ht="15.75" thickBot="1" x14ac:dyDescent="0.3">
      <c r="A7" s="285"/>
      <c r="B7" s="286"/>
      <c r="C7" s="287"/>
      <c r="D7" s="288" t="s">
        <v>233</v>
      </c>
      <c r="E7" s="289"/>
      <c r="F7" s="289"/>
      <c r="G7" s="289"/>
      <c r="H7" s="290"/>
      <c r="I7" s="291" t="s">
        <v>234</v>
      </c>
    </row>
    <row r="8" spans="1:9" x14ac:dyDescent="0.25">
      <c r="A8" s="294" t="s">
        <v>208</v>
      </c>
      <c r="B8" s="295"/>
      <c r="C8" s="296"/>
      <c r="D8" s="291" t="s">
        <v>235</v>
      </c>
      <c r="E8" s="300" t="s">
        <v>236</v>
      </c>
      <c r="F8" s="291" t="s">
        <v>237</v>
      </c>
      <c r="G8" s="291" t="s">
        <v>191</v>
      </c>
      <c r="H8" s="291" t="s">
        <v>238</v>
      </c>
      <c r="I8" s="292"/>
    </row>
    <row r="9" spans="1:9" ht="15.75" thickBot="1" x14ac:dyDescent="0.3">
      <c r="A9" s="297" t="s">
        <v>239</v>
      </c>
      <c r="B9" s="298"/>
      <c r="C9" s="299"/>
      <c r="D9" s="293"/>
      <c r="E9" s="301"/>
      <c r="F9" s="293"/>
      <c r="G9" s="293"/>
      <c r="H9" s="293"/>
      <c r="I9" s="293"/>
    </row>
    <row r="10" spans="1:9" s="174" customFormat="1" ht="9" x14ac:dyDescent="0.15">
      <c r="A10" s="281"/>
      <c r="B10" s="282"/>
      <c r="C10" s="283"/>
      <c r="D10" s="97"/>
      <c r="E10" s="97"/>
      <c r="F10" s="97"/>
      <c r="G10" s="97"/>
      <c r="H10" s="97"/>
      <c r="I10" s="173"/>
    </row>
    <row r="11" spans="1:9" s="174" customFormat="1" ht="9" x14ac:dyDescent="0.15">
      <c r="A11" s="276" t="s">
        <v>240</v>
      </c>
      <c r="B11" s="277"/>
      <c r="C11" s="284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74" t="s">
        <v>241</v>
      </c>
      <c r="C12" s="275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74" t="s">
        <v>242</v>
      </c>
      <c r="C13" s="275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74" t="s">
        <v>243</v>
      </c>
      <c r="C14" s="275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74" t="s">
        <v>244</v>
      </c>
      <c r="C15" s="275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74" t="s">
        <v>245</v>
      </c>
      <c r="C16" s="275"/>
      <c r="D16" s="97">
        <v>0</v>
      </c>
      <c r="E16" s="97">
        <v>0</v>
      </c>
      <c r="F16" s="97">
        <v>0</v>
      </c>
      <c r="G16" s="97">
        <v>3532.11</v>
      </c>
      <c r="H16" s="97">
        <v>3532.11</v>
      </c>
      <c r="I16" s="107">
        <f t="shared" si="1"/>
        <v>3532.11</v>
      </c>
    </row>
    <row r="17" spans="1:9" s="174" customFormat="1" ht="9" x14ac:dyDescent="0.15">
      <c r="A17" s="99"/>
      <c r="B17" s="274" t="s">
        <v>246</v>
      </c>
      <c r="C17" s="275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74" t="s">
        <v>247</v>
      </c>
      <c r="C18" s="275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74" t="s">
        <v>248</v>
      </c>
      <c r="C19" s="275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74" t="s">
        <v>249</v>
      </c>
      <c r="C20" s="275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74" t="s">
        <v>261</v>
      </c>
      <c r="C32" s="275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74" t="s">
        <v>267</v>
      </c>
      <c r="C38" s="275"/>
      <c r="D38" s="97">
        <v>12600182</v>
      </c>
      <c r="E38" s="97">
        <v>0</v>
      </c>
      <c r="F38" s="97">
        <v>12600182</v>
      </c>
      <c r="G38" s="97">
        <v>3415745</v>
      </c>
      <c r="H38" s="97">
        <v>3415745</v>
      </c>
      <c r="I38" s="107">
        <f t="shared" si="1"/>
        <v>-9184437</v>
      </c>
    </row>
    <row r="39" spans="1:9" s="174" customFormat="1" ht="9" x14ac:dyDescent="0.15">
      <c r="A39" s="99"/>
      <c r="B39" s="274" t="s">
        <v>268</v>
      </c>
      <c r="C39" s="275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74" t="s">
        <v>270</v>
      </c>
      <c r="C41" s="275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76" t="s">
        <v>273</v>
      </c>
      <c r="B45" s="277"/>
      <c r="C45" s="278"/>
      <c r="D45" s="158">
        <f>D12+D13+D14+D15+D16+D17+D18+D19+D32+D38+D39+D41</f>
        <v>12600182</v>
      </c>
      <c r="E45" s="158">
        <f>E12+E13+E14+E15+E16+E17+E18+E19+E32+E38+E39+E41</f>
        <v>0</v>
      </c>
      <c r="F45" s="158">
        <f>F12+F13+F14+F15+F16+F17+F18+F19+F32+F38+F39+F41</f>
        <v>12600182</v>
      </c>
      <c r="G45" s="158">
        <f>G12+G13+G14+G15+G16+G17+G18+G19+G32+G38+G39+G41</f>
        <v>3419277.11</v>
      </c>
      <c r="H45" s="158">
        <f>H12+H13+H14+H15+H16+H17+H18+H19+H32+H38+H39+H41</f>
        <v>3419277.11</v>
      </c>
      <c r="I45" s="158">
        <f>+H45-D45</f>
        <v>-9180904.8900000006</v>
      </c>
    </row>
    <row r="46" spans="1:9" s="174" customFormat="1" ht="9" x14ac:dyDescent="0.15">
      <c r="A46" s="276" t="s">
        <v>274</v>
      </c>
      <c r="B46" s="277"/>
      <c r="C46" s="278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76" t="s">
        <v>275</v>
      </c>
      <c r="B47" s="277"/>
      <c r="C47" s="278"/>
      <c r="D47" s="101"/>
      <c r="E47" s="101"/>
      <c r="F47" s="101"/>
      <c r="G47" s="101"/>
      <c r="H47" s="101"/>
      <c r="I47" s="101">
        <f>+H45-D45</f>
        <v>-9180904.8900000006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76" t="s">
        <v>276</v>
      </c>
      <c r="B49" s="277"/>
      <c r="C49" s="278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74" t="s">
        <v>277</v>
      </c>
      <c r="C50" s="275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74" t="s">
        <v>286</v>
      </c>
      <c r="C59" s="275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74" t="s">
        <v>291</v>
      </c>
      <c r="C64" s="275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74" t="s">
        <v>294</v>
      </c>
      <c r="C67" s="275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74" t="s">
        <v>295</v>
      </c>
      <c r="C68" s="275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74"/>
      <c r="C69" s="275"/>
      <c r="D69" s="97"/>
      <c r="E69" s="97"/>
      <c r="F69" s="97"/>
      <c r="G69" s="97"/>
      <c r="H69" s="97"/>
      <c r="I69" s="98"/>
    </row>
    <row r="70" spans="1:11" s="174" customFormat="1" ht="9" x14ac:dyDescent="0.15">
      <c r="A70" s="276" t="s">
        <v>296</v>
      </c>
      <c r="B70" s="277"/>
      <c r="C70" s="278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74"/>
      <c r="C71" s="275"/>
      <c r="D71" s="97"/>
      <c r="E71" s="97"/>
      <c r="F71" s="97"/>
      <c r="G71" s="97"/>
      <c r="H71" s="97"/>
      <c r="I71" s="98"/>
    </row>
    <row r="72" spans="1:11" s="174" customFormat="1" ht="9" x14ac:dyDescent="0.15">
      <c r="A72" s="276" t="s">
        <v>297</v>
      </c>
      <c r="B72" s="277"/>
      <c r="C72" s="278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74" t="s">
        <v>298</v>
      </c>
      <c r="C73" s="275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74"/>
      <c r="C74" s="275"/>
      <c r="D74" s="97"/>
      <c r="E74" s="97"/>
      <c r="F74" s="97"/>
      <c r="G74" s="97"/>
      <c r="H74" s="97"/>
      <c r="I74" s="98"/>
    </row>
    <row r="75" spans="1:11" s="174" customFormat="1" ht="9" x14ac:dyDescent="0.15">
      <c r="A75" s="276" t="s">
        <v>299</v>
      </c>
      <c r="B75" s="277"/>
      <c r="C75" s="278"/>
      <c r="D75" s="103">
        <f>D45+D70+D72</f>
        <v>12600182</v>
      </c>
      <c r="E75" s="103">
        <f>E45+E70+E72</f>
        <v>0</v>
      </c>
      <c r="F75" s="103">
        <f>F45+F70+F72</f>
        <v>12600182</v>
      </c>
      <c r="G75" s="103">
        <f>G45+G70+G72</f>
        <v>3419277.11</v>
      </c>
      <c r="H75" s="103">
        <f>H45+H70+H72</f>
        <v>3419277.11</v>
      </c>
      <c r="I75" s="108">
        <f>+H75-D75</f>
        <v>-9180904.8900000006</v>
      </c>
      <c r="K75" s="51"/>
    </row>
    <row r="76" spans="1:11" s="174" customFormat="1" ht="9" x14ac:dyDescent="0.15">
      <c r="A76" s="99"/>
      <c r="B76" s="274"/>
      <c r="C76" s="275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77" t="s">
        <v>300</v>
      </c>
      <c r="C77" s="278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74" t="s">
        <v>301</v>
      </c>
      <c r="C78" s="275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74" t="s">
        <v>302</v>
      </c>
      <c r="C79" s="275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77" t="s">
        <v>303</v>
      </c>
      <c r="C80" s="278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279"/>
      <c r="C81" s="280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JULIO CAPORAL FLORES</v>
      </c>
      <c r="G86" s="84" t="str">
        <f>'FORMATO 1'!E89</f>
        <v>C.P. GIOVANNA DY AGUILAR MEZA</v>
      </c>
    </row>
    <row r="87" spans="1:9" x14ac:dyDescent="0.25">
      <c r="C87" s="85" t="str">
        <f>'FORMATO 1'!A90</f>
        <v>SECRETARIO TÉCNICO</v>
      </c>
      <c r="G87" s="85" t="str">
        <f>'FORMATO 1'!E90</f>
        <v>JEFA DEL DEPARTAMENTO DE ADMINISTRACIÓN Y FINANZAS</v>
      </c>
    </row>
    <row r="88" spans="1:9" x14ac:dyDescent="0.25">
      <c r="C88" s="85"/>
      <c r="G88" s="85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zoomScaleNormal="100" zoomScaleSheetLayoutView="140" workbookViewId="0">
      <selection activeCell="A6" sqref="A6:H6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1"/>
    </row>
    <row r="4" spans="1:23" ht="11.25" customHeight="1" x14ac:dyDescent="0.25">
      <c r="A4" s="253" t="s">
        <v>305</v>
      </c>
      <c r="B4" s="254"/>
      <c r="C4" s="254"/>
      <c r="D4" s="254"/>
      <c r="E4" s="254"/>
      <c r="F4" s="254"/>
      <c r="G4" s="254"/>
      <c r="H4" s="310"/>
    </row>
    <row r="5" spans="1:23" ht="11.25" customHeight="1" x14ac:dyDescent="0.25">
      <c r="A5" s="253" t="s">
        <v>306</v>
      </c>
      <c r="B5" s="254"/>
      <c r="C5" s="254"/>
      <c r="D5" s="254"/>
      <c r="E5" s="254"/>
      <c r="F5" s="254"/>
      <c r="G5" s="254"/>
      <c r="H5" s="310"/>
    </row>
    <row r="6" spans="1:23" ht="11.25" customHeight="1" x14ac:dyDescent="0.25">
      <c r="A6" s="253" t="str">
        <f>+'FORMATO 2'!A6:I6</f>
        <v>Del 01 de enero al 31 de marzo de 2023</v>
      </c>
      <c r="B6" s="254"/>
      <c r="C6" s="254"/>
      <c r="D6" s="254"/>
      <c r="E6" s="254"/>
      <c r="F6" s="254"/>
      <c r="G6" s="254"/>
      <c r="H6" s="310"/>
    </row>
    <row r="7" spans="1:23" ht="11.25" customHeight="1" thickBot="1" x14ac:dyDescent="0.3">
      <c r="A7" s="256" t="s">
        <v>2</v>
      </c>
      <c r="B7" s="257"/>
      <c r="C7" s="257"/>
      <c r="D7" s="257"/>
      <c r="E7" s="257"/>
      <c r="F7" s="257"/>
      <c r="G7" s="257"/>
      <c r="H7" s="309"/>
    </row>
    <row r="8" spans="1:23" ht="15.75" thickBot="1" x14ac:dyDescent="0.3">
      <c r="A8" s="317" t="s">
        <v>3</v>
      </c>
      <c r="B8" s="318"/>
      <c r="C8" s="312" t="s">
        <v>307</v>
      </c>
      <c r="D8" s="313"/>
      <c r="E8" s="313"/>
      <c r="F8" s="313"/>
      <c r="G8" s="314"/>
      <c r="H8" s="315" t="s">
        <v>308</v>
      </c>
    </row>
    <row r="9" spans="1:23" ht="17.25" thickBot="1" x14ac:dyDescent="0.3">
      <c r="A9" s="319"/>
      <c r="B9" s="320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6"/>
      <c r="J9" s="57"/>
      <c r="K9" s="57"/>
      <c r="L9" s="57"/>
      <c r="M9" s="57"/>
      <c r="N9" s="57"/>
      <c r="O9" s="57"/>
    </row>
    <row r="10" spans="1:23" x14ac:dyDescent="0.25">
      <c r="A10" s="304" t="s">
        <v>311</v>
      </c>
      <c r="B10" s="305"/>
      <c r="C10" s="162">
        <f>+C11+C19+C29+C39+C49+C59+C63+C72+C76</f>
        <v>12600182</v>
      </c>
      <c r="D10" s="162">
        <f>+D11+D19+D29+D39+D49+D59+D63+D72+D76</f>
        <v>0</v>
      </c>
      <c r="E10" s="162">
        <f>+E11+E19+E29+E39+E49+E59+E63+E72+E76</f>
        <v>12600182</v>
      </c>
      <c r="F10" s="162">
        <f>+F11+F19+F29+F39+F49+F59+F63+F72+F76</f>
        <v>2490165.71</v>
      </c>
      <c r="G10" s="162">
        <f>+G11+G19+G29+G39+G49+G59+G63+G72+G76</f>
        <v>2490165.71</v>
      </c>
      <c r="H10" s="162">
        <f>+E10-F10</f>
        <v>10110016.289999999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2" t="s">
        <v>312</v>
      </c>
      <c r="B11" s="303"/>
      <c r="C11" s="162">
        <f t="shared" ref="C11:H11" si="0">SUM(C12:C18)</f>
        <v>6711569</v>
      </c>
      <c r="D11" s="162">
        <f t="shared" si="0"/>
        <v>0</v>
      </c>
      <c r="E11" s="162">
        <f t="shared" si="0"/>
        <v>6711569</v>
      </c>
      <c r="F11" s="162">
        <f t="shared" si="0"/>
        <v>1396400.57</v>
      </c>
      <c r="G11" s="162">
        <f t="shared" si="0"/>
        <v>1396400.57</v>
      </c>
      <c r="H11" s="162">
        <f t="shared" si="0"/>
        <v>5315168.43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36225453.710000001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6248049</v>
      </c>
      <c r="D13" s="180">
        <v>0</v>
      </c>
      <c r="E13" s="180">
        <v>6248049</v>
      </c>
      <c r="F13" s="180">
        <v>1396400.57</v>
      </c>
      <c r="G13" s="180">
        <v>1396400.57</v>
      </c>
      <c r="H13" s="180">
        <f t="shared" ref="H13:H76" si="1">+E13-F13</f>
        <v>4851648.43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2">ROUND(C13,0)</f>
        <v>6248049</v>
      </c>
      <c r="S13" s="113">
        <f t="shared" si="2"/>
        <v>0</v>
      </c>
      <c r="T13" s="113">
        <f t="shared" si="2"/>
        <v>6248049</v>
      </c>
      <c r="U13" s="113">
        <f t="shared" si="2"/>
        <v>1396401</v>
      </c>
      <c r="V13" s="113">
        <f t="shared" si="2"/>
        <v>1396401</v>
      </c>
      <c r="W13" s="113"/>
    </row>
    <row r="14" spans="1:23" ht="12" customHeight="1" x14ac:dyDescent="0.25">
      <c r="A14" s="54"/>
      <c r="B14" s="178" t="s">
        <v>315</v>
      </c>
      <c r="C14" s="179">
        <v>281162</v>
      </c>
      <c r="D14" s="180">
        <v>0</v>
      </c>
      <c r="E14" s="180">
        <v>281162</v>
      </c>
      <c r="F14" s="180">
        <v>0</v>
      </c>
      <c r="G14" s="180">
        <v>0</v>
      </c>
      <c r="H14" s="180">
        <f t="shared" si="1"/>
        <v>281162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2"/>
        <v>281162</v>
      </c>
      <c r="S14" s="113">
        <f t="shared" si="2"/>
        <v>0</v>
      </c>
      <c r="T14" s="113">
        <f t="shared" si="2"/>
        <v>281162</v>
      </c>
      <c r="U14" s="113">
        <f t="shared" si="2"/>
        <v>0</v>
      </c>
      <c r="V14" s="113">
        <f t="shared" si="2"/>
        <v>0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ref="E15:E58" si="3">+D15+C15</f>
        <v>0</v>
      </c>
      <c r="F15" s="179">
        <v>0</v>
      </c>
      <c r="G15" s="179">
        <v>0</v>
      </c>
      <c r="H15" s="180">
        <f t="shared" si="1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2"/>
        <v>0</v>
      </c>
      <c r="S15" s="113">
        <f t="shared" si="2"/>
        <v>0</v>
      </c>
      <c r="T15" s="113">
        <f t="shared" si="2"/>
        <v>0</v>
      </c>
      <c r="U15" s="113">
        <f t="shared" si="2"/>
        <v>0</v>
      </c>
      <c r="V15" s="113">
        <f t="shared" si="2"/>
        <v>0</v>
      </c>
      <c r="W15" s="113"/>
    </row>
    <row r="16" spans="1:23" ht="12" customHeight="1" x14ac:dyDescent="0.25">
      <c r="A16" s="54"/>
      <c r="B16" s="178" t="s">
        <v>317</v>
      </c>
      <c r="C16" s="179">
        <v>182358</v>
      </c>
      <c r="D16" s="179">
        <v>0</v>
      </c>
      <c r="E16" s="180">
        <v>182358</v>
      </c>
      <c r="F16" s="179">
        <v>0</v>
      </c>
      <c r="G16" s="179">
        <v>0</v>
      </c>
      <c r="H16" s="180">
        <f t="shared" si="1"/>
        <v>182358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2"/>
        <v>182358</v>
      </c>
      <c r="S16" s="113">
        <f t="shared" si="2"/>
        <v>0</v>
      </c>
      <c r="T16" s="113">
        <f t="shared" si="2"/>
        <v>182358</v>
      </c>
      <c r="U16" s="113">
        <f t="shared" si="2"/>
        <v>0</v>
      </c>
      <c r="V16" s="113">
        <f t="shared" si="2"/>
        <v>0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3"/>
        <v>0</v>
      </c>
      <c r="F17" s="180">
        <v>0</v>
      </c>
      <c r="G17" s="180">
        <v>0</v>
      </c>
      <c r="H17" s="180">
        <f t="shared" si="1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2"/>
        <v>0</v>
      </c>
      <c r="S17" s="113">
        <f t="shared" si="2"/>
        <v>0</v>
      </c>
      <c r="T17" s="113">
        <f t="shared" si="2"/>
        <v>0</v>
      </c>
      <c r="U17" s="113">
        <f t="shared" si="2"/>
        <v>0</v>
      </c>
      <c r="V17" s="113">
        <f t="shared" si="2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si="3"/>
        <v>0</v>
      </c>
      <c r="F18" s="180">
        <v>0</v>
      </c>
      <c r="G18" s="180">
        <v>0</v>
      </c>
      <c r="H18" s="180">
        <f t="shared" si="1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2"/>
        <v>0</v>
      </c>
      <c r="S18" s="113">
        <f t="shared" si="2"/>
        <v>0</v>
      </c>
      <c r="T18" s="113">
        <f t="shared" si="2"/>
        <v>0</v>
      </c>
      <c r="U18" s="113">
        <f t="shared" si="2"/>
        <v>0</v>
      </c>
      <c r="V18" s="113">
        <f t="shared" si="2"/>
        <v>0</v>
      </c>
      <c r="W18" s="113"/>
    </row>
    <row r="19" spans="1:23" x14ac:dyDescent="0.25">
      <c r="A19" s="302" t="s">
        <v>320</v>
      </c>
      <c r="B19" s="303"/>
      <c r="C19" s="162">
        <f t="shared" ref="C19:H19" si="4">SUM(C20:C28)</f>
        <v>1082340</v>
      </c>
      <c r="D19" s="162">
        <f t="shared" si="4"/>
        <v>0</v>
      </c>
      <c r="E19" s="162">
        <f t="shared" si="4"/>
        <v>1082340</v>
      </c>
      <c r="F19" s="162">
        <f>SUM(F20:F28)</f>
        <v>189334.97</v>
      </c>
      <c r="G19" s="162">
        <f>SUM(G20:G28)</f>
        <v>189334.97</v>
      </c>
      <c r="H19" s="162">
        <f t="shared" si="4"/>
        <v>893005.02999999991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460204</v>
      </c>
      <c r="D20" s="180">
        <v>0</v>
      </c>
      <c r="E20" s="180">
        <f t="shared" si="3"/>
        <v>460204</v>
      </c>
      <c r="F20" s="180">
        <v>125309.39</v>
      </c>
      <c r="G20" s="180">
        <v>125309.39</v>
      </c>
      <c r="H20" s="180">
        <f t="shared" si="1"/>
        <v>334894.61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5">ROUND(C20,0)</f>
        <v>460204</v>
      </c>
      <c r="S20" s="113">
        <f t="shared" si="5"/>
        <v>0</v>
      </c>
      <c r="T20" s="113">
        <f t="shared" si="5"/>
        <v>460204</v>
      </c>
      <c r="U20" s="113">
        <f t="shared" si="5"/>
        <v>125309</v>
      </c>
      <c r="V20" s="113">
        <f t="shared" si="5"/>
        <v>125309</v>
      </c>
      <c r="W20" s="113"/>
    </row>
    <row r="21" spans="1:23" ht="12" customHeight="1" x14ac:dyDescent="0.25">
      <c r="A21" s="54"/>
      <c r="B21" s="178" t="s">
        <v>322</v>
      </c>
      <c r="C21" s="179">
        <v>154294</v>
      </c>
      <c r="D21" s="180">
        <v>0</v>
      </c>
      <c r="E21" s="180">
        <f t="shared" si="3"/>
        <v>154294</v>
      </c>
      <c r="F21" s="180">
        <v>20226.52</v>
      </c>
      <c r="G21" s="180">
        <v>20226.52</v>
      </c>
      <c r="H21" s="180">
        <f t="shared" si="1"/>
        <v>134067.48000000001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5"/>
        <v>154294</v>
      </c>
      <c r="S21" s="113">
        <f t="shared" si="5"/>
        <v>0</v>
      </c>
      <c r="T21" s="113">
        <f t="shared" si="5"/>
        <v>154294</v>
      </c>
      <c r="U21" s="113">
        <f t="shared" si="5"/>
        <v>20227</v>
      </c>
      <c r="V21" s="113">
        <f t="shared" si="5"/>
        <v>20227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1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5"/>
        <v>0</v>
      </c>
      <c r="S22" s="113">
        <f t="shared" si="5"/>
        <v>0</v>
      </c>
      <c r="T22" s="113">
        <f t="shared" si="5"/>
        <v>0</v>
      </c>
      <c r="U22" s="113">
        <f t="shared" si="5"/>
        <v>0</v>
      </c>
      <c r="V22" s="113">
        <f t="shared" si="5"/>
        <v>0</v>
      </c>
      <c r="W22" s="113"/>
    </row>
    <row r="23" spans="1:23" ht="12" customHeight="1" x14ac:dyDescent="0.25">
      <c r="A23" s="54"/>
      <c r="B23" s="178" t="s">
        <v>324</v>
      </c>
      <c r="C23" s="179">
        <v>66785</v>
      </c>
      <c r="D23" s="180">
        <v>0</v>
      </c>
      <c r="E23" s="180">
        <f t="shared" si="3"/>
        <v>66785</v>
      </c>
      <c r="F23" s="180">
        <v>2695</v>
      </c>
      <c r="G23" s="180">
        <v>2695</v>
      </c>
      <c r="H23" s="180">
        <f t="shared" si="1"/>
        <v>64090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5"/>
        <v>66785</v>
      </c>
      <c r="S23" s="113">
        <f t="shared" si="5"/>
        <v>0</v>
      </c>
      <c r="T23" s="113">
        <f t="shared" si="5"/>
        <v>66785</v>
      </c>
      <c r="U23" s="113">
        <f t="shared" si="5"/>
        <v>2695</v>
      </c>
      <c r="V23" s="113">
        <f t="shared" si="5"/>
        <v>2695</v>
      </c>
      <c r="W23" s="113"/>
    </row>
    <row r="24" spans="1:23" ht="12" customHeight="1" x14ac:dyDescent="0.25">
      <c r="A24" s="54"/>
      <c r="B24" s="178" t="s">
        <v>325</v>
      </c>
      <c r="C24" s="179">
        <v>14214</v>
      </c>
      <c r="D24" s="180">
        <v>0</v>
      </c>
      <c r="E24" s="180">
        <f t="shared" si="3"/>
        <v>14214</v>
      </c>
      <c r="F24" s="180">
        <v>1295.51</v>
      </c>
      <c r="G24" s="180">
        <v>1295.51</v>
      </c>
      <c r="H24" s="180">
        <f t="shared" si="1"/>
        <v>12918.49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5"/>
        <v>14214</v>
      </c>
      <c r="S24" s="113">
        <f t="shared" si="5"/>
        <v>0</v>
      </c>
      <c r="T24" s="113">
        <f t="shared" si="5"/>
        <v>14214</v>
      </c>
      <c r="U24" s="113">
        <f t="shared" si="5"/>
        <v>1296</v>
      </c>
      <c r="V24" s="113">
        <f t="shared" si="5"/>
        <v>1296</v>
      </c>
      <c r="W24" s="113"/>
    </row>
    <row r="25" spans="1:23" ht="12" customHeight="1" x14ac:dyDescent="0.25">
      <c r="A25" s="54"/>
      <c r="B25" s="178" t="s">
        <v>326</v>
      </c>
      <c r="C25" s="179">
        <v>255765</v>
      </c>
      <c r="D25" s="180">
        <v>0</v>
      </c>
      <c r="E25" s="180">
        <f t="shared" si="3"/>
        <v>255765</v>
      </c>
      <c r="F25" s="180">
        <v>38000</v>
      </c>
      <c r="G25" s="180">
        <v>38000</v>
      </c>
      <c r="H25" s="180">
        <f t="shared" si="1"/>
        <v>217765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5"/>
        <v>255765</v>
      </c>
      <c r="S25" s="113">
        <f t="shared" si="5"/>
        <v>0</v>
      </c>
      <c r="T25" s="113">
        <f t="shared" si="5"/>
        <v>255765</v>
      </c>
      <c r="U25" s="113">
        <f t="shared" si="5"/>
        <v>38000</v>
      </c>
      <c r="V25" s="113">
        <f t="shared" si="5"/>
        <v>38000</v>
      </c>
      <c r="W25" s="113"/>
    </row>
    <row r="26" spans="1:23" ht="12" customHeight="1" x14ac:dyDescent="0.25">
      <c r="A26" s="54"/>
      <c r="B26" s="178" t="s">
        <v>327</v>
      </c>
      <c r="C26" s="179">
        <v>86520</v>
      </c>
      <c r="D26" s="180">
        <v>0</v>
      </c>
      <c r="E26" s="180">
        <f t="shared" si="3"/>
        <v>86520</v>
      </c>
      <c r="F26" s="180">
        <v>0</v>
      </c>
      <c r="G26" s="180">
        <v>0</v>
      </c>
      <c r="H26" s="180">
        <f t="shared" si="1"/>
        <v>86520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5"/>
        <v>86520</v>
      </c>
      <c r="S26" s="113">
        <f t="shared" si="5"/>
        <v>0</v>
      </c>
      <c r="T26" s="113">
        <f t="shared" si="5"/>
        <v>86520</v>
      </c>
      <c r="U26" s="113">
        <f t="shared" si="5"/>
        <v>0</v>
      </c>
      <c r="V26" s="113">
        <f t="shared" si="5"/>
        <v>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1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5"/>
        <v>0</v>
      </c>
      <c r="S27" s="113">
        <f t="shared" si="5"/>
        <v>0</v>
      </c>
      <c r="T27" s="113">
        <f t="shared" si="5"/>
        <v>0</v>
      </c>
      <c r="U27" s="113">
        <f t="shared" si="5"/>
        <v>0</v>
      </c>
      <c r="V27" s="113">
        <f t="shared" si="5"/>
        <v>0</v>
      </c>
      <c r="W27" s="113"/>
    </row>
    <row r="28" spans="1:23" ht="12" customHeight="1" x14ac:dyDescent="0.25">
      <c r="A28" s="54"/>
      <c r="B28" s="178" t="s">
        <v>329</v>
      </c>
      <c r="C28" s="179">
        <v>44558</v>
      </c>
      <c r="D28" s="182">
        <v>0</v>
      </c>
      <c r="E28" s="180">
        <f t="shared" si="3"/>
        <v>44558</v>
      </c>
      <c r="F28" s="182">
        <v>1808.55</v>
      </c>
      <c r="G28" s="182">
        <v>1808.55</v>
      </c>
      <c r="H28" s="180">
        <f t="shared" si="1"/>
        <v>42749.45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5"/>
        <v>44558</v>
      </c>
      <c r="S28" s="113">
        <f t="shared" si="5"/>
        <v>0</v>
      </c>
      <c r="T28" s="113">
        <f t="shared" si="5"/>
        <v>44558</v>
      </c>
      <c r="U28" s="113">
        <f t="shared" si="5"/>
        <v>1809</v>
      </c>
      <c r="V28" s="113">
        <f t="shared" si="5"/>
        <v>1809</v>
      </c>
      <c r="W28" s="113"/>
    </row>
    <row r="29" spans="1:23" x14ac:dyDescent="0.25">
      <c r="A29" s="302" t="s">
        <v>330</v>
      </c>
      <c r="B29" s="303"/>
      <c r="C29" s="162">
        <f t="shared" ref="C29:H29" si="6">SUM(C30:C38)</f>
        <v>4497273</v>
      </c>
      <c r="D29" s="162">
        <f t="shared" si="6"/>
        <v>0</v>
      </c>
      <c r="E29" s="162">
        <f t="shared" si="6"/>
        <v>4497273</v>
      </c>
      <c r="F29" s="162">
        <f t="shared" si="6"/>
        <v>880766.16999999993</v>
      </c>
      <c r="G29" s="162">
        <f>SUM(G30:G38)</f>
        <v>880766.16999999993</v>
      </c>
      <c r="H29" s="162">
        <f t="shared" si="6"/>
        <v>3616506.83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152436</v>
      </c>
      <c r="D30" s="180">
        <v>0</v>
      </c>
      <c r="E30" s="180">
        <f t="shared" si="3"/>
        <v>152436</v>
      </c>
      <c r="F30" s="180">
        <v>21741.4</v>
      </c>
      <c r="G30" s="180">
        <v>21741.4</v>
      </c>
      <c r="H30" s="180">
        <f t="shared" si="1"/>
        <v>130694.6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7">ROUND(C30,0)</f>
        <v>152436</v>
      </c>
      <c r="S30" s="113">
        <f t="shared" si="7"/>
        <v>0</v>
      </c>
      <c r="T30" s="113">
        <f t="shared" si="7"/>
        <v>152436</v>
      </c>
      <c r="U30" s="113">
        <f t="shared" si="7"/>
        <v>21741</v>
      </c>
      <c r="V30" s="113">
        <f t="shared" si="7"/>
        <v>21741</v>
      </c>
      <c r="W30" s="113"/>
    </row>
    <row r="31" spans="1:23" ht="12" customHeight="1" x14ac:dyDescent="0.25">
      <c r="A31" s="54"/>
      <c r="B31" s="178" t="s">
        <v>332</v>
      </c>
      <c r="C31" s="179">
        <v>6128</v>
      </c>
      <c r="D31" s="180">
        <v>0</v>
      </c>
      <c r="E31" s="180">
        <f t="shared" si="3"/>
        <v>6128</v>
      </c>
      <c r="F31" s="180">
        <v>0</v>
      </c>
      <c r="G31" s="180">
        <v>0</v>
      </c>
      <c r="H31" s="180">
        <f t="shared" si="1"/>
        <v>6128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7"/>
        <v>6128</v>
      </c>
      <c r="S31" s="113">
        <f t="shared" si="7"/>
        <v>0</v>
      </c>
      <c r="T31" s="113">
        <f t="shared" si="7"/>
        <v>6128</v>
      </c>
      <c r="U31" s="113">
        <f t="shared" si="7"/>
        <v>0</v>
      </c>
      <c r="V31" s="113">
        <f t="shared" si="7"/>
        <v>0</v>
      </c>
      <c r="W31" s="113"/>
    </row>
    <row r="32" spans="1:23" ht="12" customHeight="1" x14ac:dyDescent="0.25">
      <c r="A32" s="54"/>
      <c r="B32" s="178" t="s">
        <v>333</v>
      </c>
      <c r="C32" s="179">
        <v>3516374</v>
      </c>
      <c r="D32" s="180">
        <v>0</v>
      </c>
      <c r="E32" s="180">
        <f t="shared" si="3"/>
        <v>3516374</v>
      </c>
      <c r="F32" s="180">
        <v>796549.08</v>
      </c>
      <c r="G32" s="180">
        <v>796549.08</v>
      </c>
      <c r="H32" s="180">
        <f t="shared" si="1"/>
        <v>2719824.92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7"/>
        <v>3516374</v>
      </c>
      <c r="S32" s="113">
        <f t="shared" si="7"/>
        <v>0</v>
      </c>
      <c r="T32" s="113">
        <f t="shared" si="7"/>
        <v>3516374</v>
      </c>
      <c r="U32" s="113">
        <f t="shared" si="7"/>
        <v>796549</v>
      </c>
      <c r="V32" s="113">
        <f t="shared" si="7"/>
        <v>796549</v>
      </c>
      <c r="W32" s="113"/>
    </row>
    <row r="33" spans="1:23" ht="12" customHeight="1" x14ac:dyDescent="0.25">
      <c r="A33" s="54"/>
      <c r="B33" s="178" t="s">
        <v>334</v>
      </c>
      <c r="C33" s="179">
        <v>62830</v>
      </c>
      <c r="D33" s="180">
        <v>0</v>
      </c>
      <c r="E33" s="180">
        <f t="shared" si="3"/>
        <v>62830</v>
      </c>
      <c r="F33" s="180">
        <v>25306.58</v>
      </c>
      <c r="G33" s="180">
        <v>25306.58</v>
      </c>
      <c r="H33" s="180">
        <f t="shared" si="1"/>
        <v>37523.42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7"/>
        <v>62830</v>
      </c>
      <c r="S33" s="113">
        <f t="shared" si="7"/>
        <v>0</v>
      </c>
      <c r="T33" s="113">
        <f t="shared" si="7"/>
        <v>62830</v>
      </c>
      <c r="U33" s="113">
        <f t="shared" si="7"/>
        <v>25307</v>
      </c>
      <c r="V33" s="113">
        <f t="shared" si="7"/>
        <v>25307</v>
      </c>
      <c r="W33" s="113"/>
    </row>
    <row r="34" spans="1:23" ht="15" customHeight="1" x14ac:dyDescent="0.25">
      <c r="A34" s="54"/>
      <c r="B34" s="178" t="s">
        <v>335</v>
      </c>
      <c r="C34" s="179">
        <v>133282</v>
      </c>
      <c r="D34" s="180">
        <v>0</v>
      </c>
      <c r="E34" s="180">
        <f t="shared" si="3"/>
        <v>133282</v>
      </c>
      <c r="F34" s="180">
        <v>0</v>
      </c>
      <c r="G34" s="180">
        <v>0</v>
      </c>
      <c r="H34" s="180">
        <f t="shared" si="1"/>
        <v>133282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7"/>
        <v>133282</v>
      </c>
      <c r="S34" s="113">
        <f t="shared" si="7"/>
        <v>0</v>
      </c>
      <c r="T34" s="113">
        <f t="shared" si="7"/>
        <v>133282</v>
      </c>
      <c r="U34" s="113">
        <f t="shared" si="7"/>
        <v>0</v>
      </c>
      <c r="V34" s="113">
        <f t="shared" si="7"/>
        <v>0</v>
      </c>
      <c r="W34" s="113"/>
    </row>
    <row r="35" spans="1:23" ht="12" customHeight="1" x14ac:dyDescent="0.25">
      <c r="A35" s="54"/>
      <c r="B35" s="178" t="s">
        <v>336</v>
      </c>
      <c r="C35" s="179">
        <v>108150</v>
      </c>
      <c r="D35" s="180">
        <v>0</v>
      </c>
      <c r="E35" s="180">
        <f t="shared" si="3"/>
        <v>108150</v>
      </c>
      <c r="F35" s="180">
        <v>0</v>
      </c>
      <c r="G35" s="180">
        <v>0</v>
      </c>
      <c r="H35" s="180">
        <f t="shared" si="1"/>
        <v>108150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7"/>
        <v>108150</v>
      </c>
      <c r="S35" s="113">
        <f t="shared" si="7"/>
        <v>0</v>
      </c>
      <c r="T35" s="113">
        <f t="shared" si="7"/>
        <v>108150</v>
      </c>
      <c r="U35" s="113">
        <f t="shared" si="7"/>
        <v>0</v>
      </c>
      <c r="V35" s="113">
        <f t="shared" si="7"/>
        <v>0</v>
      </c>
      <c r="W35" s="113"/>
    </row>
    <row r="36" spans="1:23" ht="12" customHeight="1" x14ac:dyDescent="0.25">
      <c r="A36" s="54"/>
      <c r="B36" s="178" t="s">
        <v>337</v>
      </c>
      <c r="C36" s="179">
        <v>83945</v>
      </c>
      <c r="D36" s="180">
        <v>0</v>
      </c>
      <c r="E36" s="180">
        <f t="shared" si="3"/>
        <v>83945</v>
      </c>
      <c r="F36" s="180">
        <v>1079.1099999999999</v>
      </c>
      <c r="G36" s="180">
        <v>1079.1099999999999</v>
      </c>
      <c r="H36" s="180">
        <f t="shared" si="1"/>
        <v>82865.89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7"/>
        <v>83945</v>
      </c>
      <c r="S36" s="113">
        <f t="shared" si="7"/>
        <v>0</v>
      </c>
      <c r="T36" s="113">
        <f t="shared" si="7"/>
        <v>83945</v>
      </c>
      <c r="U36" s="113">
        <f t="shared" si="7"/>
        <v>1079</v>
      </c>
      <c r="V36" s="113">
        <f t="shared" si="7"/>
        <v>1079</v>
      </c>
      <c r="W36" s="113"/>
    </row>
    <row r="37" spans="1:23" ht="12" customHeight="1" x14ac:dyDescent="0.25">
      <c r="A37" s="54"/>
      <c r="B37" s="178" t="s">
        <v>338</v>
      </c>
      <c r="C37" s="179">
        <v>165418</v>
      </c>
      <c r="D37" s="180">
        <v>0</v>
      </c>
      <c r="E37" s="180">
        <f t="shared" si="3"/>
        <v>165418</v>
      </c>
      <c r="F37" s="180">
        <v>8468</v>
      </c>
      <c r="G37" s="180">
        <v>8468</v>
      </c>
      <c r="H37" s="180">
        <f t="shared" si="1"/>
        <v>156950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7"/>
        <v>165418</v>
      </c>
      <c r="S37" s="113">
        <f t="shared" si="7"/>
        <v>0</v>
      </c>
      <c r="T37" s="113">
        <f t="shared" si="7"/>
        <v>165418</v>
      </c>
      <c r="U37" s="113">
        <f t="shared" si="7"/>
        <v>8468</v>
      </c>
      <c r="V37" s="113">
        <f t="shared" si="7"/>
        <v>8468</v>
      </c>
      <c r="W37" s="113"/>
    </row>
    <row r="38" spans="1:23" ht="12" customHeight="1" x14ac:dyDescent="0.25">
      <c r="A38" s="54"/>
      <c r="B38" s="178" t="s">
        <v>339</v>
      </c>
      <c r="C38" s="179">
        <v>268710</v>
      </c>
      <c r="D38" s="180">
        <v>0</v>
      </c>
      <c r="E38" s="180">
        <f t="shared" si="3"/>
        <v>268710</v>
      </c>
      <c r="F38" s="180">
        <v>27622</v>
      </c>
      <c r="G38" s="180">
        <v>27622</v>
      </c>
      <c r="H38" s="180">
        <f t="shared" si="1"/>
        <v>241088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7"/>
        <v>268710</v>
      </c>
      <c r="S38" s="113">
        <f t="shared" si="7"/>
        <v>0</v>
      </c>
      <c r="T38" s="113">
        <f t="shared" si="7"/>
        <v>268710</v>
      </c>
      <c r="U38" s="113">
        <f t="shared" si="7"/>
        <v>27622</v>
      </c>
      <c r="V38" s="113">
        <f t="shared" si="7"/>
        <v>27622</v>
      </c>
      <c r="W38" s="113"/>
    </row>
    <row r="39" spans="1:23" x14ac:dyDescent="0.25">
      <c r="A39" s="306" t="s">
        <v>340</v>
      </c>
      <c r="B39" s="307"/>
      <c r="C39" s="162">
        <f t="shared" ref="C39:H39" si="8">SUM(C40:C48)</f>
        <v>0</v>
      </c>
      <c r="D39" s="162">
        <f t="shared" si="8"/>
        <v>0</v>
      </c>
      <c r="E39" s="162">
        <f t="shared" si="8"/>
        <v>0</v>
      </c>
      <c r="F39" s="162">
        <f t="shared" si="8"/>
        <v>0</v>
      </c>
      <c r="G39" s="162">
        <f t="shared" si="8"/>
        <v>0</v>
      </c>
      <c r="H39" s="162">
        <f t="shared" si="8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1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9">ROUND(C40,0)</f>
        <v>0</v>
      </c>
      <c r="S40" s="113">
        <f t="shared" si="9"/>
        <v>0</v>
      </c>
      <c r="T40" s="113">
        <f t="shared" si="9"/>
        <v>0</v>
      </c>
      <c r="U40" s="113">
        <f t="shared" si="9"/>
        <v>0</v>
      </c>
      <c r="V40" s="113">
        <f t="shared" si="9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1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9"/>
        <v>0</v>
      </c>
      <c r="S41" s="113">
        <f t="shared" si="9"/>
        <v>0</v>
      </c>
      <c r="T41" s="113">
        <f t="shared" si="9"/>
        <v>0</v>
      </c>
      <c r="U41" s="113">
        <f t="shared" si="9"/>
        <v>0</v>
      </c>
      <c r="V41" s="113">
        <f t="shared" si="9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1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9"/>
        <v>0</v>
      </c>
      <c r="S42" s="113">
        <f t="shared" si="9"/>
        <v>0</v>
      </c>
      <c r="T42" s="113">
        <f t="shared" si="9"/>
        <v>0</v>
      </c>
      <c r="U42" s="113">
        <f t="shared" si="9"/>
        <v>0</v>
      </c>
      <c r="V42" s="113">
        <f t="shared" si="9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1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9"/>
        <v>0</v>
      </c>
      <c r="S43" s="113">
        <f t="shared" si="9"/>
        <v>0</v>
      </c>
      <c r="T43" s="113">
        <f t="shared" si="9"/>
        <v>0</v>
      </c>
      <c r="U43" s="113">
        <f t="shared" si="9"/>
        <v>0</v>
      </c>
      <c r="V43" s="113">
        <f t="shared" si="9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1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9"/>
        <v>0</v>
      </c>
      <c r="S44" s="113">
        <f t="shared" si="9"/>
        <v>0</v>
      </c>
      <c r="T44" s="113">
        <f t="shared" si="9"/>
        <v>0</v>
      </c>
      <c r="U44" s="113">
        <f t="shared" si="9"/>
        <v>0</v>
      </c>
      <c r="V44" s="113">
        <f t="shared" si="9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1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9"/>
        <v>0</v>
      </c>
      <c r="S45" s="113">
        <f t="shared" si="9"/>
        <v>0</v>
      </c>
      <c r="T45" s="113">
        <f t="shared" si="9"/>
        <v>0</v>
      </c>
      <c r="U45" s="113">
        <f t="shared" si="9"/>
        <v>0</v>
      </c>
      <c r="V45" s="113">
        <f t="shared" si="9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1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9"/>
        <v>0</v>
      </c>
      <c r="S46" s="113">
        <f t="shared" si="9"/>
        <v>0</v>
      </c>
      <c r="T46" s="113">
        <f t="shared" si="9"/>
        <v>0</v>
      </c>
      <c r="U46" s="113">
        <f t="shared" si="9"/>
        <v>0</v>
      </c>
      <c r="V46" s="113">
        <f t="shared" si="9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1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9"/>
        <v>0</v>
      </c>
      <c r="S47" s="113">
        <f t="shared" si="9"/>
        <v>0</v>
      </c>
      <c r="T47" s="113">
        <f t="shared" si="9"/>
        <v>0</v>
      </c>
      <c r="U47" s="113">
        <f t="shared" si="9"/>
        <v>0</v>
      </c>
      <c r="V47" s="113">
        <f t="shared" si="9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1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9"/>
        <v>0</v>
      </c>
      <c r="S48" s="113">
        <f t="shared" si="9"/>
        <v>0</v>
      </c>
      <c r="T48" s="113">
        <f t="shared" si="9"/>
        <v>0</v>
      </c>
      <c r="U48" s="113">
        <f t="shared" si="9"/>
        <v>0</v>
      </c>
      <c r="V48" s="113">
        <f t="shared" si="9"/>
        <v>0</v>
      </c>
      <c r="W48" s="113"/>
    </row>
    <row r="49" spans="1:23" x14ac:dyDescent="0.25">
      <c r="A49" s="302" t="s">
        <v>350</v>
      </c>
      <c r="B49" s="303"/>
      <c r="C49" s="162">
        <f>SUM(C50:C58)</f>
        <v>206000</v>
      </c>
      <c r="D49" s="162">
        <f>SUM(D50:D58)</f>
        <v>0</v>
      </c>
      <c r="E49" s="162">
        <f>SUM(E50:E58)</f>
        <v>206000</v>
      </c>
      <c r="F49" s="162">
        <f>SUM(F50:F58)</f>
        <v>23664</v>
      </c>
      <c r="G49" s="162">
        <f>SUM(G50:G58)</f>
        <v>23664</v>
      </c>
      <c r="H49" s="164">
        <f t="shared" si="1"/>
        <v>182336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113300</v>
      </c>
      <c r="D50" s="180">
        <v>0</v>
      </c>
      <c r="E50" s="180">
        <f t="shared" si="3"/>
        <v>113300</v>
      </c>
      <c r="F50" s="180">
        <v>0</v>
      </c>
      <c r="G50" s="180">
        <v>0</v>
      </c>
      <c r="H50" s="180">
        <f t="shared" si="1"/>
        <v>113300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0">ROUND(C50,0)</f>
        <v>113300</v>
      </c>
      <c r="S50" s="113">
        <f t="shared" si="10"/>
        <v>0</v>
      </c>
      <c r="T50" s="113">
        <f t="shared" si="10"/>
        <v>113300</v>
      </c>
      <c r="U50" s="113">
        <f t="shared" si="10"/>
        <v>0</v>
      </c>
      <c r="V50" s="113">
        <f t="shared" si="10"/>
        <v>0</v>
      </c>
      <c r="W50" s="113"/>
    </row>
    <row r="51" spans="1:23" ht="12" customHeight="1" x14ac:dyDescent="0.25">
      <c r="A51" s="54"/>
      <c r="B51" s="178" t="s">
        <v>352</v>
      </c>
      <c r="C51" s="179">
        <v>25750</v>
      </c>
      <c r="D51" s="180">
        <v>0</v>
      </c>
      <c r="E51" s="180">
        <f t="shared" si="3"/>
        <v>25750</v>
      </c>
      <c r="F51" s="180">
        <v>0</v>
      </c>
      <c r="G51" s="180">
        <v>0</v>
      </c>
      <c r="H51" s="180">
        <f t="shared" si="1"/>
        <v>25750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0"/>
        <v>25750</v>
      </c>
      <c r="S51" s="113">
        <f t="shared" si="10"/>
        <v>0</v>
      </c>
      <c r="T51" s="113">
        <f t="shared" si="10"/>
        <v>25750</v>
      </c>
      <c r="U51" s="113">
        <f t="shared" si="10"/>
        <v>0</v>
      </c>
      <c r="V51" s="113">
        <f t="shared" si="10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1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0"/>
        <v>0</v>
      </c>
      <c r="S52" s="113">
        <f t="shared" si="10"/>
        <v>0</v>
      </c>
      <c r="T52" s="113">
        <f t="shared" si="10"/>
        <v>0</v>
      </c>
      <c r="U52" s="113">
        <f t="shared" si="10"/>
        <v>0</v>
      </c>
      <c r="V52" s="113">
        <f t="shared" si="10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1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0"/>
        <v>0</v>
      </c>
      <c r="S53" s="113">
        <f t="shared" si="10"/>
        <v>0</v>
      </c>
      <c r="T53" s="113">
        <f t="shared" si="10"/>
        <v>0</v>
      </c>
      <c r="U53" s="113">
        <f t="shared" si="10"/>
        <v>0</v>
      </c>
      <c r="V53" s="113">
        <f t="shared" si="10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1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0"/>
        <v>0</v>
      </c>
      <c r="S54" s="113">
        <f t="shared" si="10"/>
        <v>0</v>
      </c>
      <c r="T54" s="113">
        <f t="shared" si="10"/>
        <v>0</v>
      </c>
      <c r="U54" s="113">
        <f t="shared" si="10"/>
        <v>0</v>
      </c>
      <c r="V54" s="113">
        <f t="shared" si="10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1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0"/>
        <v>0</v>
      </c>
      <c r="S55" s="113">
        <f t="shared" si="10"/>
        <v>0</v>
      </c>
      <c r="T55" s="113">
        <f t="shared" si="10"/>
        <v>0</v>
      </c>
      <c r="U55" s="113">
        <f t="shared" si="10"/>
        <v>0</v>
      </c>
      <c r="V55" s="113">
        <f t="shared" si="10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1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0"/>
        <v>0</v>
      </c>
      <c r="S56" s="113">
        <f t="shared" si="10"/>
        <v>0</v>
      </c>
      <c r="T56" s="113">
        <f t="shared" si="10"/>
        <v>0</v>
      </c>
      <c r="U56" s="113">
        <f t="shared" si="10"/>
        <v>0</v>
      </c>
      <c r="V56" s="113">
        <f t="shared" si="10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1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0"/>
        <v>0</v>
      </c>
      <c r="S57" s="113">
        <f t="shared" si="10"/>
        <v>0</v>
      </c>
      <c r="T57" s="113">
        <f t="shared" si="10"/>
        <v>0</v>
      </c>
      <c r="U57" s="113">
        <f t="shared" si="10"/>
        <v>0</v>
      </c>
      <c r="V57" s="113">
        <f t="shared" si="10"/>
        <v>0</v>
      </c>
      <c r="W57" s="113"/>
    </row>
    <row r="58" spans="1:23" ht="12" customHeight="1" x14ac:dyDescent="0.25">
      <c r="A58" s="54"/>
      <c r="B58" s="178" t="s">
        <v>359</v>
      </c>
      <c r="C58" s="179">
        <v>66950</v>
      </c>
      <c r="D58" s="179">
        <v>0</v>
      </c>
      <c r="E58" s="180">
        <f t="shared" si="3"/>
        <v>66950</v>
      </c>
      <c r="F58" s="179">
        <v>23664</v>
      </c>
      <c r="G58" s="179">
        <v>23664</v>
      </c>
      <c r="H58" s="180">
        <f t="shared" si="1"/>
        <v>43286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0"/>
        <v>66950</v>
      </c>
      <c r="S58" s="113">
        <f t="shared" si="10"/>
        <v>0</v>
      </c>
      <c r="T58" s="113">
        <f t="shared" si="10"/>
        <v>66950</v>
      </c>
      <c r="U58" s="113">
        <f t="shared" si="10"/>
        <v>23664</v>
      </c>
      <c r="V58" s="113">
        <f t="shared" si="10"/>
        <v>23664</v>
      </c>
      <c r="W58" s="113"/>
    </row>
    <row r="59" spans="1:23" x14ac:dyDescent="0.25">
      <c r="A59" s="302" t="s">
        <v>360</v>
      </c>
      <c r="B59" s="303"/>
      <c r="C59" s="162">
        <f>SUM(C60:C62)</f>
        <v>103000</v>
      </c>
      <c r="D59" s="162">
        <f>SUM(D60:D62)</f>
        <v>0</v>
      </c>
      <c r="E59" s="162">
        <f>SUM(E60:E62)</f>
        <v>103000</v>
      </c>
      <c r="F59" s="162">
        <f>SUM(F60:F62)</f>
        <v>0</v>
      </c>
      <c r="G59" s="162">
        <f>SUM(G60:G62)</f>
        <v>0</v>
      </c>
      <c r="H59" s="164">
        <f t="shared" si="1"/>
        <v>103000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0"/>
        <v>103000</v>
      </c>
      <c r="S59" s="113">
        <f t="shared" si="10"/>
        <v>0</v>
      </c>
      <c r="T59" s="113">
        <f t="shared" si="10"/>
        <v>103000</v>
      </c>
      <c r="U59" s="113">
        <f t="shared" si="10"/>
        <v>0</v>
      </c>
      <c r="V59" s="113">
        <f t="shared" si="10"/>
        <v>0</v>
      </c>
      <c r="W59" s="113"/>
    </row>
    <row r="60" spans="1:23" ht="12" customHeight="1" x14ac:dyDescent="0.25">
      <c r="A60" s="54"/>
      <c r="B60" s="178" t="s">
        <v>361</v>
      </c>
      <c r="C60" s="179">
        <v>103000</v>
      </c>
      <c r="D60" s="179">
        <v>0</v>
      </c>
      <c r="E60" s="180">
        <f>C60+D60</f>
        <v>103000</v>
      </c>
      <c r="F60" s="179">
        <v>0</v>
      </c>
      <c r="G60" s="179">
        <v>0</v>
      </c>
      <c r="H60" s="180">
        <f t="shared" si="1"/>
        <v>103000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0"/>
        <v>103000</v>
      </c>
      <c r="S60" s="113">
        <f t="shared" si="10"/>
        <v>0</v>
      </c>
      <c r="T60" s="113">
        <f t="shared" si="10"/>
        <v>103000</v>
      </c>
      <c r="U60" s="113">
        <f t="shared" si="10"/>
        <v>0</v>
      </c>
      <c r="V60" s="113">
        <f t="shared" si="10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1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0"/>
        <v>0</v>
      </c>
      <c r="S61" s="113">
        <f t="shared" si="10"/>
        <v>0</v>
      </c>
      <c r="T61" s="113">
        <f t="shared" si="10"/>
        <v>0</v>
      </c>
      <c r="U61" s="113">
        <f t="shared" si="10"/>
        <v>0</v>
      </c>
      <c r="V61" s="113">
        <f t="shared" si="10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1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0"/>
        <v>0</v>
      </c>
      <c r="S62" s="113">
        <f t="shared" si="10"/>
        <v>0</v>
      </c>
      <c r="T62" s="113">
        <f t="shared" si="10"/>
        <v>0</v>
      </c>
      <c r="U62" s="113">
        <f t="shared" si="10"/>
        <v>0</v>
      </c>
      <c r="V62" s="113">
        <f t="shared" si="10"/>
        <v>0</v>
      </c>
      <c r="W62" s="113"/>
    </row>
    <row r="63" spans="1:23" x14ac:dyDescent="0.25">
      <c r="A63" s="302" t="s">
        <v>364</v>
      </c>
      <c r="B63" s="303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1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0"/>
        <v>0</v>
      </c>
      <c r="S63" s="113">
        <f t="shared" si="10"/>
        <v>0</v>
      </c>
      <c r="T63" s="113">
        <f t="shared" si="10"/>
        <v>0</v>
      </c>
      <c r="U63" s="113">
        <f t="shared" si="10"/>
        <v>0</v>
      </c>
      <c r="V63" s="113">
        <f t="shared" si="10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1">C64+D64</f>
        <v>0</v>
      </c>
      <c r="F64" s="179">
        <v>0</v>
      </c>
      <c r="G64" s="179">
        <v>0</v>
      </c>
      <c r="H64" s="180">
        <f t="shared" si="1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0"/>
        <v>0</v>
      </c>
      <c r="S64" s="113">
        <f t="shared" si="10"/>
        <v>0</v>
      </c>
      <c r="T64" s="113">
        <f t="shared" si="10"/>
        <v>0</v>
      </c>
      <c r="U64" s="113">
        <f t="shared" si="10"/>
        <v>0</v>
      </c>
      <c r="V64" s="113">
        <f t="shared" si="10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1"/>
        <v>0</v>
      </c>
      <c r="F65" s="179">
        <v>0</v>
      </c>
      <c r="G65" s="179">
        <v>0</v>
      </c>
      <c r="H65" s="180">
        <f t="shared" si="1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0"/>
        <v>0</v>
      </c>
      <c r="S65" s="113">
        <f t="shared" si="10"/>
        <v>0</v>
      </c>
      <c r="T65" s="113">
        <f t="shared" si="10"/>
        <v>0</v>
      </c>
      <c r="U65" s="113">
        <f t="shared" si="10"/>
        <v>0</v>
      </c>
      <c r="V65" s="113">
        <f t="shared" si="10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1"/>
        <v>0</v>
      </c>
      <c r="F66" s="179">
        <v>0</v>
      </c>
      <c r="G66" s="179">
        <v>0</v>
      </c>
      <c r="H66" s="180">
        <f t="shared" si="1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0"/>
        <v>0</v>
      </c>
      <c r="S66" s="113">
        <f t="shared" si="10"/>
        <v>0</v>
      </c>
      <c r="T66" s="113">
        <f t="shared" si="10"/>
        <v>0</v>
      </c>
      <c r="U66" s="113">
        <f t="shared" si="10"/>
        <v>0</v>
      </c>
      <c r="V66" s="113">
        <f t="shared" si="10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1"/>
        <v>0</v>
      </c>
      <c r="F67" s="179">
        <v>0</v>
      </c>
      <c r="G67" s="179">
        <v>0</v>
      </c>
      <c r="H67" s="180">
        <f t="shared" si="1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0"/>
        <v>0</v>
      </c>
      <c r="S67" s="113">
        <f t="shared" si="10"/>
        <v>0</v>
      </c>
      <c r="T67" s="113">
        <f t="shared" si="10"/>
        <v>0</v>
      </c>
      <c r="U67" s="113">
        <f t="shared" si="10"/>
        <v>0</v>
      </c>
      <c r="V67" s="113">
        <f t="shared" si="10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1"/>
        <v>0</v>
      </c>
      <c r="F68" s="179">
        <v>0</v>
      </c>
      <c r="G68" s="179">
        <v>0</v>
      </c>
      <c r="H68" s="180">
        <f t="shared" si="1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0"/>
        <v>0</v>
      </c>
      <c r="S68" s="113">
        <f t="shared" si="10"/>
        <v>0</v>
      </c>
      <c r="T68" s="113">
        <f t="shared" si="10"/>
        <v>0</v>
      </c>
      <c r="U68" s="113">
        <f t="shared" si="10"/>
        <v>0</v>
      </c>
      <c r="V68" s="113">
        <f t="shared" si="10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1"/>
        <v>0</v>
      </c>
      <c r="F69" s="179">
        <v>0</v>
      </c>
      <c r="G69" s="179">
        <v>0</v>
      </c>
      <c r="H69" s="180">
        <f t="shared" si="1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0"/>
        <v>0</v>
      </c>
      <c r="S69" s="113">
        <f t="shared" si="10"/>
        <v>0</v>
      </c>
      <c r="T69" s="113">
        <f t="shared" si="10"/>
        <v>0</v>
      </c>
      <c r="U69" s="113">
        <f t="shared" si="10"/>
        <v>0</v>
      </c>
      <c r="V69" s="113">
        <f t="shared" si="10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1"/>
        <v>0</v>
      </c>
      <c r="F70" s="179">
        <v>0</v>
      </c>
      <c r="G70" s="179">
        <v>0</v>
      </c>
      <c r="H70" s="180">
        <f t="shared" si="1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0"/>
        <v>0</v>
      </c>
      <c r="S70" s="113">
        <f t="shared" si="10"/>
        <v>0</v>
      </c>
      <c r="T70" s="113">
        <f t="shared" si="10"/>
        <v>0</v>
      </c>
      <c r="U70" s="113">
        <f t="shared" si="10"/>
        <v>0</v>
      </c>
      <c r="V70" s="113">
        <f t="shared" si="10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1"/>
        <v>0</v>
      </c>
      <c r="F71" s="179">
        <v>0</v>
      </c>
      <c r="G71" s="179">
        <v>0</v>
      </c>
      <c r="H71" s="180">
        <f t="shared" si="1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0"/>
        <v>0</v>
      </c>
      <c r="S71" s="113">
        <f t="shared" si="10"/>
        <v>0</v>
      </c>
      <c r="T71" s="113">
        <f t="shared" si="10"/>
        <v>0</v>
      </c>
      <c r="U71" s="113">
        <f t="shared" si="10"/>
        <v>0</v>
      </c>
      <c r="V71" s="113">
        <f t="shared" si="10"/>
        <v>0</v>
      </c>
      <c r="W71" s="113"/>
    </row>
    <row r="72" spans="1:23" x14ac:dyDescent="0.25">
      <c r="A72" s="302" t="s">
        <v>373</v>
      </c>
      <c r="B72" s="303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1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0"/>
        <v>0</v>
      </c>
      <c r="S72" s="113">
        <f t="shared" si="10"/>
        <v>0</v>
      </c>
      <c r="T72" s="113">
        <f t="shared" si="10"/>
        <v>0</v>
      </c>
      <c r="U72" s="113">
        <f t="shared" si="10"/>
        <v>0</v>
      </c>
      <c r="V72" s="113">
        <f t="shared" si="10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1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0"/>
        <v>0</v>
      </c>
      <c r="S73" s="113">
        <f t="shared" si="10"/>
        <v>0</v>
      </c>
      <c r="T73" s="113">
        <f t="shared" si="10"/>
        <v>0</v>
      </c>
      <c r="U73" s="113">
        <f t="shared" si="10"/>
        <v>0</v>
      </c>
      <c r="V73" s="113">
        <f t="shared" si="10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1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0"/>
        <v>0</v>
      </c>
      <c r="S74" s="113">
        <f t="shared" si="10"/>
        <v>0</v>
      </c>
      <c r="T74" s="113">
        <f t="shared" si="10"/>
        <v>0</v>
      </c>
      <c r="U74" s="113">
        <f t="shared" si="10"/>
        <v>0</v>
      </c>
      <c r="V74" s="113">
        <f t="shared" si="10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1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0"/>
        <v>0</v>
      </c>
      <c r="S75" s="113">
        <f t="shared" si="10"/>
        <v>0</v>
      </c>
      <c r="T75" s="113">
        <f t="shared" si="10"/>
        <v>0</v>
      </c>
      <c r="U75" s="113">
        <f t="shared" si="10"/>
        <v>0</v>
      </c>
      <c r="V75" s="113">
        <f t="shared" si="10"/>
        <v>0</v>
      </c>
      <c r="W75" s="113"/>
    </row>
    <row r="76" spans="1:23" x14ac:dyDescent="0.25">
      <c r="A76" s="302" t="s">
        <v>377</v>
      </c>
      <c r="B76" s="303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1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0"/>
        <v>0</v>
      </c>
      <c r="S76" s="113">
        <f t="shared" si="10"/>
        <v>0</v>
      </c>
      <c r="T76" s="113">
        <f t="shared" si="10"/>
        <v>0</v>
      </c>
      <c r="U76" s="113">
        <f t="shared" si="10"/>
        <v>0</v>
      </c>
      <c r="V76" s="113">
        <f t="shared" si="10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2">C77+D77</f>
        <v>0</v>
      </c>
      <c r="F77" s="179">
        <v>0</v>
      </c>
      <c r="G77" s="179">
        <v>0</v>
      </c>
      <c r="H77" s="180">
        <f t="shared" ref="H77:H83" si="13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0"/>
        <v>0</v>
      </c>
      <c r="S77" s="113">
        <f t="shared" si="10"/>
        <v>0</v>
      </c>
      <c r="T77" s="113">
        <f t="shared" si="10"/>
        <v>0</v>
      </c>
      <c r="U77" s="113">
        <f t="shared" si="10"/>
        <v>0</v>
      </c>
      <c r="V77" s="113">
        <f t="shared" si="10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2"/>
        <v>0</v>
      </c>
      <c r="F78" s="179">
        <v>0</v>
      </c>
      <c r="G78" s="179">
        <v>0</v>
      </c>
      <c r="H78" s="180">
        <f t="shared" si="13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0"/>
        <v>0</v>
      </c>
      <c r="S78" s="113">
        <f t="shared" si="10"/>
        <v>0</v>
      </c>
      <c r="T78" s="113">
        <f t="shared" si="10"/>
        <v>0</v>
      </c>
      <c r="U78" s="113">
        <f t="shared" si="10"/>
        <v>0</v>
      </c>
      <c r="V78" s="113">
        <f t="shared" si="10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2"/>
        <v>0</v>
      </c>
      <c r="F79" s="179">
        <v>0</v>
      </c>
      <c r="G79" s="179">
        <v>0</v>
      </c>
      <c r="H79" s="180">
        <f t="shared" si="13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0"/>
        <v>0</v>
      </c>
      <c r="S79" s="113">
        <f t="shared" si="10"/>
        <v>0</v>
      </c>
      <c r="T79" s="113">
        <f t="shared" si="10"/>
        <v>0</v>
      </c>
      <c r="U79" s="113">
        <f t="shared" si="10"/>
        <v>0</v>
      </c>
      <c r="V79" s="113">
        <f t="shared" si="10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2"/>
        <v>0</v>
      </c>
      <c r="F80" s="179">
        <v>0</v>
      </c>
      <c r="G80" s="179">
        <v>0</v>
      </c>
      <c r="H80" s="180">
        <f t="shared" si="13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0"/>
        <v>0</v>
      </c>
      <c r="S80" s="113">
        <f t="shared" si="10"/>
        <v>0</v>
      </c>
      <c r="T80" s="113">
        <f t="shared" si="10"/>
        <v>0</v>
      </c>
      <c r="U80" s="113">
        <f t="shared" si="10"/>
        <v>0</v>
      </c>
      <c r="V80" s="113">
        <f t="shared" si="10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2"/>
        <v>0</v>
      </c>
      <c r="F81" s="179">
        <v>0</v>
      </c>
      <c r="G81" s="179">
        <v>0</v>
      </c>
      <c r="H81" s="180">
        <f t="shared" si="13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0"/>
        <v>0</v>
      </c>
      <c r="S81" s="113">
        <f t="shared" si="10"/>
        <v>0</v>
      </c>
      <c r="T81" s="113">
        <f t="shared" si="10"/>
        <v>0</v>
      </c>
      <c r="U81" s="113">
        <f t="shared" si="10"/>
        <v>0</v>
      </c>
      <c r="V81" s="113">
        <f t="shared" si="10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2"/>
        <v>0</v>
      </c>
      <c r="F82" s="179">
        <v>0</v>
      </c>
      <c r="G82" s="179">
        <v>0</v>
      </c>
      <c r="H82" s="180">
        <f t="shared" si="13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0"/>
        <v>0</v>
      </c>
      <c r="S82" s="113">
        <f t="shared" si="10"/>
        <v>0</v>
      </c>
      <c r="T82" s="113">
        <f t="shared" si="10"/>
        <v>0</v>
      </c>
      <c r="U82" s="113">
        <f t="shared" si="10"/>
        <v>0</v>
      </c>
      <c r="V82" s="113">
        <f t="shared" si="10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2"/>
        <v>0</v>
      </c>
      <c r="F83" s="184">
        <v>0</v>
      </c>
      <c r="G83" s="184">
        <v>0</v>
      </c>
      <c r="H83" s="185">
        <f t="shared" si="13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0"/>
        <v>0</v>
      </c>
      <c r="S83" s="113">
        <f t="shared" si="10"/>
        <v>0</v>
      </c>
      <c r="T83" s="113">
        <f t="shared" si="10"/>
        <v>0</v>
      </c>
      <c r="U83" s="113">
        <f t="shared" si="10"/>
        <v>0</v>
      </c>
      <c r="V83" s="113">
        <f t="shared" si="10"/>
        <v>0</v>
      </c>
      <c r="W83" s="113"/>
    </row>
    <row r="84" spans="1:23" x14ac:dyDescent="0.25">
      <c r="A84" s="304" t="s">
        <v>385</v>
      </c>
      <c r="B84" s="305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9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2" t="s">
        <v>312</v>
      </c>
      <c r="B85" s="303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4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4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5">ROUND(C86,0)</f>
        <v>0</v>
      </c>
      <c r="S86" s="113">
        <f t="shared" si="15"/>
        <v>0</v>
      </c>
      <c r="T86" s="113">
        <f t="shared" si="15"/>
        <v>0</v>
      </c>
      <c r="U86" s="113">
        <f t="shared" si="15"/>
        <v>0</v>
      </c>
      <c r="V86" s="113">
        <f t="shared" si="15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6">+D87+C87</f>
        <v>0</v>
      </c>
      <c r="F87" s="180">
        <v>0</v>
      </c>
      <c r="G87" s="180">
        <v>0</v>
      </c>
      <c r="H87" s="180">
        <f t="shared" si="14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5"/>
        <v>0</v>
      </c>
      <c r="S87" s="113">
        <f t="shared" si="15"/>
        <v>0</v>
      </c>
      <c r="T87" s="113">
        <f t="shared" si="15"/>
        <v>0</v>
      </c>
      <c r="U87" s="113">
        <f t="shared" si="15"/>
        <v>0</v>
      </c>
      <c r="V87" s="113">
        <f t="shared" si="15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6"/>
        <v>0</v>
      </c>
      <c r="F88" s="180">
        <v>0</v>
      </c>
      <c r="G88" s="180">
        <v>0</v>
      </c>
      <c r="H88" s="180">
        <f t="shared" si="14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5"/>
        <v>0</v>
      </c>
      <c r="S88" s="113">
        <f t="shared" si="15"/>
        <v>0</v>
      </c>
      <c r="T88" s="113">
        <f t="shared" si="15"/>
        <v>0</v>
      </c>
      <c r="U88" s="113">
        <f t="shared" si="15"/>
        <v>0</v>
      </c>
      <c r="V88" s="113">
        <f t="shared" si="15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6"/>
        <v>0</v>
      </c>
      <c r="F89" s="180">
        <v>0</v>
      </c>
      <c r="G89" s="180">
        <v>0</v>
      </c>
      <c r="H89" s="180">
        <f t="shared" si="14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5"/>
        <v>0</v>
      </c>
      <c r="S89" s="113">
        <f t="shared" si="15"/>
        <v>0</v>
      </c>
      <c r="T89" s="113">
        <f t="shared" si="15"/>
        <v>0</v>
      </c>
      <c r="U89" s="113">
        <f t="shared" si="15"/>
        <v>0</v>
      </c>
      <c r="V89" s="113">
        <f t="shared" si="15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6"/>
        <v>0</v>
      </c>
      <c r="F90" s="180">
        <v>0</v>
      </c>
      <c r="G90" s="180">
        <v>0</v>
      </c>
      <c r="H90" s="180">
        <f t="shared" si="14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5"/>
        <v>0</v>
      </c>
      <c r="S90" s="113">
        <f t="shared" si="15"/>
        <v>0</v>
      </c>
      <c r="T90" s="113">
        <f t="shared" si="15"/>
        <v>0</v>
      </c>
      <c r="U90" s="113">
        <f t="shared" si="15"/>
        <v>0</v>
      </c>
      <c r="V90" s="113">
        <f t="shared" si="15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6"/>
        <v>0</v>
      </c>
      <c r="F91" s="180">
        <v>0</v>
      </c>
      <c r="G91" s="180">
        <v>0</v>
      </c>
      <c r="H91" s="180">
        <f t="shared" si="14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5"/>
        <v>0</v>
      </c>
      <c r="S91" s="113">
        <f t="shared" si="15"/>
        <v>0</v>
      </c>
      <c r="T91" s="113">
        <f t="shared" si="15"/>
        <v>0</v>
      </c>
      <c r="U91" s="113">
        <f t="shared" si="15"/>
        <v>0</v>
      </c>
      <c r="V91" s="113">
        <f t="shared" si="15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6"/>
        <v>0</v>
      </c>
      <c r="F92" s="180">
        <v>0</v>
      </c>
      <c r="G92" s="180">
        <v>0</v>
      </c>
      <c r="H92" s="180">
        <f t="shared" si="14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5"/>
        <v>0</v>
      </c>
      <c r="S92" s="113">
        <f t="shared" si="15"/>
        <v>0</v>
      </c>
      <c r="T92" s="113">
        <f t="shared" si="15"/>
        <v>0</v>
      </c>
      <c r="U92" s="113">
        <f t="shared" si="15"/>
        <v>0</v>
      </c>
      <c r="V92" s="113">
        <f t="shared" si="15"/>
        <v>0</v>
      </c>
      <c r="W92" s="113"/>
    </row>
    <row r="93" spans="1:23" x14ac:dyDescent="0.25">
      <c r="A93" s="302" t="s">
        <v>320</v>
      </c>
      <c r="B93" s="303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6"/>
        <v>0</v>
      </c>
      <c r="F94" s="180">
        <v>0</v>
      </c>
      <c r="G94" s="180">
        <v>0</v>
      </c>
      <c r="H94" s="180">
        <f t="shared" si="14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7">ROUND(C94,0)</f>
        <v>0</v>
      </c>
      <c r="S94" s="113">
        <f t="shared" si="17"/>
        <v>0</v>
      </c>
      <c r="T94" s="113">
        <f t="shared" si="17"/>
        <v>0</v>
      </c>
      <c r="U94" s="113">
        <f t="shared" si="17"/>
        <v>0</v>
      </c>
      <c r="V94" s="113">
        <f t="shared" si="17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6"/>
        <v>0</v>
      </c>
      <c r="F95" s="180">
        <v>0</v>
      </c>
      <c r="G95" s="180">
        <v>0</v>
      </c>
      <c r="H95" s="180">
        <f t="shared" si="14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7"/>
        <v>0</v>
      </c>
      <c r="S95" s="113">
        <f t="shared" si="17"/>
        <v>0</v>
      </c>
      <c r="T95" s="113">
        <f t="shared" si="17"/>
        <v>0</v>
      </c>
      <c r="U95" s="113">
        <f t="shared" si="17"/>
        <v>0</v>
      </c>
      <c r="V95" s="113">
        <f t="shared" si="17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6"/>
        <v>0</v>
      </c>
      <c r="F96" s="180">
        <v>0</v>
      </c>
      <c r="G96" s="180">
        <v>0</v>
      </c>
      <c r="H96" s="180">
        <f t="shared" si="14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7"/>
        <v>0</v>
      </c>
      <c r="S96" s="113">
        <f t="shared" si="17"/>
        <v>0</v>
      </c>
      <c r="T96" s="113">
        <f t="shared" si="17"/>
        <v>0</v>
      </c>
      <c r="U96" s="113">
        <f t="shared" si="17"/>
        <v>0</v>
      </c>
      <c r="V96" s="113">
        <f t="shared" si="17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6"/>
        <v>0</v>
      </c>
      <c r="F97" s="180">
        <v>0</v>
      </c>
      <c r="G97" s="180">
        <v>0</v>
      </c>
      <c r="H97" s="180">
        <f t="shared" si="14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7"/>
        <v>0</v>
      </c>
      <c r="S97" s="113">
        <f t="shared" si="17"/>
        <v>0</v>
      </c>
      <c r="T97" s="113">
        <f t="shared" si="17"/>
        <v>0</v>
      </c>
      <c r="U97" s="113">
        <f t="shared" si="17"/>
        <v>0</v>
      </c>
      <c r="V97" s="113">
        <f t="shared" si="17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6"/>
        <v>0</v>
      </c>
      <c r="F98" s="180">
        <v>0</v>
      </c>
      <c r="G98" s="180">
        <v>0</v>
      </c>
      <c r="H98" s="180">
        <f t="shared" si="14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7"/>
        <v>0</v>
      </c>
      <c r="S98" s="113">
        <f t="shared" si="17"/>
        <v>0</v>
      </c>
      <c r="T98" s="113">
        <f t="shared" si="17"/>
        <v>0</v>
      </c>
      <c r="U98" s="113">
        <f t="shared" si="17"/>
        <v>0</v>
      </c>
      <c r="V98" s="113">
        <f t="shared" si="17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6"/>
        <v>0</v>
      </c>
      <c r="F99" s="180">
        <v>0</v>
      </c>
      <c r="G99" s="180">
        <v>0</v>
      </c>
      <c r="H99" s="180">
        <f t="shared" si="14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7"/>
        <v>0</v>
      </c>
      <c r="S99" s="113">
        <f t="shared" si="17"/>
        <v>0</v>
      </c>
      <c r="T99" s="113">
        <f t="shared" si="17"/>
        <v>0</v>
      </c>
      <c r="U99" s="113">
        <f t="shared" si="17"/>
        <v>0</v>
      </c>
      <c r="V99" s="113">
        <f t="shared" si="17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6"/>
        <v>0</v>
      </c>
      <c r="F100" s="180">
        <v>0</v>
      </c>
      <c r="G100" s="180">
        <v>0</v>
      </c>
      <c r="H100" s="180">
        <f t="shared" si="14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7"/>
        <v>0</v>
      </c>
      <c r="S100" s="113">
        <f t="shared" si="17"/>
        <v>0</v>
      </c>
      <c r="T100" s="113">
        <f t="shared" si="17"/>
        <v>0</v>
      </c>
      <c r="U100" s="113">
        <f t="shared" si="17"/>
        <v>0</v>
      </c>
      <c r="V100" s="113">
        <f t="shared" si="17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6"/>
        <v>0</v>
      </c>
      <c r="F101" s="180">
        <v>0</v>
      </c>
      <c r="G101" s="180">
        <v>0</v>
      </c>
      <c r="H101" s="180">
        <f t="shared" si="14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7"/>
        <v>0</v>
      </c>
      <c r="S101" s="113">
        <f t="shared" si="17"/>
        <v>0</v>
      </c>
      <c r="T101" s="113">
        <f t="shared" si="17"/>
        <v>0</v>
      </c>
      <c r="U101" s="113">
        <f t="shared" si="17"/>
        <v>0</v>
      </c>
      <c r="V101" s="113">
        <f t="shared" si="17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6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7"/>
        <v>0</v>
      </c>
      <c r="S102" s="113">
        <f t="shared" si="17"/>
        <v>0</v>
      </c>
      <c r="T102" s="113">
        <f t="shared" si="17"/>
        <v>0</v>
      </c>
      <c r="U102" s="113">
        <f t="shared" si="17"/>
        <v>0</v>
      </c>
      <c r="V102" s="113">
        <f t="shared" si="17"/>
        <v>0</v>
      </c>
      <c r="W102" s="113"/>
    </row>
    <row r="103" spans="1:23" x14ac:dyDescent="0.25">
      <c r="A103" s="302" t="s">
        <v>330</v>
      </c>
      <c r="B103" s="303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6"/>
        <v>0</v>
      </c>
      <c r="F104" s="180">
        <v>0</v>
      </c>
      <c r="G104" s="180">
        <v>0</v>
      </c>
      <c r="H104" s="180">
        <f t="shared" si="14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8">ROUND(C104,0)</f>
        <v>0</v>
      </c>
      <c r="S104" s="113">
        <f t="shared" si="18"/>
        <v>0</v>
      </c>
      <c r="T104" s="113">
        <f t="shared" si="18"/>
        <v>0</v>
      </c>
      <c r="U104" s="113">
        <f t="shared" si="18"/>
        <v>0</v>
      </c>
      <c r="V104" s="113">
        <f t="shared" si="18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6"/>
        <v>0</v>
      </c>
      <c r="F105" s="180">
        <v>0</v>
      </c>
      <c r="G105" s="180">
        <v>0</v>
      </c>
      <c r="H105" s="180">
        <f t="shared" si="14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8"/>
        <v>0</v>
      </c>
      <c r="S105" s="113">
        <f t="shared" si="18"/>
        <v>0</v>
      </c>
      <c r="T105" s="113">
        <f t="shared" si="18"/>
        <v>0</v>
      </c>
      <c r="U105" s="113">
        <f t="shared" si="18"/>
        <v>0</v>
      </c>
      <c r="V105" s="113">
        <f t="shared" si="18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6"/>
        <v>0</v>
      </c>
      <c r="F106" s="180">
        <v>0</v>
      </c>
      <c r="G106" s="180">
        <v>0</v>
      </c>
      <c r="H106" s="180">
        <f t="shared" si="14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8"/>
        <v>0</v>
      </c>
      <c r="S106" s="113">
        <f t="shared" si="18"/>
        <v>0</v>
      </c>
      <c r="T106" s="113">
        <f t="shared" si="18"/>
        <v>0</v>
      </c>
      <c r="U106" s="113">
        <f t="shared" si="18"/>
        <v>0</v>
      </c>
      <c r="V106" s="113">
        <f t="shared" si="18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6"/>
        <v>0</v>
      </c>
      <c r="F107" s="180">
        <v>0</v>
      </c>
      <c r="G107" s="180">
        <v>0</v>
      </c>
      <c r="H107" s="180">
        <f t="shared" si="14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8"/>
        <v>0</v>
      </c>
      <c r="S107" s="113">
        <f t="shared" si="18"/>
        <v>0</v>
      </c>
      <c r="T107" s="113">
        <f t="shared" si="18"/>
        <v>0</v>
      </c>
      <c r="U107" s="113">
        <f t="shared" si="18"/>
        <v>0</v>
      </c>
      <c r="V107" s="113">
        <f t="shared" si="18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6"/>
        <v>0</v>
      </c>
      <c r="F108" s="180">
        <v>0</v>
      </c>
      <c r="G108" s="180">
        <v>0</v>
      </c>
      <c r="H108" s="180">
        <f t="shared" si="14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8"/>
        <v>0</v>
      </c>
      <c r="S108" s="113">
        <f t="shared" si="18"/>
        <v>0</v>
      </c>
      <c r="T108" s="113">
        <f t="shared" si="18"/>
        <v>0</v>
      </c>
      <c r="U108" s="113">
        <f t="shared" si="18"/>
        <v>0</v>
      </c>
      <c r="V108" s="113">
        <f t="shared" si="18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6"/>
        <v>0</v>
      </c>
      <c r="F109" s="180">
        <v>0</v>
      </c>
      <c r="G109" s="180">
        <v>0</v>
      </c>
      <c r="H109" s="180">
        <f t="shared" si="14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8"/>
        <v>0</v>
      </c>
      <c r="S109" s="113">
        <f t="shared" si="18"/>
        <v>0</v>
      </c>
      <c r="T109" s="113">
        <f t="shared" si="18"/>
        <v>0</v>
      </c>
      <c r="U109" s="113">
        <f t="shared" si="18"/>
        <v>0</v>
      </c>
      <c r="V109" s="113">
        <f t="shared" si="18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6"/>
        <v>0</v>
      </c>
      <c r="F110" s="180">
        <v>0</v>
      </c>
      <c r="G110" s="180">
        <v>0</v>
      </c>
      <c r="H110" s="180">
        <f t="shared" si="14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8"/>
        <v>0</v>
      </c>
      <c r="S110" s="113">
        <f t="shared" si="18"/>
        <v>0</v>
      </c>
      <c r="T110" s="113">
        <f t="shared" si="18"/>
        <v>0</v>
      </c>
      <c r="U110" s="113">
        <f t="shared" si="18"/>
        <v>0</v>
      </c>
      <c r="V110" s="113">
        <f t="shared" si="18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6"/>
        <v>0</v>
      </c>
      <c r="F111" s="180">
        <v>0</v>
      </c>
      <c r="G111" s="180">
        <v>0</v>
      </c>
      <c r="H111" s="180">
        <f t="shared" si="14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8"/>
        <v>0</v>
      </c>
      <c r="S111" s="113">
        <f t="shared" si="18"/>
        <v>0</v>
      </c>
      <c r="T111" s="113">
        <f t="shared" si="18"/>
        <v>0</v>
      </c>
      <c r="U111" s="113">
        <f t="shared" si="18"/>
        <v>0</v>
      </c>
      <c r="V111" s="113">
        <f t="shared" si="18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6"/>
        <v>0</v>
      </c>
      <c r="F112" s="180">
        <v>0</v>
      </c>
      <c r="G112" s="180">
        <v>0</v>
      </c>
      <c r="H112" s="180">
        <f t="shared" si="14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8"/>
        <v>0</v>
      </c>
      <c r="S112" s="113">
        <f t="shared" si="18"/>
        <v>0</v>
      </c>
      <c r="T112" s="113">
        <f t="shared" si="18"/>
        <v>0</v>
      </c>
      <c r="U112" s="113">
        <f t="shared" si="18"/>
        <v>0</v>
      </c>
      <c r="V112" s="113">
        <f t="shared" si="18"/>
        <v>0</v>
      </c>
      <c r="W112" s="113"/>
    </row>
    <row r="113" spans="1:23" x14ac:dyDescent="0.25">
      <c r="A113" s="302" t="s">
        <v>340</v>
      </c>
      <c r="B113" s="303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6"/>
        <v>0</v>
      </c>
      <c r="F114" s="180">
        <v>0</v>
      </c>
      <c r="G114" s="180">
        <v>0</v>
      </c>
      <c r="H114" s="180">
        <f t="shared" si="14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19">ROUND(C114,0)</f>
        <v>0</v>
      </c>
      <c r="S114" s="113">
        <f t="shared" si="19"/>
        <v>0</v>
      </c>
      <c r="T114" s="113">
        <f t="shared" si="19"/>
        <v>0</v>
      </c>
      <c r="U114" s="113">
        <f t="shared" si="19"/>
        <v>0</v>
      </c>
      <c r="V114" s="113">
        <f t="shared" si="19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6"/>
        <v>0</v>
      </c>
      <c r="F115" s="179">
        <v>0</v>
      </c>
      <c r="G115" s="179">
        <v>0</v>
      </c>
      <c r="H115" s="180">
        <f t="shared" si="14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19"/>
        <v>0</v>
      </c>
      <c r="S115" s="113">
        <f t="shared" si="19"/>
        <v>0</v>
      </c>
      <c r="T115" s="113">
        <f t="shared" si="19"/>
        <v>0</v>
      </c>
      <c r="U115" s="113">
        <f t="shared" si="19"/>
        <v>0</v>
      </c>
      <c r="V115" s="113">
        <f t="shared" si="19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6"/>
        <v>0</v>
      </c>
      <c r="F116" s="179">
        <v>0</v>
      </c>
      <c r="G116" s="179">
        <v>0</v>
      </c>
      <c r="H116" s="180">
        <f t="shared" si="14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19"/>
        <v>0</v>
      </c>
      <c r="S116" s="113">
        <f t="shared" si="19"/>
        <v>0</v>
      </c>
      <c r="T116" s="113">
        <f t="shared" si="19"/>
        <v>0</v>
      </c>
      <c r="U116" s="113">
        <f t="shared" si="19"/>
        <v>0</v>
      </c>
      <c r="V116" s="113">
        <f t="shared" si="19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6"/>
        <v>0</v>
      </c>
      <c r="F117" s="179">
        <v>0</v>
      </c>
      <c r="G117" s="179">
        <v>0</v>
      </c>
      <c r="H117" s="180">
        <f t="shared" si="14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19"/>
        <v>0</v>
      </c>
      <c r="S117" s="113">
        <f t="shared" si="19"/>
        <v>0</v>
      </c>
      <c r="T117" s="113">
        <f t="shared" si="19"/>
        <v>0</v>
      </c>
      <c r="U117" s="113">
        <f t="shared" si="19"/>
        <v>0</v>
      </c>
      <c r="V117" s="113">
        <f t="shared" si="19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6"/>
        <v>0</v>
      </c>
      <c r="F118" s="179">
        <v>0</v>
      </c>
      <c r="G118" s="179">
        <v>0</v>
      </c>
      <c r="H118" s="180">
        <f t="shared" si="14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19"/>
        <v>0</v>
      </c>
      <c r="S118" s="113">
        <f t="shared" si="19"/>
        <v>0</v>
      </c>
      <c r="T118" s="113">
        <f t="shared" si="19"/>
        <v>0</v>
      </c>
      <c r="U118" s="113">
        <f t="shared" si="19"/>
        <v>0</v>
      </c>
      <c r="V118" s="113">
        <f t="shared" si="19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6"/>
        <v>0</v>
      </c>
      <c r="F119" s="179">
        <v>0</v>
      </c>
      <c r="G119" s="179">
        <v>0</v>
      </c>
      <c r="H119" s="180">
        <f t="shared" si="14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19"/>
        <v>0</v>
      </c>
      <c r="S119" s="113">
        <f t="shared" si="19"/>
        <v>0</v>
      </c>
      <c r="T119" s="113">
        <f t="shared" si="19"/>
        <v>0</v>
      </c>
      <c r="U119" s="113">
        <f t="shared" si="19"/>
        <v>0</v>
      </c>
      <c r="V119" s="113">
        <f t="shared" si="19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6"/>
        <v>0</v>
      </c>
      <c r="F120" s="179">
        <v>0</v>
      </c>
      <c r="G120" s="179">
        <v>0</v>
      </c>
      <c r="H120" s="180">
        <f t="shared" si="14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19"/>
        <v>0</v>
      </c>
      <c r="S120" s="113">
        <f t="shared" si="19"/>
        <v>0</v>
      </c>
      <c r="T120" s="113">
        <f t="shared" si="19"/>
        <v>0</v>
      </c>
      <c r="U120" s="113">
        <f t="shared" si="19"/>
        <v>0</v>
      </c>
      <c r="V120" s="113">
        <f t="shared" si="19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6"/>
        <v>0</v>
      </c>
      <c r="F121" s="179">
        <v>0</v>
      </c>
      <c r="G121" s="179">
        <v>0</v>
      </c>
      <c r="H121" s="180">
        <f t="shared" si="14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19"/>
        <v>0</v>
      </c>
      <c r="S121" s="113">
        <f t="shared" si="19"/>
        <v>0</v>
      </c>
      <c r="T121" s="113">
        <f t="shared" si="19"/>
        <v>0</v>
      </c>
      <c r="U121" s="113">
        <f t="shared" si="19"/>
        <v>0</v>
      </c>
      <c r="V121" s="113">
        <f t="shared" si="19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6"/>
        <v>0</v>
      </c>
      <c r="F122" s="179">
        <v>0</v>
      </c>
      <c r="G122" s="179">
        <v>0</v>
      </c>
      <c r="H122" s="180">
        <f t="shared" si="14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19"/>
        <v>0</v>
      </c>
      <c r="S122" s="113">
        <f t="shared" si="19"/>
        <v>0</v>
      </c>
      <c r="T122" s="113">
        <f t="shared" si="19"/>
        <v>0</v>
      </c>
      <c r="U122" s="113">
        <f t="shared" si="19"/>
        <v>0</v>
      </c>
      <c r="V122" s="113">
        <f t="shared" si="19"/>
        <v>0</v>
      </c>
      <c r="W122" s="113"/>
    </row>
    <row r="123" spans="1:23" x14ac:dyDescent="0.25">
      <c r="A123" s="302" t="s">
        <v>350</v>
      </c>
      <c r="B123" s="303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4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0">C124+D124</f>
        <v>0</v>
      </c>
      <c r="F124" s="179">
        <v>0</v>
      </c>
      <c r="G124" s="179">
        <v>0</v>
      </c>
      <c r="H124" s="180">
        <f t="shared" si="14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1">ROUND(C124,0)</f>
        <v>0</v>
      </c>
      <c r="S124" s="113">
        <f t="shared" si="21"/>
        <v>0</v>
      </c>
      <c r="T124" s="113">
        <f t="shared" si="21"/>
        <v>0</v>
      </c>
      <c r="U124" s="113">
        <f t="shared" si="21"/>
        <v>0</v>
      </c>
      <c r="V124" s="113">
        <f t="shared" si="21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0"/>
        <v>0</v>
      </c>
      <c r="F125" s="179">
        <v>0</v>
      </c>
      <c r="G125" s="179">
        <v>0</v>
      </c>
      <c r="H125" s="180">
        <f t="shared" si="14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1"/>
        <v>0</v>
      </c>
      <c r="S125" s="113">
        <f t="shared" si="21"/>
        <v>0</v>
      </c>
      <c r="T125" s="113">
        <f t="shared" si="21"/>
        <v>0</v>
      </c>
      <c r="U125" s="113">
        <f t="shared" si="21"/>
        <v>0</v>
      </c>
      <c r="V125" s="113">
        <f t="shared" si="21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0"/>
        <v>0</v>
      </c>
      <c r="F126" s="179">
        <v>0</v>
      </c>
      <c r="G126" s="179">
        <v>0</v>
      </c>
      <c r="H126" s="180">
        <f t="shared" si="14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1"/>
        <v>0</v>
      </c>
      <c r="S126" s="113">
        <f t="shared" si="21"/>
        <v>0</v>
      </c>
      <c r="T126" s="113">
        <f t="shared" si="21"/>
        <v>0</v>
      </c>
      <c r="U126" s="113">
        <f t="shared" si="21"/>
        <v>0</v>
      </c>
      <c r="V126" s="113">
        <f t="shared" si="21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0"/>
        <v>0</v>
      </c>
      <c r="F127" s="179">
        <v>0</v>
      </c>
      <c r="G127" s="179">
        <v>0</v>
      </c>
      <c r="H127" s="180">
        <f t="shared" si="14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1"/>
        <v>0</v>
      </c>
      <c r="S127" s="113">
        <f t="shared" si="21"/>
        <v>0</v>
      </c>
      <c r="T127" s="113">
        <f t="shared" si="21"/>
        <v>0</v>
      </c>
      <c r="U127" s="113">
        <f t="shared" si="21"/>
        <v>0</v>
      </c>
      <c r="V127" s="113">
        <f t="shared" si="21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0"/>
        <v>0</v>
      </c>
      <c r="F128" s="179">
        <v>0</v>
      </c>
      <c r="G128" s="179">
        <v>0</v>
      </c>
      <c r="H128" s="180">
        <f t="shared" si="14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1"/>
        <v>0</v>
      </c>
      <c r="S128" s="113">
        <f t="shared" si="21"/>
        <v>0</v>
      </c>
      <c r="T128" s="113">
        <f t="shared" si="21"/>
        <v>0</v>
      </c>
      <c r="U128" s="113">
        <f t="shared" si="21"/>
        <v>0</v>
      </c>
      <c r="V128" s="113">
        <f t="shared" si="21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0"/>
        <v>0</v>
      </c>
      <c r="F129" s="179">
        <v>0</v>
      </c>
      <c r="G129" s="179">
        <v>0</v>
      </c>
      <c r="H129" s="180">
        <f t="shared" si="14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1"/>
        <v>0</v>
      </c>
      <c r="S129" s="113">
        <f t="shared" si="21"/>
        <v>0</v>
      </c>
      <c r="T129" s="113">
        <f t="shared" si="21"/>
        <v>0</v>
      </c>
      <c r="U129" s="113">
        <f t="shared" si="21"/>
        <v>0</v>
      </c>
      <c r="V129" s="113">
        <f t="shared" si="21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0"/>
        <v>0</v>
      </c>
      <c r="F130" s="179">
        <v>0</v>
      </c>
      <c r="G130" s="179">
        <v>0</v>
      </c>
      <c r="H130" s="180">
        <f t="shared" si="14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1"/>
        <v>0</v>
      </c>
      <c r="S130" s="113">
        <f t="shared" si="21"/>
        <v>0</v>
      </c>
      <c r="T130" s="113">
        <f t="shared" si="21"/>
        <v>0</v>
      </c>
      <c r="U130" s="113">
        <f t="shared" si="21"/>
        <v>0</v>
      </c>
      <c r="V130" s="113">
        <f t="shared" si="21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0"/>
        <v>0</v>
      </c>
      <c r="F131" s="179">
        <v>0</v>
      </c>
      <c r="G131" s="179">
        <v>0</v>
      </c>
      <c r="H131" s="180">
        <f t="shared" si="14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1"/>
        <v>0</v>
      </c>
      <c r="S131" s="113">
        <f t="shared" si="21"/>
        <v>0</v>
      </c>
      <c r="T131" s="113">
        <f t="shared" si="21"/>
        <v>0</v>
      </c>
      <c r="U131" s="113">
        <f t="shared" si="21"/>
        <v>0</v>
      </c>
      <c r="V131" s="113">
        <f t="shared" si="21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0"/>
        <v>0</v>
      </c>
      <c r="F132" s="179">
        <v>0</v>
      </c>
      <c r="G132" s="179">
        <v>0</v>
      </c>
      <c r="H132" s="180">
        <f t="shared" si="14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1"/>
        <v>0</v>
      </c>
      <c r="S132" s="113">
        <f t="shared" si="21"/>
        <v>0</v>
      </c>
      <c r="T132" s="113">
        <f t="shared" si="21"/>
        <v>0</v>
      </c>
      <c r="U132" s="113">
        <f t="shared" si="21"/>
        <v>0</v>
      </c>
      <c r="V132" s="113">
        <f t="shared" si="21"/>
        <v>0</v>
      </c>
      <c r="W132" s="113"/>
    </row>
    <row r="133" spans="1:23" x14ac:dyDescent="0.25">
      <c r="A133" s="302" t="s">
        <v>360</v>
      </c>
      <c r="B133" s="303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4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4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2">ROUND(C134,0)</f>
        <v>0</v>
      </c>
      <c r="S134" s="113">
        <f t="shared" si="22"/>
        <v>0</v>
      </c>
      <c r="T134" s="113">
        <f t="shared" si="22"/>
        <v>0</v>
      </c>
      <c r="U134" s="113">
        <f t="shared" si="22"/>
        <v>0</v>
      </c>
      <c r="V134" s="113">
        <f t="shared" si="22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4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2"/>
        <v>0</v>
      </c>
      <c r="S135" s="113">
        <f t="shared" si="22"/>
        <v>0</v>
      </c>
      <c r="T135" s="113">
        <f t="shared" si="22"/>
        <v>0</v>
      </c>
      <c r="U135" s="113">
        <f t="shared" si="22"/>
        <v>0</v>
      </c>
      <c r="V135" s="113">
        <f t="shared" si="22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4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2"/>
        <v>0</v>
      </c>
      <c r="S136" s="113">
        <f t="shared" si="22"/>
        <v>0</v>
      </c>
      <c r="T136" s="113">
        <f t="shared" si="22"/>
        <v>0</v>
      </c>
      <c r="U136" s="113">
        <f t="shared" si="22"/>
        <v>0</v>
      </c>
      <c r="V136" s="113">
        <f t="shared" si="22"/>
        <v>0</v>
      </c>
      <c r="W136" s="113"/>
    </row>
    <row r="137" spans="1:23" x14ac:dyDescent="0.25">
      <c r="A137" s="302" t="s">
        <v>364</v>
      </c>
      <c r="B137" s="303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4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3">C138+D138</f>
        <v>0</v>
      </c>
      <c r="F138" s="179">
        <v>0</v>
      </c>
      <c r="G138" s="179">
        <v>0</v>
      </c>
      <c r="H138" s="180">
        <f t="shared" si="14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4">ROUND(C138,0)</f>
        <v>0</v>
      </c>
      <c r="S138" s="113">
        <f t="shared" si="24"/>
        <v>0</v>
      </c>
      <c r="T138" s="113">
        <f t="shared" si="24"/>
        <v>0</v>
      </c>
      <c r="U138" s="113">
        <f t="shared" si="24"/>
        <v>0</v>
      </c>
      <c r="V138" s="113">
        <f t="shared" si="24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3"/>
        <v>0</v>
      </c>
      <c r="F139" s="179">
        <v>0</v>
      </c>
      <c r="G139" s="179">
        <v>0</v>
      </c>
      <c r="H139" s="180">
        <f t="shared" si="14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4"/>
        <v>0</v>
      </c>
      <c r="S139" s="113">
        <f t="shared" si="24"/>
        <v>0</v>
      </c>
      <c r="T139" s="113">
        <f t="shared" si="24"/>
        <v>0</v>
      </c>
      <c r="U139" s="113">
        <f t="shared" si="24"/>
        <v>0</v>
      </c>
      <c r="V139" s="113">
        <f t="shared" si="24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3"/>
        <v>0</v>
      </c>
      <c r="F140" s="179">
        <v>0</v>
      </c>
      <c r="G140" s="179">
        <v>0</v>
      </c>
      <c r="H140" s="180">
        <f t="shared" si="14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4"/>
        <v>0</v>
      </c>
      <c r="S140" s="113">
        <f t="shared" si="24"/>
        <v>0</v>
      </c>
      <c r="T140" s="113">
        <f t="shared" si="24"/>
        <v>0</v>
      </c>
      <c r="U140" s="113">
        <f t="shared" si="24"/>
        <v>0</v>
      </c>
      <c r="V140" s="113">
        <f t="shared" si="24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3"/>
        <v>0</v>
      </c>
      <c r="F141" s="179">
        <v>0</v>
      </c>
      <c r="G141" s="179">
        <v>0</v>
      </c>
      <c r="H141" s="180">
        <f t="shared" si="14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4"/>
        <v>0</v>
      </c>
      <c r="S141" s="113">
        <f t="shared" si="24"/>
        <v>0</v>
      </c>
      <c r="T141" s="113">
        <f t="shared" si="24"/>
        <v>0</v>
      </c>
      <c r="U141" s="113">
        <f t="shared" si="24"/>
        <v>0</v>
      </c>
      <c r="V141" s="113">
        <f t="shared" si="24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3"/>
        <v>0</v>
      </c>
      <c r="F142" s="179">
        <v>0</v>
      </c>
      <c r="G142" s="179">
        <v>0</v>
      </c>
      <c r="H142" s="180">
        <f t="shared" si="14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4"/>
        <v>0</v>
      </c>
      <c r="S142" s="113">
        <f t="shared" si="24"/>
        <v>0</v>
      </c>
      <c r="T142" s="113">
        <f t="shared" si="24"/>
        <v>0</v>
      </c>
      <c r="U142" s="113">
        <f t="shared" si="24"/>
        <v>0</v>
      </c>
      <c r="V142" s="113">
        <f t="shared" si="24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3"/>
        <v>0</v>
      </c>
      <c r="F143" s="179">
        <v>0</v>
      </c>
      <c r="G143" s="179">
        <v>0</v>
      </c>
      <c r="H143" s="180">
        <f t="shared" si="14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4"/>
        <v>0</v>
      </c>
      <c r="S143" s="113">
        <f t="shared" si="24"/>
        <v>0</v>
      </c>
      <c r="T143" s="113">
        <f t="shared" si="24"/>
        <v>0</v>
      </c>
      <c r="U143" s="113">
        <f t="shared" si="24"/>
        <v>0</v>
      </c>
      <c r="V143" s="113">
        <f t="shared" si="24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3"/>
        <v>0</v>
      </c>
      <c r="F144" s="179">
        <v>0</v>
      </c>
      <c r="G144" s="179">
        <v>0</v>
      </c>
      <c r="H144" s="180">
        <f t="shared" si="14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4"/>
        <v>0</v>
      </c>
      <c r="S144" s="113">
        <f t="shared" si="24"/>
        <v>0</v>
      </c>
      <c r="T144" s="113">
        <f t="shared" si="24"/>
        <v>0</v>
      </c>
      <c r="U144" s="113">
        <f t="shared" si="24"/>
        <v>0</v>
      </c>
      <c r="V144" s="113">
        <f t="shared" si="24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3"/>
        <v>0</v>
      </c>
      <c r="F145" s="179">
        <v>0</v>
      </c>
      <c r="G145" s="179">
        <v>0</v>
      </c>
      <c r="H145" s="180">
        <f t="shared" si="14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4"/>
        <v>0</v>
      </c>
      <c r="S145" s="113">
        <f t="shared" si="24"/>
        <v>0</v>
      </c>
      <c r="T145" s="113">
        <f t="shared" si="24"/>
        <v>0</v>
      </c>
      <c r="U145" s="113">
        <f t="shared" si="24"/>
        <v>0</v>
      </c>
      <c r="V145" s="113">
        <f t="shared" si="24"/>
        <v>0</v>
      </c>
      <c r="W145" s="113"/>
    </row>
    <row r="146" spans="1:23" x14ac:dyDescent="0.25">
      <c r="A146" s="302" t="s">
        <v>373</v>
      </c>
      <c r="B146" s="303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4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4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5">ROUND(C147,0)</f>
        <v>0</v>
      </c>
      <c r="S147" s="113">
        <f t="shared" si="25"/>
        <v>0</v>
      </c>
      <c r="T147" s="113">
        <f t="shared" si="25"/>
        <v>0</v>
      </c>
      <c r="U147" s="113">
        <f t="shared" si="25"/>
        <v>0</v>
      </c>
      <c r="V147" s="113">
        <f t="shared" si="25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4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5"/>
        <v>0</v>
      </c>
      <c r="S148" s="113">
        <f t="shared" si="25"/>
        <v>0</v>
      </c>
      <c r="T148" s="113">
        <f t="shared" si="25"/>
        <v>0</v>
      </c>
      <c r="U148" s="113">
        <f t="shared" si="25"/>
        <v>0</v>
      </c>
      <c r="V148" s="113">
        <f t="shared" si="25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6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5"/>
        <v>0</v>
      </c>
      <c r="S149" s="113">
        <f t="shared" si="25"/>
        <v>0</v>
      </c>
      <c r="T149" s="113">
        <f t="shared" si="25"/>
        <v>0</v>
      </c>
      <c r="U149" s="113">
        <f t="shared" si="25"/>
        <v>0</v>
      </c>
      <c r="V149" s="113">
        <f t="shared" si="25"/>
        <v>0</v>
      </c>
      <c r="W149" s="113"/>
    </row>
    <row r="150" spans="1:23" x14ac:dyDescent="0.25">
      <c r="A150" s="302" t="s">
        <v>377</v>
      </c>
      <c r="B150" s="303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6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5"/>
        <v>0</v>
      </c>
      <c r="S150" s="113">
        <f t="shared" si="25"/>
        <v>0</v>
      </c>
      <c r="T150" s="113">
        <f t="shared" si="25"/>
        <v>0</v>
      </c>
      <c r="U150" s="113">
        <f t="shared" si="25"/>
        <v>0</v>
      </c>
      <c r="V150" s="113">
        <f t="shared" si="25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7">C151+D151</f>
        <v>0</v>
      </c>
      <c r="F151" s="179">
        <v>0</v>
      </c>
      <c r="G151" s="179">
        <v>0</v>
      </c>
      <c r="H151" s="180">
        <f t="shared" si="26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5"/>
        <v>0</v>
      </c>
      <c r="S151" s="113">
        <f t="shared" si="25"/>
        <v>0</v>
      </c>
      <c r="T151" s="113">
        <f t="shared" si="25"/>
        <v>0</v>
      </c>
      <c r="U151" s="113">
        <f t="shared" si="25"/>
        <v>0</v>
      </c>
      <c r="V151" s="113">
        <f t="shared" si="25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7"/>
        <v>0</v>
      </c>
      <c r="F152" s="179">
        <v>0</v>
      </c>
      <c r="G152" s="179">
        <v>0</v>
      </c>
      <c r="H152" s="180">
        <f t="shared" si="26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5"/>
        <v>0</v>
      </c>
      <c r="S152" s="113">
        <f t="shared" si="25"/>
        <v>0</v>
      </c>
      <c r="T152" s="113">
        <f t="shared" si="25"/>
        <v>0</v>
      </c>
      <c r="U152" s="113">
        <f t="shared" si="25"/>
        <v>0</v>
      </c>
      <c r="V152" s="113">
        <f t="shared" si="25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7"/>
        <v>0</v>
      </c>
      <c r="F153" s="179">
        <v>0</v>
      </c>
      <c r="G153" s="179">
        <v>0</v>
      </c>
      <c r="H153" s="180">
        <f t="shared" si="26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5"/>
        <v>0</v>
      </c>
      <c r="S153" s="113">
        <f t="shared" si="25"/>
        <v>0</v>
      </c>
      <c r="T153" s="113">
        <f t="shared" si="25"/>
        <v>0</v>
      </c>
      <c r="U153" s="113">
        <f t="shared" si="25"/>
        <v>0</v>
      </c>
      <c r="V153" s="113">
        <f t="shared" si="25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7"/>
        <v>0</v>
      </c>
      <c r="F154" s="179">
        <v>0</v>
      </c>
      <c r="G154" s="179">
        <v>0</v>
      </c>
      <c r="H154" s="180">
        <f t="shared" si="26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5"/>
        <v>0</v>
      </c>
      <c r="S154" s="113">
        <f t="shared" si="25"/>
        <v>0</v>
      </c>
      <c r="T154" s="113">
        <f t="shared" si="25"/>
        <v>0</v>
      </c>
      <c r="U154" s="113">
        <f t="shared" si="25"/>
        <v>0</v>
      </c>
      <c r="V154" s="113">
        <f t="shared" si="25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7"/>
        <v>0</v>
      </c>
      <c r="F155" s="179">
        <v>0</v>
      </c>
      <c r="G155" s="179">
        <v>0</v>
      </c>
      <c r="H155" s="180">
        <f t="shared" si="26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5"/>
        <v>0</v>
      </c>
      <c r="S155" s="113">
        <f t="shared" si="25"/>
        <v>0</v>
      </c>
      <c r="T155" s="113">
        <f t="shared" si="25"/>
        <v>0</v>
      </c>
      <c r="U155" s="113">
        <f t="shared" si="25"/>
        <v>0</v>
      </c>
      <c r="V155" s="113">
        <f t="shared" si="25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7"/>
        <v>0</v>
      </c>
      <c r="F156" s="179">
        <v>0</v>
      </c>
      <c r="G156" s="179">
        <v>0</v>
      </c>
      <c r="H156" s="180">
        <f t="shared" si="26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5"/>
        <v>0</v>
      </c>
      <c r="S156" s="113">
        <f t="shared" si="25"/>
        <v>0</v>
      </c>
      <c r="T156" s="113">
        <f t="shared" si="25"/>
        <v>0</v>
      </c>
      <c r="U156" s="113">
        <f t="shared" si="25"/>
        <v>0</v>
      </c>
      <c r="V156" s="113">
        <f t="shared" si="25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7"/>
        <v>0</v>
      </c>
      <c r="F157" s="179">
        <v>0</v>
      </c>
      <c r="G157" s="179">
        <v>0</v>
      </c>
      <c r="H157" s="180">
        <f t="shared" si="26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5"/>
        <v>0</v>
      </c>
      <c r="V157" s="113">
        <f t="shared" si="25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2" t="s">
        <v>386</v>
      </c>
      <c r="B159" s="303"/>
      <c r="C159" s="162">
        <f t="shared" ref="C159:H159" si="28">+C10+C84</f>
        <v>12600182</v>
      </c>
      <c r="D159" s="162">
        <f>+D10+D84</f>
        <v>0</v>
      </c>
      <c r="E159" s="162">
        <f t="shared" si="28"/>
        <v>12600182</v>
      </c>
      <c r="F159" s="162">
        <f t="shared" si="28"/>
        <v>2490165.71</v>
      </c>
      <c r="G159" s="162">
        <f t="shared" si="28"/>
        <v>2490165.71</v>
      </c>
      <c r="H159" s="162">
        <f t="shared" si="28"/>
        <v>10110016.289999999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2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2:23" hidden="1" x14ac:dyDescent="0.25">
      <c r="C162" s="50">
        <f t="shared" ref="C162:H162" si="29">+C161-C159</f>
        <v>5007625701</v>
      </c>
      <c r="D162" s="50">
        <f t="shared" si="29"/>
        <v>547350943</v>
      </c>
      <c r="E162" s="50">
        <f t="shared" si="29"/>
        <v>5554976644</v>
      </c>
      <c r="F162" s="50">
        <f t="shared" si="29"/>
        <v>4043286739.29</v>
      </c>
      <c r="G162" s="50">
        <f t="shared" si="29"/>
        <v>4025581427.29</v>
      </c>
      <c r="H162" s="50">
        <f t="shared" si="29"/>
        <v>1511689904.71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2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2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2:23" x14ac:dyDescent="0.25">
      <c r="B165" s="84" t="str">
        <f>'FORMATO 1'!A89</f>
        <v>LIC. JULIO CAPORAL FLORES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2:23" x14ac:dyDescent="0.25">
      <c r="B166" s="85" t="str">
        <f>'FORMATO 1'!A90</f>
        <v>SECRETARIO TÉCNICO</v>
      </c>
      <c r="C166" s="113"/>
      <c r="D166" s="113"/>
      <c r="E166" s="113"/>
      <c r="F166" s="115" t="str">
        <f>'FORMATO 1'!E90</f>
        <v>JEFA DEL DEPARTAMENTO DE ADMINISTRACIÓN Y FINANZAS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2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2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2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2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2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2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2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4294967295" verticalDpi="4294967295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5" t="s">
        <v>450</v>
      </c>
      <c r="B1" s="325"/>
      <c r="C1" s="325"/>
      <c r="D1" s="325"/>
      <c r="E1" s="325"/>
      <c r="F1" s="325"/>
      <c r="G1" s="325"/>
    </row>
    <row r="2" spans="1:8" ht="15.75" thickBot="1" x14ac:dyDescent="0.3"/>
    <row r="3" spans="1:8" x14ac:dyDescent="0.25">
      <c r="A3" s="326" t="str">
        <f>'FORMATO 1'!A3:G3</f>
        <v>Secretaría Ejecutiva del Sistema Anticorrupción del Estado de Tlaxcala</v>
      </c>
      <c r="B3" s="327"/>
      <c r="C3" s="327"/>
      <c r="D3" s="327"/>
      <c r="E3" s="327"/>
      <c r="F3" s="327"/>
      <c r="G3" s="328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31 de marzo de 2023</v>
      </c>
      <c r="B6" s="218"/>
      <c r="C6" s="218"/>
      <c r="D6" s="218"/>
      <c r="E6" s="218"/>
      <c r="F6" s="218"/>
      <c r="G6" s="219"/>
    </row>
    <row r="7" spans="1:8" ht="15.75" thickBot="1" x14ac:dyDescent="0.3">
      <c r="A7" s="248" t="s">
        <v>2</v>
      </c>
      <c r="B7" s="249"/>
      <c r="C7" s="249"/>
      <c r="D7" s="249"/>
      <c r="E7" s="249"/>
      <c r="F7" s="249"/>
      <c r="G7" s="250"/>
    </row>
    <row r="8" spans="1:8" ht="15.75" thickBot="1" x14ac:dyDescent="0.3">
      <c r="A8" s="251" t="s">
        <v>3</v>
      </c>
      <c r="B8" s="322" t="s">
        <v>307</v>
      </c>
      <c r="C8" s="323"/>
      <c r="D8" s="323"/>
      <c r="E8" s="323"/>
      <c r="F8" s="324"/>
      <c r="G8" s="251" t="s">
        <v>308</v>
      </c>
    </row>
    <row r="9" spans="1:8" ht="17.25" thickBot="1" x14ac:dyDescent="0.3">
      <c r="A9" s="252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52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12600182</v>
      </c>
      <c r="C11" s="154">
        <f>+C12+C13</f>
        <v>0</v>
      </c>
      <c r="D11" s="154">
        <f>+D12+D13</f>
        <v>12600182</v>
      </c>
      <c r="E11" s="154">
        <f>SUM(E12:E17)</f>
        <v>2490165.71</v>
      </c>
      <c r="F11" s="154">
        <f>SUM(F12:F17)</f>
        <v>2490165.71</v>
      </c>
      <c r="G11" s="154">
        <f>D11-E11</f>
        <v>10110016.289999999</v>
      </c>
    </row>
    <row r="12" spans="1:8" x14ac:dyDescent="0.25">
      <c r="A12" s="127" t="s">
        <v>453</v>
      </c>
      <c r="B12" s="155">
        <v>3429236</v>
      </c>
      <c r="C12" s="155">
        <v>0</v>
      </c>
      <c r="D12" s="155">
        <v>3429236</v>
      </c>
      <c r="E12" s="155">
        <v>1518775.3</v>
      </c>
      <c r="F12" s="155">
        <v>1518775.3</v>
      </c>
      <c r="G12" s="155">
        <f>D12-E12</f>
        <v>1910460.7</v>
      </c>
    </row>
    <row r="13" spans="1:8" x14ac:dyDescent="0.25">
      <c r="A13" s="127" t="s">
        <v>454</v>
      </c>
      <c r="B13" s="155">
        <v>9170946</v>
      </c>
      <c r="C13" s="155">
        <v>0</v>
      </c>
      <c r="D13" s="155">
        <v>9170946</v>
      </c>
      <c r="E13" s="155">
        <v>428973.38</v>
      </c>
      <c r="F13" s="155">
        <v>428973.38</v>
      </c>
      <c r="G13" s="155">
        <f>D13-E13</f>
        <v>8741972.6199999992</v>
      </c>
      <c r="H13" s="104"/>
    </row>
    <row r="14" spans="1:8" x14ac:dyDescent="0.25">
      <c r="A14" s="127" t="s">
        <v>455</v>
      </c>
      <c r="B14" s="155">
        <v>0</v>
      </c>
      <c r="C14" s="155">
        <v>0</v>
      </c>
      <c r="D14" s="155">
        <v>0</v>
      </c>
      <c r="E14" s="155">
        <v>161477.04</v>
      </c>
      <c r="F14" s="155">
        <v>161477.04</v>
      </c>
      <c r="G14" s="155">
        <f t="shared" ref="G14:G17" si="0">D14-E14</f>
        <v>-161477.04</v>
      </c>
    </row>
    <row r="15" spans="1:8" x14ac:dyDescent="0.25">
      <c r="A15" s="127" t="s">
        <v>456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109368.36</v>
      </c>
      <c r="F15" s="155">
        <v>109368.36</v>
      </c>
      <c r="G15" s="155">
        <f t="shared" si="0"/>
        <v>-109368.36</v>
      </c>
    </row>
    <row r="16" spans="1:8" x14ac:dyDescent="0.25">
      <c r="A16" s="127" t="s">
        <v>457</v>
      </c>
      <c r="B16" s="155">
        <v>0</v>
      </c>
      <c r="C16" s="155">
        <v>0</v>
      </c>
      <c r="D16" s="155">
        <f t="shared" si="1"/>
        <v>0</v>
      </c>
      <c r="E16" s="155">
        <v>271571.63</v>
      </c>
      <c r="F16" s="155">
        <v>271571.63</v>
      </c>
      <c r="G16" s="155">
        <f t="shared" si="0"/>
        <v>-271571.63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453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454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455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456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457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12600182</v>
      </c>
      <c r="C33" s="62">
        <f t="shared" si="8"/>
        <v>0</v>
      </c>
      <c r="D33" s="62">
        <f t="shared" si="8"/>
        <v>12600182</v>
      </c>
      <c r="E33" s="62">
        <f t="shared" si="8"/>
        <v>2490165.71</v>
      </c>
      <c r="F33" s="62">
        <f t="shared" si="8"/>
        <v>2490165.71</v>
      </c>
      <c r="G33" s="62">
        <f t="shared" si="8"/>
        <v>10110016.289999999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5007625701</v>
      </c>
      <c r="C36" s="47">
        <f t="shared" si="9"/>
        <v>547350942.34000003</v>
      </c>
      <c r="D36" s="59">
        <f t="shared" si="9"/>
        <v>5554976643.3400002</v>
      </c>
      <c r="E36" s="59">
        <f t="shared" si="9"/>
        <v>4043286739.1300001</v>
      </c>
      <c r="F36" s="59">
        <f t="shared" si="9"/>
        <v>4025581426.8299999</v>
      </c>
      <c r="G36" s="59">
        <f t="shared" si="9"/>
        <v>1511689904.21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70" t="str">
        <f>'FORMATO 1'!A89:B89</f>
        <v>LIC. JULIO CAPORAL FLORES</v>
      </c>
      <c r="B48" s="270"/>
      <c r="F48" s="84" t="str">
        <f>'FORMATO 1'!E89</f>
        <v>C.P. GIOVANNA DY AGUILAR MEZA</v>
      </c>
    </row>
    <row r="49" spans="1:6" x14ac:dyDescent="0.25">
      <c r="A49" s="321" t="str">
        <f>'FORMATO 1'!A90:B90</f>
        <v>SECRETARIO TÉCNICO</v>
      </c>
      <c r="B49" s="321"/>
      <c r="F49" s="208" t="str">
        <f>'FORMATO 1'!E90</f>
        <v>JEFA DEL DEPARTAMENTO DE ADMINISTRACIÓN Y FINANZAS</v>
      </c>
    </row>
    <row r="50" spans="1:6" x14ac:dyDescent="0.25">
      <c r="A50" s="85"/>
      <c r="F50" s="85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2" t="s">
        <v>395</v>
      </c>
      <c r="B1" s="332"/>
      <c r="C1" s="332"/>
      <c r="D1" s="332"/>
      <c r="E1" s="332"/>
      <c r="F1" s="332"/>
      <c r="G1" s="332"/>
      <c r="H1" s="332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1"/>
    </row>
    <row r="4" spans="1:9" ht="13.5" customHeight="1" x14ac:dyDescent="0.25">
      <c r="A4" s="253" t="s">
        <v>305</v>
      </c>
      <c r="B4" s="254"/>
      <c r="C4" s="254"/>
      <c r="D4" s="254"/>
      <c r="E4" s="254"/>
      <c r="F4" s="254"/>
      <c r="G4" s="254"/>
      <c r="H4" s="310"/>
    </row>
    <row r="5" spans="1:9" ht="13.5" customHeight="1" x14ac:dyDescent="0.25">
      <c r="A5" s="253" t="s">
        <v>396</v>
      </c>
      <c r="B5" s="254"/>
      <c r="C5" s="254"/>
      <c r="D5" s="254"/>
      <c r="E5" s="254"/>
      <c r="F5" s="254"/>
      <c r="G5" s="254"/>
      <c r="H5" s="310"/>
    </row>
    <row r="6" spans="1:9" ht="13.5" customHeight="1" x14ac:dyDescent="0.25">
      <c r="A6" s="253" t="str">
        <f>+'FORMATO 2'!A6:I6</f>
        <v>Del 01 de enero al 31 de marzo de 2023</v>
      </c>
      <c r="B6" s="254"/>
      <c r="C6" s="254"/>
      <c r="D6" s="254"/>
      <c r="E6" s="254"/>
      <c r="F6" s="254"/>
      <c r="G6" s="254"/>
      <c r="H6" s="310"/>
    </row>
    <row r="7" spans="1:9" ht="13.5" customHeight="1" thickBot="1" x14ac:dyDescent="0.3">
      <c r="A7" s="256" t="s">
        <v>2</v>
      </c>
      <c r="B7" s="257"/>
      <c r="C7" s="257"/>
      <c r="D7" s="257"/>
      <c r="E7" s="257"/>
      <c r="F7" s="257"/>
      <c r="G7" s="257"/>
      <c r="H7" s="309"/>
    </row>
    <row r="8" spans="1:9" ht="15.75" thickBot="1" x14ac:dyDescent="0.3">
      <c r="A8" s="333" t="s">
        <v>3</v>
      </c>
      <c r="B8" s="334"/>
      <c r="C8" s="322" t="s">
        <v>307</v>
      </c>
      <c r="D8" s="323"/>
      <c r="E8" s="323"/>
      <c r="F8" s="323"/>
      <c r="G8" s="324"/>
      <c r="H8" s="251" t="s">
        <v>308</v>
      </c>
    </row>
    <row r="9" spans="1:9" ht="17.25" thickBot="1" x14ac:dyDescent="0.3">
      <c r="A9" s="335"/>
      <c r="B9" s="336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52"/>
    </row>
    <row r="10" spans="1:9" ht="12" customHeight="1" x14ac:dyDescent="0.25">
      <c r="A10" s="329"/>
      <c r="B10" s="330"/>
      <c r="C10" s="60"/>
      <c r="D10" s="60"/>
      <c r="E10" s="60"/>
      <c r="F10" s="60"/>
      <c r="G10" s="60"/>
      <c r="H10" s="60"/>
    </row>
    <row r="11" spans="1:9" x14ac:dyDescent="0.25">
      <c r="A11" s="306" t="s">
        <v>397</v>
      </c>
      <c r="B11" s="331"/>
      <c r="C11" s="61">
        <f>C12+C22+C31+C42</f>
        <v>12600182</v>
      </c>
      <c r="D11" s="61">
        <f>D12+D22+D31+D42</f>
        <v>0</v>
      </c>
      <c r="E11" s="61">
        <f>E12+E22+E31+E42</f>
        <v>12600182</v>
      </c>
      <c r="F11" s="61">
        <f>F12+F22+F31+F42</f>
        <v>2490165.71</v>
      </c>
      <c r="G11" s="61">
        <f>G12+G22+G31+G42</f>
        <v>2490165.71</v>
      </c>
      <c r="H11" s="62">
        <f>+E11-F11</f>
        <v>10110016.289999999</v>
      </c>
      <c r="I11" s="44"/>
    </row>
    <row r="12" spans="1:9" x14ac:dyDescent="0.25">
      <c r="A12" s="302" t="s">
        <v>398</v>
      </c>
      <c r="B12" s="303"/>
      <c r="C12" s="63">
        <f>C13+C14+C15+C16+C17+C18+C19+C20</f>
        <v>12600182</v>
      </c>
      <c r="D12" s="63">
        <f>D13+D14+D15+D16+D17+D18+D19+D20</f>
        <v>0</v>
      </c>
      <c r="E12" s="63">
        <f>E13+E14+E15+E16+E17+E18+E19+E20</f>
        <v>12600182</v>
      </c>
      <c r="F12" s="63">
        <f>F13+F14+F15+F16+F17+F18+F19+F20</f>
        <v>2490165.71</v>
      </c>
      <c r="G12" s="63">
        <f>G13+G14+G15+G16+G17+G18+G19+G20</f>
        <v>2490165.71</v>
      </c>
      <c r="H12" s="62">
        <f t="shared" ref="H12:H20" si="0">+E12-F12</f>
        <v>10110016.289999999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12600182</v>
      </c>
      <c r="D15" s="55">
        <v>0</v>
      </c>
      <c r="E15" s="55">
        <v>12600182</v>
      </c>
      <c r="F15" s="55">
        <v>2490165.71</v>
      </c>
      <c r="G15" s="55">
        <v>2490165.71</v>
      </c>
      <c r="H15" s="64">
        <f t="shared" si="0"/>
        <v>10110016.289999999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2" t="s">
        <v>407</v>
      </c>
      <c r="B22" s="303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2" t="s">
        <v>415</v>
      </c>
      <c r="B31" s="303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2" t="s">
        <v>425</v>
      </c>
      <c r="B42" s="303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2" t="s">
        <v>430</v>
      </c>
      <c r="B48" s="303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2" t="s">
        <v>398</v>
      </c>
      <c r="B49" s="303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2" t="s">
        <v>407</v>
      </c>
      <c r="B59" s="303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2" t="s">
        <v>415</v>
      </c>
      <c r="B68" s="303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2" t="s">
        <v>425</v>
      </c>
      <c r="B79" s="303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2" t="s">
        <v>386</v>
      </c>
      <c r="B85" s="303"/>
      <c r="C85" s="63">
        <f t="shared" ref="C85:H85" si="8">C11+C48</f>
        <v>12600182</v>
      </c>
      <c r="D85" s="63">
        <f t="shared" si="8"/>
        <v>0</v>
      </c>
      <c r="E85" s="63">
        <f t="shared" si="8"/>
        <v>12600182</v>
      </c>
      <c r="F85" s="63">
        <f t="shared" si="8"/>
        <v>2490165.71</v>
      </c>
      <c r="G85" s="63">
        <f t="shared" si="8"/>
        <v>2490165.71</v>
      </c>
      <c r="H85" s="63">
        <f t="shared" si="8"/>
        <v>10110016.289999999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JULIO CAPORAL FLORES</v>
      </c>
      <c r="F90" s="84" t="str">
        <f>'FORMATO 1'!E89</f>
        <v>C.P. GIOVANNA DY AGUILAR MEZA</v>
      </c>
    </row>
    <row r="91" spans="1:8" x14ac:dyDescent="0.25">
      <c r="B91" s="85" t="str">
        <f>'FORMATO 1'!A90</f>
        <v>SECRETARIO TÉCNICO</v>
      </c>
      <c r="F91" s="85" t="str">
        <f>'FORMATO 1'!E90</f>
        <v>JEFA DEL DEPARTAMENTO DE ADMINISTRACIÓN Y FINANZAS</v>
      </c>
    </row>
    <row r="92" spans="1:8" x14ac:dyDescent="0.25">
      <c r="B92" s="85"/>
      <c r="F92" s="85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zoomScaleNormal="100" zoomScaleSheetLayoutView="172" workbookViewId="0">
      <selection activeCell="A6" sqref="A6:G6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2" t="s">
        <v>432</v>
      </c>
      <c r="B1" s="332"/>
      <c r="C1" s="332"/>
      <c r="D1" s="332"/>
      <c r="E1" s="332"/>
      <c r="F1" s="332"/>
      <c r="G1" s="332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11"/>
    </row>
    <row r="4" spans="1:7" x14ac:dyDescent="0.25">
      <c r="A4" s="253" t="s">
        <v>305</v>
      </c>
      <c r="B4" s="254"/>
      <c r="C4" s="254"/>
      <c r="D4" s="254"/>
      <c r="E4" s="254"/>
      <c r="F4" s="254"/>
      <c r="G4" s="310"/>
    </row>
    <row r="5" spans="1:7" x14ac:dyDescent="0.25">
      <c r="A5" s="253" t="s">
        <v>433</v>
      </c>
      <c r="B5" s="254"/>
      <c r="C5" s="254"/>
      <c r="D5" s="254"/>
      <c r="E5" s="254"/>
      <c r="F5" s="254"/>
      <c r="G5" s="310"/>
    </row>
    <row r="6" spans="1:7" x14ac:dyDescent="0.25">
      <c r="A6" s="253" t="str">
        <f>+'FORMATO 2'!A6:I6</f>
        <v>Del 01 de enero al 31 de marzo de 2023</v>
      </c>
      <c r="B6" s="254"/>
      <c r="C6" s="254"/>
      <c r="D6" s="254"/>
      <c r="E6" s="254"/>
      <c r="F6" s="254"/>
      <c r="G6" s="310"/>
    </row>
    <row r="7" spans="1:7" ht="15.75" thickBot="1" x14ac:dyDescent="0.3">
      <c r="A7" s="256" t="s">
        <v>2</v>
      </c>
      <c r="B7" s="257"/>
      <c r="C7" s="257"/>
      <c r="D7" s="257"/>
      <c r="E7" s="257"/>
      <c r="F7" s="257"/>
      <c r="G7" s="309"/>
    </row>
    <row r="8" spans="1:7" ht="15.75" thickBot="1" x14ac:dyDescent="0.3">
      <c r="A8" s="268" t="s">
        <v>3</v>
      </c>
      <c r="B8" s="322" t="s">
        <v>307</v>
      </c>
      <c r="C8" s="323"/>
      <c r="D8" s="323"/>
      <c r="E8" s="323"/>
      <c r="F8" s="324"/>
      <c r="G8" s="251" t="s">
        <v>308</v>
      </c>
    </row>
    <row r="9" spans="1:7" ht="17.25" thickBot="1" x14ac:dyDescent="0.3">
      <c r="A9" s="269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52"/>
    </row>
    <row r="10" spans="1:7" ht="16.5" x14ac:dyDescent="0.25">
      <c r="A10" s="125" t="s">
        <v>435</v>
      </c>
      <c r="B10" s="109">
        <f>B11+B12+B13+B16+B17+B20</f>
        <v>6711569</v>
      </c>
      <c r="C10" s="109">
        <f>C11+C12+C13+C16+C17+C20</f>
        <v>0</v>
      </c>
      <c r="D10" s="109">
        <f>D11+D12+D13+D16+D17+D20</f>
        <v>6711569</v>
      </c>
      <c r="E10" s="109">
        <f>E11+E12+E13+E16+E17+E20</f>
        <v>1396400.57</v>
      </c>
      <c r="F10" s="109">
        <f>F11+F12+F13+F16+F17+F20</f>
        <v>1396400.57</v>
      </c>
      <c r="G10" s="72">
        <f>D10-E10</f>
        <v>5315168.43</v>
      </c>
    </row>
    <row r="11" spans="1:7" x14ac:dyDescent="0.25">
      <c r="A11" s="35" t="s">
        <v>436</v>
      </c>
      <c r="B11" s="110">
        <v>6711569</v>
      </c>
      <c r="C11" s="110">
        <v>0</v>
      </c>
      <c r="D11" s="110">
        <v>6711569</v>
      </c>
      <c r="E11" s="110">
        <v>1396400.57</v>
      </c>
      <c r="F11" s="110">
        <v>1396400.57</v>
      </c>
      <c r="G11" s="110">
        <f t="shared" ref="G11:G20" si="0">D11-E11</f>
        <v>5315168.43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6711569</v>
      </c>
      <c r="C34" s="109">
        <f>C10+C22</f>
        <v>0</v>
      </c>
      <c r="D34" s="109">
        <f>D10+D22</f>
        <v>6711569</v>
      </c>
      <c r="E34" s="109">
        <f>E10+E22</f>
        <v>1396400.57</v>
      </c>
      <c r="F34" s="109">
        <f>F10+F22</f>
        <v>1396400.57</v>
      </c>
      <c r="G34" s="72">
        <f>D34-E34</f>
        <v>5315168.43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4820132229</v>
      </c>
      <c r="C39" s="47">
        <f t="shared" si="3"/>
        <v>45456522</v>
      </c>
      <c r="D39" s="47">
        <f t="shared" si="3"/>
        <v>4865588751</v>
      </c>
      <c r="E39" s="47">
        <f t="shared" si="3"/>
        <v>3384862673.4299998</v>
      </c>
      <c r="F39" s="47">
        <f t="shared" si="3"/>
        <v>3382615076.4299998</v>
      </c>
      <c r="G39" s="47">
        <f t="shared" si="3"/>
        <v>1480726077.5699999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84" t="str">
        <f>'FORMATO 1'!A89</f>
        <v>LIC. JULIO CAPORAL FLORES</v>
      </c>
      <c r="B50" s="47"/>
      <c r="C50" s="47"/>
      <c r="E50" s="84" t="str">
        <f>'FORMATO 1'!E89</f>
        <v>C.P. GIOVANNA DY AGUILAR MEZA</v>
      </c>
      <c r="F50" s="47"/>
      <c r="G50" s="47"/>
    </row>
    <row r="51" spans="1:7" x14ac:dyDescent="0.25">
      <c r="A51" s="85" t="str">
        <f>'FORMATO 1'!A90</f>
        <v>SECRETARIO TÉCNICO</v>
      </c>
      <c r="C51" s="47"/>
      <c r="E51" s="210" t="str">
        <f>'FORMATO 1'!E90</f>
        <v>JEFA DEL DEPARTAMENTO DE ADMINISTRACIÓN Y FINANZAS</v>
      </c>
      <c r="G51" s="47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2021-07-09T16:27:57Z</cp:lastPrinted>
  <dcterms:created xsi:type="dcterms:W3CDTF">2016-11-11T22:08:30Z</dcterms:created>
  <dcterms:modified xsi:type="dcterms:W3CDTF">2023-04-24T23:36:21Z</dcterms:modified>
</cp:coreProperties>
</file>