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3\IDET\"/>
    </mc:Choice>
  </mc:AlternateContent>
  <xr:revisionPtr revIDLastSave="0" documentId="10_ncr:8100000_{2A5B7746-4E33-4BCD-B538-A6941495E633}" xr6:coauthVersionLast="32" xr6:coauthVersionMax="47" xr10:uidLastSave="{00000000-0000-0000-0000-000000000000}"/>
  <bookViews>
    <workbookView xWindow="-120" yWindow="-120" windowWidth="21840" windowHeight="131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1" hidden="1">'FORMATO 2'!$A$8:$I$17</definedName>
  </definedNames>
  <calcPr calcId="181029"/>
</workbook>
</file>

<file path=xl/calcChain.xml><?xml version="1.0" encoding="utf-8"?>
<calcChain xmlns="http://schemas.openxmlformats.org/spreadsheetml/2006/main">
  <c r="G36" i="6" l="1"/>
  <c r="G35" i="6"/>
  <c r="G34" i="6"/>
  <c r="G41" i="6"/>
  <c r="G26" i="6"/>
  <c r="G25" i="6"/>
  <c r="G23" i="6"/>
  <c r="G22" i="6"/>
  <c r="G21" i="6"/>
  <c r="G20" i="6"/>
  <c r="G19" i="6"/>
  <c r="G18" i="6"/>
  <c r="G16" i="6"/>
  <c r="G15" i="6"/>
  <c r="G14" i="6"/>
  <c r="G13" i="6"/>
  <c r="G12" i="6"/>
  <c r="G11" i="6"/>
  <c r="G10" i="6"/>
  <c r="H43" i="5"/>
  <c r="F9" i="9" l="1"/>
  <c r="F8" i="9" s="1"/>
  <c r="F9" i="4"/>
  <c r="F22" i="4" s="1"/>
  <c r="G11" i="4"/>
  <c r="G113" i="6"/>
  <c r="G112" i="6"/>
  <c r="G111" i="6"/>
  <c r="G110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5" i="6"/>
  <c r="J62" i="5"/>
  <c r="J36" i="5"/>
  <c r="J14" i="5"/>
  <c r="G13" i="5"/>
  <c r="H13" i="5" s="1"/>
  <c r="J58" i="5"/>
  <c r="F43" i="5"/>
  <c r="F94" i="6"/>
  <c r="E53" i="6"/>
  <c r="G31" i="1"/>
  <c r="E11" i="6"/>
  <c r="D9" i="6"/>
  <c r="F9" i="6"/>
  <c r="B10" i="7"/>
  <c r="H61" i="5"/>
  <c r="J35" i="5"/>
  <c r="J34" i="5"/>
  <c r="J33" i="5"/>
  <c r="J32" i="5"/>
  <c r="J31" i="5"/>
  <c r="J30" i="5"/>
  <c r="I30" i="5"/>
  <c r="H30" i="5"/>
  <c r="G30" i="5"/>
  <c r="F30" i="5"/>
  <c r="J29" i="5"/>
  <c r="J28" i="5"/>
  <c r="J27" i="5"/>
  <c r="J26" i="5"/>
  <c r="J25" i="5"/>
  <c r="J24" i="5"/>
  <c r="J23" i="5"/>
  <c r="J22" i="5"/>
  <c r="J21" i="5"/>
  <c r="J20" i="5"/>
  <c r="J19" i="5"/>
  <c r="J17" i="5"/>
  <c r="J16" i="5"/>
  <c r="J15" i="5"/>
  <c r="J12" i="5"/>
  <c r="J11" i="5"/>
  <c r="J10" i="5"/>
  <c r="I13" i="5" l="1"/>
  <c r="D9" i="1"/>
  <c r="G17" i="5"/>
  <c r="H17" i="5" s="1"/>
  <c r="I17" i="5" s="1"/>
  <c r="G14" i="5"/>
  <c r="J13" i="5" l="1"/>
  <c r="I43" i="5"/>
  <c r="G54" i="6"/>
  <c r="G52" i="6"/>
  <c r="G51" i="6"/>
  <c r="G50" i="6"/>
  <c r="G49" i="6"/>
  <c r="G48" i="6"/>
  <c r="G31" i="6"/>
  <c r="E52" i="6"/>
  <c r="E50" i="6"/>
  <c r="E49" i="6"/>
  <c r="E16" i="6"/>
  <c r="E15" i="6"/>
  <c r="E14" i="6"/>
  <c r="E13" i="6"/>
  <c r="E12" i="6"/>
  <c r="E10" i="6"/>
  <c r="D41" i="1" l="1"/>
  <c r="G9" i="6"/>
  <c r="F114" i="6"/>
  <c r="E48" i="6"/>
  <c r="D37" i="6"/>
  <c r="D27" i="6"/>
  <c r="D17" i="6"/>
  <c r="D104" i="6"/>
  <c r="D94" i="6"/>
  <c r="D86" i="6"/>
  <c r="F68" i="4"/>
  <c r="F17" i="6" l="1"/>
  <c r="D147" i="6"/>
  <c r="H57" i="5"/>
  <c r="E38" i="6" l="1"/>
  <c r="F57" i="5" l="1"/>
  <c r="C17" i="1" l="1"/>
  <c r="C41" i="1" l="1"/>
  <c r="G147" i="6" l="1"/>
  <c r="F147" i="6"/>
  <c r="E150" i="6"/>
  <c r="E147" i="6" s="1"/>
  <c r="G42" i="1" l="1"/>
  <c r="E41" i="6" l="1"/>
  <c r="E36" i="6"/>
  <c r="E35" i="6"/>
  <c r="E34" i="6"/>
  <c r="E33" i="6"/>
  <c r="E32" i="6"/>
  <c r="E31" i="6"/>
  <c r="E30" i="6"/>
  <c r="E28" i="6"/>
  <c r="E29" i="6"/>
  <c r="E26" i="6"/>
  <c r="E25" i="6"/>
  <c r="E24" i="6"/>
  <c r="E23" i="6"/>
  <c r="E22" i="6"/>
  <c r="E21" i="6"/>
  <c r="E20" i="6"/>
  <c r="E19" i="6"/>
  <c r="E18" i="6"/>
  <c r="G19" i="5"/>
  <c r="E27" i="6" l="1"/>
  <c r="E17" i="6"/>
  <c r="G17" i="2"/>
  <c r="H16" i="6" l="1"/>
  <c r="J75" i="5" l="1"/>
  <c r="J74" i="5"/>
  <c r="J72" i="5"/>
  <c r="J71" i="5"/>
  <c r="J69" i="5"/>
  <c r="J67" i="5"/>
  <c r="J66" i="5"/>
  <c r="J65" i="5"/>
  <c r="J64" i="5"/>
  <c r="J63" i="5"/>
  <c r="J60" i="5"/>
  <c r="J59" i="5"/>
  <c r="G9" i="4" l="1"/>
  <c r="G57" i="5" l="1"/>
  <c r="C9" i="1" l="1"/>
  <c r="D17" i="1" l="1"/>
  <c r="I61" i="5" l="1"/>
  <c r="J61" i="5" s="1"/>
  <c r="G68" i="4"/>
  <c r="I57" i="5" l="1"/>
  <c r="J57" i="5" s="1"/>
  <c r="H60" i="8"/>
  <c r="H59" i="8"/>
  <c r="H58" i="8"/>
  <c r="E23" i="8"/>
  <c r="E22" i="8"/>
  <c r="E21" i="8"/>
  <c r="G26" i="8" l="1"/>
  <c r="E26" i="8"/>
  <c r="H62" i="8" l="1"/>
  <c r="G17" i="6" l="1"/>
  <c r="B19" i="7" l="1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94" i="6"/>
  <c r="G11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H118" i="6"/>
  <c r="E117" i="6"/>
  <c r="H117" i="6" s="1"/>
  <c r="E116" i="6"/>
  <c r="H116" i="6" s="1"/>
  <c r="E115" i="6"/>
  <c r="H115" i="6" s="1"/>
  <c r="D114" i="6"/>
  <c r="D84" i="6" s="1"/>
  <c r="C21" i="7" s="1"/>
  <c r="C11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H15" i="6"/>
  <c r="H14" i="6"/>
  <c r="H13" i="6"/>
  <c r="H12" i="6"/>
  <c r="H11" i="6"/>
  <c r="D21" i="7" l="1"/>
  <c r="D19" i="7" s="1"/>
  <c r="D61" i="8"/>
  <c r="E61" i="8" s="1"/>
  <c r="C19" i="7"/>
  <c r="C84" i="6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F27" i="6" l="1"/>
  <c r="G27" i="6"/>
  <c r="G124" i="6"/>
  <c r="G104" i="6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E57" i="8"/>
  <c r="D57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D47" i="6"/>
  <c r="D8" i="6" s="1"/>
  <c r="D160" i="6" l="1"/>
  <c r="H29" i="8"/>
  <c r="C46" i="8"/>
  <c r="E46" i="8"/>
  <c r="H10" i="8"/>
  <c r="H47" i="6"/>
  <c r="D46" i="8"/>
  <c r="H124" i="6"/>
  <c r="H46" i="6" l="1"/>
  <c r="H45" i="6"/>
  <c r="H44" i="6"/>
  <c r="H43" i="6"/>
  <c r="H42" i="6"/>
  <c r="H41" i="6"/>
  <c r="H40" i="6"/>
  <c r="H39" i="6"/>
  <c r="H38" i="6"/>
  <c r="G37" i="6"/>
  <c r="G8" i="6" s="1"/>
  <c r="F37" i="6"/>
  <c r="E37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H10" i="6"/>
  <c r="C74" i="6"/>
  <c r="C70" i="6"/>
  <c r="C61" i="6"/>
  <c r="C57" i="6"/>
  <c r="C47" i="6"/>
  <c r="C37" i="6"/>
  <c r="C27" i="6"/>
  <c r="C8" i="6" s="1"/>
  <c r="C17" i="6"/>
  <c r="C9" i="6"/>
  <c r="E9" i="6" s="1"/>
  <c r="E57" i="5"/>
  <c r="I70" i="5"/>
  <c r="H70" i="5"/>
  <c r="G70" i="5"/>
  <c r="F70" i="5"/>
  <c r="E70" i="5"/>
  <c r="I62" i="5"/>
  <c r="H62" i="5"/>
  <c r="G62" i="5"/>
  <c r="F62" i="5"/>
  <c r="E62" i="5"/>
  <c r="I48" i="5"/>
  <c r="I68" i="5" s="1"/>
  <c r="I73" i="5" s="1"/>
  <c r="H48" i="5"/>
  <c r="H68" i="5" s="1"/>
  <c r="H73" i="5" s="1"/>
  <c r="G48" i="5"/>
  <c r="F48" i="5"/>
  <c r="E48" i="5"/>
  <c r="G57" i="4" l="1"/>
  <c r="B8" i="9"/>
  <c r="B31" i="9" s="1"/>
  <c r="E8" i="6"/>
  <c r="J70" i="5"/>
  <c r="D9" i="9"/>
  <c r="G9" i="9" s="1"/>
  <c r="C8" i="9"/>
  <c r="E8" i="9"/>
  <c r="F8" i="6"/>
  <c r="G68" i="5"/>
  <c r="C160" i="6"/>
  <c r="B8" i="7" s="1"/>
  <c r="B30" i="7" s="1"/>
  <c r="C25" i="8" s="1"/>
  <c r="C20" i="8" s="1"/>
  <c r="C9" i="8" s="1"/>
  <c r="C83" i="8" s="1"/>
  <c r="F68" i="5"/>
  <c r="H27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68" i="5" s="1"/>
  <c r="J47" i="5"/>
  <c r="J45" i="5"/>
  <c r="J41" i="5"/>
  <c r="J40" i="5"/>
  <c r="G41" i="5"/>
  <c r="G40" i="5"/>
  <c r="G36" i="5"/>
  <c r="G43" i="5" s="1"/>
  <c r="G35" i="5"/>
  <c r="H35" i="5" s="1"/>
  <c r="G34" i="5"/>
  <c r="H34" i="5" s="1"/>
  <c r="G33" i="5"/>
  <c r="H33" i="5" s="1"/>
  <c r="G32" i="5"/>
  <c r="G31" i="5"/>
  <c r="H31" i="5" s="1"/>
  <c r="G29" i="5"/>
  <c r="G28" i="5"/>
  <c r="G27" i="5"/>
  <c r="G26" i="5"/>
  <c r="G25" i="5"/>
  <c r="G24" i="5"/>
  <c r="G23" i="5"/>
  <c r="G22" i="5"/>
  <c r="G21" i="5"/>
  <c r="G20" i="5"/>
  <c r="G16" i="5"/>
  <c r="H16" i="5" s="1"/>
  <c r="I16" i="5" s="1"/>
  <c r="G15" i="5"/>
  <c r="G12" i="5"/>
  <c r="G11" i="5"/>
  <c r="G10" i="5"/>
  <c r="F39" i="5"/>
  <c r="E39" i="5"/>
  <c r="E30" i="5"/>
  <c r="E17" i="5"/>
  <c r="G69" i="4"/>
  <c r="F69" i="4"/>
  <c r="E69" i="4"/>
  <c r="E77" i="4" s="1"/>
  <c r="E78" i="4" s="1"/>
  <c r="G59" i="4"/>
  <c r="F59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F57" i="4" l="1"/>
  <c r="G73" i="5"/>
  <c r="F73" i="5"/>
  <c r="H8" i="6"/>
  <c r="D8" i="9"/>
  <c r="G8" i="9"/>
  <c r="G37" i="5"/>
  <c r="H38" i="5"/>
  <c r="I38" i="5" s="1"/>
  <c r="J38" i="5" s="1"/>
  <c r="I19" i="5"/>
  <c r="F46" i="4"/>
  <c r="G46" i="4"/>
  <c r="F61" i="4"/>
  <c r="F62" i="4" s="1"/>
  <c r="E43" i="5"/>
  <c r="E73" i="5" s="1"/>
  <c r="J78" i="5"/>
  <c r="G39" i="5"/>
  <c r="H39" i="5" s="1"/>
  <c r="E46" i="4"/>
  <c r="G61" i="4"/>
  <c r="G62" i="4" s="1"/>
  <c r="H32" i="5"/>
  <c r="I32" i="5" s="1"/>
  <c r="I34" i="5"/>
  <c r="I31" i="5"/>
  <c r="I33" i="5"/>
  <c r="I35" i="5"/>
  <c r="G18" i="4"/>
  <c r="F18" i="4"/>
  <c r="E18" i="4"/>
  <c r="E59" i="4" s="1"/>
  <c r="E61" i="4" s="1"/>
  <c r="E62" i="4" s="1"/>
  <c r="E14" i="4"/>
  <c r="E9" i="4"/>
  <c r="J43" i="5" l="1"/>
  <c r="J73" i="5" s="1"/>
  <c r="H37" i="5"/>
  <c r="I39" i="5"/>
  <c r="J39" i="5" s="1"/>
  <c r="E22" i="4"/>
  <c r="E23" i="4" l="1"/>
  <c r="E24" i="4" s="1"/>
  <c r="E33" i="4" s="1"/>
  <c r="I37" i="5"/>
  <c r="E24" i="8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F13" i="2"/>
  <c r="E13" i="2"/>
  <c r="D13" i="2"/>
  <c r="I9" i="2"/>
  <c r="H9" i="2"/>
  <c r="G9" i="2"/>
  <c r="F9" i="2"/>
  <c r="E9" i="2"/>
  <c r="D9" i="2"/>
  <c r="G8" i="2"/>
  <c r="G19" i="2" s="1"/>
  <c r="C13" i="2"/>
  <c r="C9" i="2"/>
  <c r="H74" i="1"/>
  <c r="G74" i="1"/>
  <c r="H67" i="1"/>
  <c r="G67" i="1"/>
  <c r="H62" i="1"/>
  <c r="G62" i="1"/>
  <c r="H56" i="1"/>
  <c r="G56" i="1"/>
  <c r="H42" i="1"/>
  <c r="H38" i="1"/>
  <c r="G38" i="1"/>
  <c r="H31" i="1"/>
  <c r="H27" i="1"/>
  <c r="G27" i="1"/>
  <c r="H23" i="1"/>
  <c r="G23" i="1"/>
  <c r="H19" i="1"/>
  <c r="G19" i="1"/>
  <c r="H9" i="1"/>
  <c r="G9" i="1"/>
  <c r="D59" i="1"/>
  <c r="C59" i="1"/>
  <c r="D38" i="1"/>
  <c r="C38" i="1"/>
  <c r="D31" i="1"/>
  <c r="C31" i="1"/>
  <c r="D25" i="1"/>
  <c r="C25" i="1"/>
  <c r="J37" i="5" l="1"/>
  <c r="H47" i="1"/>
  <c r="H58" i="1" s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F8" i="2"/>
  <c r="F19" i="2" s="1"/>
  <c r="H19" i="3"/>
  <c r="H78" i="1"/>
  <c r="I19" i="3"/>
  <c r="G78" i="1"/>
  <c r="G47" i="1"/>
  <c r="G58" i="1" s="1"/>
  <c r="C8" i="2"/>
  <c r="C19" i="2" s="1"/>
  <c r="D47" i="1"/>
  <c r="D61" i="1" s="1"/>
  <c r="C47" i="1"/>
  <c r="C61" i="1" s="1"/>
  <c r="H80" i="1" l="1"/>
  <c r="G80" i="1"/>
  <c r="C20" i="9" l="1"/>
  <c r="C31" i="9" s="1"/>
  <c r="D25" i="8" l="1"/>
  <c r="D20" i="8" s="1"/>
  <c r="D9" i="8" s="1"/>
  <c r="D83" i="8" s="1"/>
  <c r="D10" i="7"/>
  <c r="D8" i="7" s="1"/>
  <c r="D30" i="7" s="1"/>
  <c r="C8" i="7"/>
  <c r="C30" i="7" s="1"/>
  <c r="E25" i="8" s="1"/>
  <c r="E20" i="8" s="1"/>
  <c r="E9" i="8" s="1"/>
  <c r="E83" i="8" s="1"/>
  <c r="D20" i="9"/>
  <c r="D31" i="9" s="1"/>
  <c r="E88" i="6"/>
  <c r="F88" i="6" l="1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E21" i="7" s="1"/>
  <c r="G86" i="6"/>
  <c r="G84" i="6" s="1"/>
  <c r="G160" i="6" s="1"/>
  <c r="F21" i="7" l="1"/>
  <c r="F160" i="6"/>
  <c r="G73" i="4" l="1"/>
  <c r="G77" i="4" s="1"/>
  <c r="G78" i="4" s="1"/>
  <c r="G14" i="4"/>
  <c r="G22" i="4" s="1"/>
  <c r="G23" i="4" s="1"/>
  <c r="G24" i="4" s="1"/>
  <c r="G33" i="4" s="1"/>
  <c r="G61" i="8"/>
  <c r="F73" i="4"/>
  <c r="F77" i="4" s="1"/>
  <c r="F78" i="4" s="1"/>
  <c r="F14" i="4"/>
  <c r="F25" i="8"/>
  <c r="G10" i="7"/>
  <c r="G8" i="7" s="1"/>
  <c r="E8" i="7"/>
  <c r="F61" i="8"/>
  <c r="F19" i="7"/>
  <c r="G21" i="7"/>
  <c r="G19" i="7" s="1"/>
  <c r="G30" i="7" s="1"/>
  <c r="E19" i="7"/>
  <c r="E30" i="7" s="1"/>
  <c r="H25" i="8" s="1"/>
  <c r="H24" i="8"/>
  <c r="F23" i="4" l="1"/>
  <c r="F24" i="4" s="1"/>
  <c r="F33" i="4" s="1"/>
  <c r="G25" i="8"/>
  <c r="F8" i="7"/>
  <c r="F30" i="7" s="1"/>
  <c r="F20" i="8"/>
  <c r="H20" i="8" s="1"/>
  <c r="H9" i="8" s="1"/>
  <c r="H61" i="8"/>
  <c r="H57" i="8" s="1"/>
  <c r="H46" i="8" s="1"/>
  <c r="G57" i="8"/>
  <c r="G46" i="8" s="1"/>
  <c r="F57" i="8"/>
  <c r="F46" i="8" s="1"/>
  <c r="F9" i="8" l="1"/>
  <c r="F83" i="8" s="1"/>
  <c r="G20" i="8"/>
  <c r="G9" i="8" s="1"/>
  <c r="G83" i="8" s="1"/>
  <c r="H83" i="8"/>
</calcChain>
</file>

<file path=xl/sharedStrings.xml><?xml version="1.0" encoding="utf-8"?>
<sst xmlns="http://schemas.openxmlformats.org/spreadsheetml/2006/main" count="663" uniqueCount="458">
  <si>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</si>
  <si>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</si>
  <si>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</si>
  <si>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</si>
  <si>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</si>
  <si>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</si>
  <si>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</si>
  <si>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</si>
  <si>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</si>
  <si>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</si>
  <si>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</si>
  <si>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</si>
  <si>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</si>
  <si>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</si>
  <si>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</si>
  <si>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</si>
  <si>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</si>
  <si>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</si>
  <si>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</si>
  <si>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</si>
  <si>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</si>
  <si>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</si>
  <si>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</si>
  <si>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</si>
  <si>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</si>
  <si>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</si>
  <si>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</si>
  <si>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</si>
  <si>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</si>
  <si>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</si>
  <si>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</si>
  <si>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</si>
  <si>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</si>
  <si>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</si>
  <si>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</si>
  <si>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</si>
  <si>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</si>
  <si>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</si>
  <si>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</si>
  <si>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</si>
  <si>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</si>
  <si>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</si>
  <si>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</si>
  <si>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</si>
  <si>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</si>
  <si>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</si>
  <si>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</si>
  <si>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</si>
  <si>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</si>
  <si>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</si>
  <si>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</si>
  <si>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</si>
  <si>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</si>
  <si>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</si>
  <si>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</si>
  <si>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</si>
  <si>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</si>
  <si>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</si>
  <si>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</si>
  <si>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</si>
  <si>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</si>
  <si>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</si>
  <si>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</si>
  <si>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</si>
  <si>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</si>
  <si>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</si>
  <si>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</si>
  <si>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</si>
  <si>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</si>
  <si>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</si>
  <si>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</si>
  <si>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</si>
  <si>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</si>
  <si>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</si>
  <si>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</si>
  <si>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</si>
  <si>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</si>
  <si>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</si>
  <si>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</si>
  <si>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</si>
  <si>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</si>
  <si>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</si>
  <si>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</si>
  <si>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</si>
  <si>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</si>
  <si>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</si>
  <si>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</si>
  <si>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</si>
  <si>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</si>
  <si>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</si>
  <si>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</si>
  <si>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</si>
  <si>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</si>
  <si>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</si>
  <si>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</si>
  <si>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</si>
  <si>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</si>
  <si>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</si>
  <si>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</si>
  <si>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</si>
  <si>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</si>
  <si>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</si>
  <si>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</si>
  <si>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</si>
  <si>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</si>
  <si>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</si>
  <si>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</si>
  <si>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</si>
  <si>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</si>
  <si>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</si>
  <si>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</si>
  <si>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</si>
  <si>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</si>
  <si>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</si>
  <si>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</si>
  <si>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</si>
  <si>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</si>
  <si>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</si>
  <si>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</si>
  <si>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</si>
  <si>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</si>
  <si>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</si>
  <si>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</si>
  <si>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</si>
  <si>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</si>
  <si>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</si>
  <si>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</si>
  <si>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</si>
  <si>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</si>
  <si>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</si>
  <si>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</si>
  <si>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</si>
  <si>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</si>
  <si>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</si>
  <si>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</si>
  <si>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</si>
  <si>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</si>
  <si>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</si>
  <si>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</si>
  <si>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</si>
  <si>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</si>
  <si>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</si>
  <si>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</si>
  <si>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</si>
  <si>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</si>
  <si>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</si>
  <si>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</si>
  <si>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</si>
  <si>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</si>
  <si>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</si>
  <si>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</si>
  <si>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</si>
  <si>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</si>
  <si>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</si>
  <si>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</si>
  <si>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</si>
  <si>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</si>
  <si>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</si>
  <si>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</si>
  <si>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</si>
  <si>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</si>
  <si>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</si>
  <si>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</si>
  <si>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</si>
  <si>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</si>
  <si>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</si>
  <si>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</si>
  <si>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</si>
  <si>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</si>
  <si>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</si>
  <si>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</si>
  <si>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</si>
  <si>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</si>
  <si>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</si>
  <si>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</si>
  <si>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</si>
  <si>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</si>
  <si>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</si>
  <si>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</si>
  <si>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</si>
  <si>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</si>
  <si>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</si>
  <si>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</si>
  <si>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</si>
  <si>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</si>
  <si>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</si>
  <si>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</si>
  <si>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</si>
  <si>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</si>
  <si>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</si>
  <si>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</si>
  <si>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</si>
  <si>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</si>
  <si>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</si>
  <si>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</si>
  <si>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</si>
  <si>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</si>
  <si>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</si>
  <si>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</si>
  <si>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</si>
  <si>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</si>
  <si>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</si>
  <si>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</si>
  <si>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</si>
  <si>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</si>
  <si>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</si>
  <si>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</si>
  <si>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</si>
  <si>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</si>
  <si>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</si>
  <si>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</si>
  <si>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</si>
  <si>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</si>
  <si>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</si>
  <si>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</si>
  <si>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</si>
  <si>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</si>
  <si>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</si>
  <si>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</si>
  <si>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</si>
  <si>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</si>
  <si>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</si>
  <si>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</si>
  <si>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</si>
  <si>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</si>
  <si>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</si>
  <si>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</si>
  <si>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</si>
  <si>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</si>
  <si>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</si>
  <si>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</si>
  <si>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</si>
  <si>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</si>
  <si>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</si>
  <si>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</si>
  <si>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</si>
  <si>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</si>
  <si>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</si>
  <si>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</si>
  <si>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</si>
  <si>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</si>
  <si>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</si>
  <si>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</si>
  <si>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</si>
  <si>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</si>
  <si>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</si>
  <si>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</si>
  <si>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</si>
  <si>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</si>
  <si>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</si>
  <si>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</si>
  <si>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</si>
  <si>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</si>
  <si>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</si>
  <si>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</si>
  <si>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</si>
  <si>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</si>
  <si>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</si>
  <si>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</si>
  <si>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</si>
  <si>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</si>
  <si>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</si>
  <si>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</si>
  <si>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</si>
  <si>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</si>
  <si>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</si>
  <si>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</si>
  <si>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</si>
  <si>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</si>
  <si>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</si>
  <si>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</si>
  <si>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</si>
  <si>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</si>
  <si>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</si>
  <si>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</si>
  <si>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</si>
  <si>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</si>
  <si>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</si>
  <si>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</si>
  <si>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</si>
  <si>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</si>
  <si>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</si>
  <si>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</si>
  <si>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</si>
  <si>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</si>
  <si>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</si>
  <si>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</si>
  <si>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</si>
  <si>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</si>
  <si>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</si>
  <si>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</si>
  <si>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</si>
  <si>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</si>
  <si>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</si>
  <si>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</si>
  <si>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</si>
  <si>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</si>
  <si>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</si>
  <si>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</si>
  <si>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</si>
  <si>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</si>
  <si>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</si>
  <si>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</si>
  <si>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</si>
  <si>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</si>
  <si>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</si>
  <si>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</si>
  <si>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</si>
  <si>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</si>
  <si>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</si>
  <si>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</si>
  <si>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</si>
  <si>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</si>
  <si>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</si>
  <si>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</si>
  <si>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</si>
  <si>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</si>
  <si>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</si>
  <si>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</si>
  <si>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</si>
  <si>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</si>
  <si>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</si>
  <si>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</si>
  <si>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</si>
  <si>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</si>
  <si>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</si>
  <si>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</si>
  <si>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</si>
  <si>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</si>
  <si>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</si>
  <si>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</si>
  <si>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</si>
  <si>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</si>
  <si>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</si>
  <si>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</si>
  <si>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</si>
  <si>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</si>
  <si>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</si>
  <si>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</si>
  <si>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</si>
  <si>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</si>
  <si>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</si>
  <si>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</si>
  <si>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</si>
  <si>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</si>
  <si>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</si>
  <si>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</si>
  <si>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</si>
  <si>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</si>
  <si>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</si>
  <si>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</si>
  <si>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</si>
  <si>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</si>
  <si>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</si>
  <si>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</si>
  <si>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</si>
  <si>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</si>
  <si>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</si>
  <si>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</si>
  <si>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</si>
  <si>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</si>
  <si>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</si>
  <si>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</si>
  <si>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</si>
  <si>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</si>
  <si>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</si>
  <si>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</si>
  <si>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</si>
  <si>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</si>
  <si>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</si>
  <si>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</si>
  <si>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</si>
  <si>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</si>
  <si>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</si>
  <si>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</si>
  <si>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</si>
  <si>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</si>
  <si>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</si>
  <si>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</si>
  <si>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</si>
  <si>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</si>
  <si>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</si>
  <si>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</si>
  <si>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</si>
  <si>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</si>
  <si>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</si>
  <si>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</si>
  <si>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</si>
  <si>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</si>
  <si>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</si>
  <si>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</si>
  <si>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</si>
  <si>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</si>
  <si>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</si>
  <si>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</si>
  <si>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</si>
  <si>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</si>
  <si>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</si>
  <si>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</si>
  <si>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</si>
  <si>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</si>
  <si>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</si>
  <si>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</si>
  <si>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</si>
  <si>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</si>
  <si>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</si>
  <si>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</si>
  <si>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</si>
  <si>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</si>
  <si>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</si>
  <si>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</si>
  <si>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</si>
  <si>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</si>
  <si>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</si>
  <si>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</si>
  <si>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</si>
  <si>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</si>
  <si>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</si>
  <si>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</si>
  <si>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</si>
  <si>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</si>
  <si>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</si>
  <si>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</si>
  <si>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</si>
  <si>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</si>
  <si>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</si>
  <si>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</si>
  <si>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</si>
  <si>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</si>
  <si>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</si>
  <si>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</si>
  <si>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</si>
  <si>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</si>
  <si>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</si>
  <si>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</si>
  <si>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</si>
  <si>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</si>
  <si>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</si>
  <si>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</si>
  <si>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</si>
  <si>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</si>
  <si>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J. Transferencias y Asignaciones</t>
  </si>
  <si>
    <t>D. Transferencias, Asignaciones, Subsidios y Subvenciones, y Pensiones y Jubilaciones</t>
  </si>
  <si>
    <t>Departamento de Administración y Finanzas</t>
  </si>
  <si>
    <t>(pesos)</t>
  </si>
  <si>
    <t>Directora General del Instituto del Deporte de Tlaxcala</t>
  </si>
  <si>
    <t>L.C. José Alejandro López Armendariz</t>
  </si>
  <si>
    <t>Jefe del Departamento de de Administración y Finanzas</t>
  </si>
  <si>
    <t>Monto pagado de la inversión al 31 de diciembre de 2021 (k)</t>
  </si>
  <si>
    <t>Monto pagado de la inversión actualizado al 31 de diciembre de 2021 (l)</t>
  </si>
  <si>
    <t>Saldo pendiente por pagar de la inversión al 31 de diciembre de 2021 (m = g – l)</t>
  </si>
  <si>
    <t>Lic. Madai Pérez Carrillo</t>
  </si>
  <si>
    <t xml:space="preserve">  </t>
  </si>
  <si>
    <t>31 de diciembre de 2022</t>
  </si>
  <si>
    <t>31 de marzo de 2023</t>
  </si>
  <si>
    <t>Del 1 de enero al 31 de marzo de 2023</t>
  </si>
  <si>
    <t>al 31 de diciembre de 2022 (d)</t>
  </si>
  <si>
    <t>Del 01 de enero al 31 de diciembre de 2022 y 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</si>
</sst>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86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10" fillId="0" borderId="0" xfId="0" applyNumberFormat="1" applyFont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20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2">
    <cellStyle name="Millares 2" xfId="1" xr:uid="{3F04D63A-A6FD-4AA6-827A-D32EEFC782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40</xdr:row>
      <xdr:rowOff>6804</xdr:rowOff>
    </xdr:from>
    <xdr:to>
      <xdr:col>3</xdr:col>
      <xdr:colOff>575076</xdr:colOff>
      <xdr:row>43</xdr:row>
      <xdr:rowOff>109381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85825C51-54A8-43C0-B248-6B46E18ACA60}"/>
            </a:ext>
          </a:extLst>
        </xdr:cNvPr>
        <xdr:cNvSpPr/>
      </xdr:nvSpPr>
      <xdr:spPr>
        <a:xfrm>
          <a:off x="95250" y="864734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27214</xdr:colOff>
      <xdr:row>39</xdr:row>
      <xdr:rowOff>190499</xdr:rowOff>
    </xdr:from>
    <xdr:to>
      <xdr:col>8</xdr:col>
      <xdr:colOff>411877</xdr:colOff>
      <xdr:row>43</xdr:row>
      <xdr:rowOff>102576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0F169854-39E7-4E48-A29D-05C11227C908}"/>
            </a:ext>
          </a:extLst>
        </xdr:cNvPr>
        <xdr:cNvSpPr/>
      </xdr:nvSpPr>
      <xdr:spPr>
        <a:xfrm>
          <a:off x="3748768" y="864053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79</xdr:row>
      <xdr:rowOff>171450</xdr:rowOff>
    </xdr:from>
    <xdr:to>
      <xdr:col>3</xdr:col>
      <xdr:colOff>2677380</xdr:colOff>
      <xdr:row>83</xdr:row>
      <xdr:rowOff>83527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3B81637B-AA0D-4907-9A41-36E351F491B8}"/>
            </a:ext>
          </a:extLst>
        </xdr:cNvPr>
        <xdr:cNvSpPr/>
      </xdr:nvSpPr>
      <xdr:spPr>
        <a:xfrm>
          <a:off x="1314450" y="1224915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3943350</xdr:colOff>
      <xdr:row>79</xdr:row>
      <xdr:rowOff>161925</xdr:rowOff>
    </xdr:from>
    <xdr:to>
      <xdr:col>6</xdr:col>
      <xdr:colOff>660888</xdr:colOff>
      <xdr:row>83</xdr:row>
      <xdr:rowOff>74002</xdr:rowOff>
    </xdr:to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D9628959-9823-4CA5-B206-FB3B25AEB064}"/>
            </a:ext>
          </a:extLst>
        </xdr:cNvPr>
        <xdr:cNvSpPr/>
      </xdr:nvSpPr>
      <xdr:spPr>
        <a:xfrm>
          <a:off x="5257800" y="1223962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355022</xdr:colOff>
      <xdr:row>79</xdr:row>
      <xdr:rowOff>164523</xdr:rowOff>
    </xdr:from>
    <xdr:to>
      <xdr:col>3</xdr:col>
      <xdr:colOff>2642743</xdr:colOff>
      <xdr:row>83</xdr:row>
      <xdr:rowOff>76600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B173A0FB-F2C1-45A4-90C5-192C89237D5F}"/>
            </a:ext>
          </a:extLst>
        </xdr:cNvPr>
        <xdr:cNvSpPr/>
      </xdr:nvSpPr>
      <xdr:spPr>
        <a:xfrm>
          <a:off x="1229590" y="12443114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79</xdr:row>
      <xdr:rowOff>164522</xdr:rowOff>
    </xdr:from>
    <xdr:to>
      <xdr:col>9</xdr:col>
      <xdr:colOff>384663</xdr:colOff>
      <xdr:row>83</xdr:row>
      <xdr:rowOff>76599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8942E4A5-97AE-46D7-873A-D39EE4106CB2}"/>
            </a:ext>
          </a:extLst>
        </xdr:cNvPr>
        <xdr:cNvSpPr/>
      </xdr:nvSpPr>
      <xdr:spPr>
        <a:xfrm>
          <a:off x="5983432" y="1244311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161</xdr:row>
      <xdr:rowOff>173182</xdr:rowOff>
    </xdr:from>
    <xdr:to>
      <xdr:col>2</xdr:col>
      <xdr:colOff>131607</xdr:colOff>
      <xdr:row>165</xdr:row>
      <xdr:rowOff>85259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B843ED19-526F-4495-9D14-508C218A3BD9}"/>
            </a:ext>
          </a:extLst>
        </xdr:cNvPr>
        <xdr:cNvSpPr/>
      </xdr:nvSpPr>
      <xdr:spPr>
        <a:xfrm>
          <a:off x="311727" y="21396614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216477</xdr:colOff>
      <xdr:row>161</xdr:row>
      <xdr:rowOff>181841</xdr:rowOff>
    </xdr:from>
    <xdr:to>
      <xdr:col>7</xdr:col>
      <xdr:colOff>601140</xdr:colOff>
      <xdr:row>165</xdr:row>
      <xdr:rowOff>93918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3FB34371-AAA0-4CD0-8A6A-C76F92AD5DF6}"/>
            </a:ext>
          </a:extLst>
        </xdr:cNvPr>
        <xdr:cNvSpPr/>
      </xdr:nvSpPr>
      <xdr:spPr>
        <a:xfrm>
          <a:off x="4597977" y="2140527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47625</xdr:rowOff>
    </xdr:from>
    <xdr:to>
      <xdr:col>2</xdr:col>
      <xdr:colOff>200880</xdr:colOff>
      <xdr:row>35</xdr:row>
      <xdr:rowOff>150202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201D5D5F-C314-400B-BBD1-CE1ABFB1EA0C}"/>
            </a:ext>
          </a:extLst>
        </xdr:cNvPr>
        <xdr:cNvSpPr/>
      </xdr:nvSpPr>
      <xdr:spPr>
        <a:xfrm>
          <a:off x="0" y="508635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304800</xdr:colOff>
      <xdr:row>32</xdr:row>
      <xdr:rowOff>28575</xdr:rowOff>
    </xdr:from>
    <xdr:to>
      <xdr:col>6</xdr:col>
      <xdr:colOff>689463</xdr:colOff>
      <xdr:row>35</xdr:row>
      <xdr:rowOff>131152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C35FFD56-6FA9-40D7-A8AF-2157364DA493}"/>
            </a:ext>
          </a:extLst>
        </xdr:cNvPr>
        <xdr:cNvSpPr/>
      </xdr:nvSpPr>
      <xdr:spPr>
        <a:xfrm>
          <a:off x="3543300" y="5067300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85</xdr:row>
      <xdr:rowOff>43961</xdr:rowOff>
    </xdr:from>
    <xdr:to>
      <xdr:col>2</xdr:col>
      <xdr:colOff>310784</xdr:colOff>
      <xdr:row>88</xdr:row>
      <xdr:rowOff>146538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1B99CA5E-5E9F-4E14-881C-19C2DCF6E6D1}"/>
            </a:ext>
          </a:extLst>
        </xdr:cNvPr>
        <xdr:cNvSpPr/>
      </xdr:nvSpPr>
      <xdr:spPr>
        <a:xfrm>
          <a:off x="175846" y="10631365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212481</xdr:colOff>
      <xdr:row>85</xdr:row>
      <xdr:rowOff>36634</xdr:rowOff>
    </xdr:from>
    <xdr:to>
      <xdr:col>7</xdr:col>
      <xdr:colOff>597144</xdr:colOff>
      <xdr:row>88</xdr:row>
      <xdr:rowOff>139211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9E5841EF-6714-4479-9BB8-1DD8BC3D4C88}"/>
            </a:ext>
          </a:extLst>
        </xdr:cNvPr>
        <xdr:cNvSpPr/>
      </xdr:nvSpPr>
      <xdr:spPr>
        <a:xfrm>
          <a:off x="4278923" y="10624038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7938</xdr:colOff>
      <xdr:row>33</xdr:row>
      <xdr:rowOff>47625</xdr:rowOff>
    </xdr:from>
    <xdr:to>
      <xdr:col>1</xdr:col>
      <xdr:colOff>581880</xdr:colOff>
      <xdr:row>36</xdr:row>
      <xdr:rowOff>150202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992A05C5-E8DB-4EFB-8CFC-E4DBD9A13C7D}"/>
            </a:ext>
          </a:extLst>
        </xdr:cNvPr>
        <xdr:cNvSpPr/>
      </xdr:nvSpPr>
      <xdr:spPr>
        <a:xfrm>
          <a:off x="7938" y="6469063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Madai Pérez Carrillo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341312</xdr:colOff>
      <xdr:row>33</xdr:row>
      <xdr:rowOff>47625</xdr:rowOff>
    </xdr:from>
    <xdr:to>
      <xdr:col>6</xdr:col>
      <xdr:colOff>725975</xdr:colOff>
      <xdr:row>36</xdr:row>
      <xdr:rowOff>150202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D0C03DA6-5BDE-49C4-AB00-728A7882A26E}"/>
            </a:ext>
          </a:extLst>
        </xdr:cNvPr>
        <xdr:cNvSpPr/>
      </xdr:nvSpPr>
      <xdr:spPr>
        <a:xfrm>
          <a:off x="3968750" y="646906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opLeftCell="A58" zoomScale="120" zoomScaleNormal="120" workbookViewId="0">
      <selection activeCell="G69" sqref="G69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38" t="s">
        <v>120</v>
      </c>
      <c r="B1" s="139"/>
      <c r="C1" s="139"/>
      <c r="D1" s="139"/>
      <c r="E1" s="139"/>
      <c r="F1" s="139"/>
      <c r="G1" s="139"/>
      <c r="H1" s="140"/>
    </row>
    <row r="2" spans="1:8" x14ac:dyDescent="0.25">
      <c r="A2" s="141" t="s">
        <v>0</v>
      </c>
      <c r="B2" s="142"/>
      <c r="C2" s="142"/>
      <c r="D2" s="142"/>
      <c r="E2" s="142"/>
      <c r="F2" s="142"/>
      <c r="G2" s="142"/>
      <c r="H2" s="143"/>
    </row>
    <row r="3" spans="1:8" x14ac:dyDescent="0.25">
      <c r="A3" s="141" t="s">
        <v>457</v>
      </c>
      <c r="B3" s="142"/>
      <c r="C3" s="142"/>
      <c r="D3" s="142"/>
      <c r="E3" s="142"/>
      <c r="F3" s="142"/>
      <c r="G3" s="142"/>
      <c r="H3" s="143"/>
    </row>
    <row r="4" spans="1:8" ht="15.75" thickBot="1" x14ac:dyDescent="0.3">
      <c r="A4" s="144" t="s">
        <v>1</v>
      </c>
      <c r="B4" s="145"/>
      <c r="C4" s="145"/>
      <c r="D4" s="145"/>
      <c r="E4" s="145"/>
      <c r="F4" s="145"/>
      <c r="G4" s="145"/>
      <c r="H4" s="146"/>
    </row>
    <row r="5" spans="1:8" ht="17.25" thickBot="1" x14ac:dyDescent="0.3">
      <c r="A5" s="114"/>
      <c r="B5" s="111" t="s">
        <v>2</v>
      </c>
      <c r="C5" s="1" t="s">
        <v>454</v>
      </c>
      <c r="D5" s="1" t="s">
        <v>453</v>
      </c>
      <c r="E5" s="2"/>
      <c r="F5" s="3" t="s">
        <v>2</v>
      </c>
      <c r="G5" s="1" t="s">
        <v>454</v>
      </c>
      <c r="H5" s="1" t="s">
        <v>453</v>
      </c>
    </row>
    <row r="6" spans="1:8" x14ac:dyDescent="0.25">
      <c r="A6" s="114"/>
      <c r="B6" s="111"/>
      <c r="C6" s="134"/>
      <c r="D6" s="134"/>
      <c r="E6" s="135"/>
      <c r="F6" s="111"/>
      <c r="G6" s="134"/>
      <c r="H6" s="134"/>
    </row>
    <row r="7" spans="1:8" ht="12.6" customHeight="1" x14ac:dyDescent="0.25">
      <c r="A7" s="114"/>
      <c r="B7" s="4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14"/>
      <c r="B8" s="4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14"/>
      <c r="B9" s="6" t="s">
        <v>7</v>
      </c>
      <c r="C9" s="14">
        <f>SUM(C10:C16)</f>
        <v>1813349</v>
      </c>
      <c r="D9" s="14">
        <f>SUM(D10:D16)</f>
        <v>1619297</v>
      </c>
      <c r="E9" s="5"/>
      <c r="F9" s="6" t="s">
        <v>8</v>
      </c>
      <c r="G9" s="14">
        <f>SUM(G10:G18)</f>
        <v>1529000</v>
      </c>
      <c r="H9" s="14">
        <f>SUM(H10:H18)</f>
        <v>1506613</v>
      </c>
    </row>
    <row r="10" spans="1:8" ht="12.6" customHeight="1" x14ac:dyDescent="0.25">
      <c r="A10" s="114"/>
      <c r="B10" s="6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14"/>
      <c r="B11" s="6" t="s">
        <v>11</v>
      </c>
      <c r="C11" s="14">
        <v>1813349</v>
      </c>
      <c r="D11" s="14">
        <v>1619297</v>
      </c>
      <c r="E11" s="5"/>
      <c r="F11" s="6" t="s">
        <v>12</v>
      </c>
      <c r="G11" s="14">
        <v>1522275</v>
      </c>
      <c r="H11" s="14">
        <v>1506613</v>
      </c>
    </row>
    <row r="12" spans="1:8" ht="12.6" customHeight="1" x14ac:dyDescent="0.25">
      <c r="A12" s="114"/>
      <c r="B12" s="6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14"/>
      <c r="B13" s="6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14"/>
      <c r="B14" s="6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14"/>
      <c r="B15" s="6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14"/>
      <c r="B16" s="6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14"/>
      <c r="B17" s="115" t="s">
        <v>23</v>
      </c>
      <c r="C17" s="14">
        <f>SUM(C18:C24)</f>
        <v>535467</v>
      </c>
      <c r="D17" s="14">
        <f>SUM(D18:D24)</f>
        <v>41057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14"/>
      <c r="B18" s="6" t="s">
        <v>25</v>
      </c>
      <c r="C18" s="14">
        <v>0</v>
      </c>
      <c r="D18" s="14">
        <v>0</v>
      </c>
      <c r="E18" s="5"/>
      <c r="F18" s="6" t="s">
        <v>26</v>
      </c>
      <c r="G18" s="14">
        <v>6725</v>
      </c>
      <c r="H18" s="14">
        <v>0</v>
      </c>
    </row>
    <row r="19" spans="1:8" ht="12.6" customHeight="1" x14ac:dyDescent="0.25">
      <c r="A19" s="114"/>
      <c r="B19" s="6" t="s">
        <v>27</v>
      </c>
      <c r="C19" s="14">
        <v>0</v>
      </c>
      <c r="D19" s="14">
        <v>0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14"/>
      <c r="B20" s="6" t="s">
        <v>29</v>
      </c>
      <c r="C20" s="14">
        <v>535467</v>
      </c>
      <c r="D20" s="14">
        <v>41057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14"/>
      <c r="B21" s="6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14"/>
      <c r="B22" s="6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14"/>
      <c r="B23" s="6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14"/>
      <c r="B24" s="6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14"/>
      <c r="B25" s="6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14"/>
      <c r="B26" s="6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14"/>
      <c r="B27" s="6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14"/>
      <c r="B28" s="6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14"/>
      <c r="B29" s="6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14"/>
      <c r="B30" s="6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14"/>
      <c r="B31" s="6" t="s">
        <v>51</v>
      </c>
      <c r="C31" s="14">
        <f>SUM(C32:C36)</f>
        <v>0</v>
      </c>
      <c r="D31" s="14">
        <f>SUM(D32:D36)</f>
        <v>0</v>
      </c>
      <c r="E31" s="5"/>
      <c r="F31" s="115" t="s">
        <v>52</v>
      </c>
      <c r="G31" s="14">
        <f>SUM(G32:G37)</f>
        <v>269319</v>
      </c>
      <c r="H31" s="14">
        <f>SUM(H32:H37)</f>
        <v>74233</v>
      </c>
    </row>
    <row r="32" spans="1:8" ht="12.6" customHeight="1" x14ac:dyDescent="0.25">
      <c r="A32" s="114"/>
      <c r="B32" s="6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14"/>
      <c r="B33" s="6" t="s">
        <v>55</v>
      </c>
      <c r="C33" s="14">
        <v>0</v>
      </c>
      <c r="D33" s="14">
        <v>0</v>
      </c>
      <c r="E33" s="5"/>
      <c r="F33" s="6" t="s">
        <v>56</v>
      </c>
      <c r="G33" s="14">
        <v>269319</v>
      </c>
      <c r="H33" s="14">
        <v>74233</v>
      </c>
    </row>
    <row r="34" spans="1:8" ht="12.6" customHeight="1" x14ac:dyDescent="0.25">
      <c r="A34" s="114"/>
      <c r="B34" s="6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14"/>
      <c r="B35" s="6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14"/>
      <c r="B36" s="6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14"/>
      <c r="B37" s="6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14"/>
      <c r="B38" s="6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14"/>
      <c r="B39" s="6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14"/>
      <c r="B40" s="6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14"/>
      <c r="B41" s="6" t="s">
        <v>71</v>
      </c>
      <c r="C41" s="14">
        <f>SUM(C42:C45)</f>
        <v>0</v>
      </c>
      <c r="D41" s="14">
        <f>SUM(D42:D45)</f>
        <v>0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14"/>
      <c r="B42" s="6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0</v>
      </c>
      <c r="H42" s="14">
        <f>SUM(H43:H45)</f>
        <v>0</v>
      </c>
    </row>
    <row r="43" spans="1:8" ht="12.6" customHeight="1" x14ac:dyDescent="0.25">
      <c r="A43" s="114"/>
      <c r="B43" s="6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14"/>
      <c r="B44" s="6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14"/>
      <c r="B45" s="6" t="s">
        <v>79</v>
      </c>
      <c r="C45" s="14">
        <v>0</v>
      </c>
      <c r="D45" s="14">
        <v>0</v>
      </c>
      <c r="E45" s="5"/>
      <c r="F45" s="6" t="s">
        <v>80</v>
      </c>
      <c r="G45" s="14">
        <v>0</v>
      </c>
      <c r="H45" s="14">
        <v>0</v>
      </c>
    </row>
    <row r="46" spans="1:8" ht="12.6" customHeight="1" x14ac:dyDescent="0.25">
      <c r="A46" s="114"/>
      <c r="B46" s="6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16"/>
      <c r="B47" s="136" t="s">
        <v>81</v>
      </c>
      <c r="C47" s="15">
        <f>C9+C17+C25+C31+C37+C38+C41</f>
        <v>2348816</v>
      </c>
      <c r="D47" s="15">
        <f>D9+D17+D25+D31+D37+D38+D41</f>
        <v>1660354</v>
      </c>
      <c r="E47" s="8"/>
      <c r="F47" s="136" t="s">
        <v>82</v>
      </c>
      <c r="G47" s="15">
        <f>G9+G19+G23+G26+G27+G31+G38+G42</f>
        <v>1798319</v>
      </c>
      <c r="H47" s="15">
        <f>H9+H19+H23+H26+H27+H31+H38+H42</f>
        <v>1580846</v>
      </c>
    </row>
    <row r="48" spans="1:8" ht="12.6" customHeight="1" x14ac:dyDescent="0.25">
      <c r="A48" s="113"/>
      <c r="B48" s="108" t="s">
        <v>83</v>
      </c>
      <c r="C48" s="16"/>
      <c r="D48" s="16"/>
      <c r="E48" s="9"/>
      <c r="F48" s="108" t="s">
        <v>84</v>
      </c>
      <c r="G48" s="16"/>
      <c r="H48" s="16"/>
    </row>
    <row r="49" spans="1:8" ht="12.6" customHeight="1" x14ac:dyDescent="0.25">
      <c r="A49" s="114"/>
      <c r="B49" s="6" t="s">
        <v>85</v>
      </c>
      <c r="C49" s="14">
        <v>0</v>
      </c>
      <c r="D49" s="14">
        <v>0</v>
      </c>
      <c r="E49" s="5"/>
      <c r="F49" s="6" t="s">
        <v>86</v>
      </c>
      <c r="G49" s="14">
        <v>0</v>
      </c>
      <c r="H49" s="14">
        <v>0</v>
      </c>
    </row>
    <row r="50" spans="1:8" ht="12.6" customHeight="1" x14ac:dyDescent="0.25">
      <c r="A50" s="114"/>
      <c r="B50" s="6" t="s">
        <v>87</v>
      </c>
      <c r="C50" s="14">
        <v>0</v>
      </c>
      <c r="D50" s="14">
        <v>0</v>
      </c>
      <c r="E50" s="5"/>
      <c r="F50" s="6" t="s">
        <v>88</v>
      </c>
      <c r="G50" s="14">
        <v>0</v>
      </c>
      <c r="H50" s="14">
        <v>0</v>
      </c>
    </row>
    <row r="51" spans="1:8" ht="12.6" customHeight="1" x14ac:dyDescent="0.25">
      <c r="A51" s="114"/>
      <c r="B51" s="6" t="s">
        <v>89</v>
      </c>
      <c r="C51" s="14">
        <v>4560940</v>
      </c>
      <c r="D51" s="14">
        <v>4560940</v>
      </c>
      <c r="E51" s="5"/>
      <c r="F51" s="6" t="s">
        <v>90</v>
      </c>
      <c r="G51" s="14">
        <v>0</v>
      </c>
      <c r="H51" s="14">
        <v>0</v>
      </c>
    </row>
    <row r="52" spans="1:8" ht="12.6" customHeight="1" x14ac:dyDescent="0.25">
      <c r="A52" s="114"/>
      <c r="B52" s="6" t="s">
        <v>91</v>
      </c>
      <c r="C52" s="14">
        <v>10140465</v>
      </c>
      <c r="D52" s="14">
        <v>10140465</v>
      </c>
      <c r="E52" s="5"/>
      <c r="F52" s="6" t="s">
        <v>92</v>
      </c>
      <c r="G52" s="14">
        <v>0</v>
      </c>
      <c r="H52" s="14">
        <v>0</v>
      </c>
    </row>
    <row r="53" spans="1:8" ht="12.6" customHeight="1" x14ac:dyDescent="0.25">
      <c r="A53" s="114"/>
      <c r="B53" s="6" t="s">
        <v>93</v>
      </c>
      <c r="C53" s="14">
        <v>0</v>
      </c>
      <c r="D53" s="14">
        <v>0</v>
      </c>
      <c r="E53" s="5"/>
      <c r="F53" s="6" t="s">
        <v>94</v>
      </c>
      <c r="G53" s="14">
        <v>0</v>
      </c>
      <c r="H53" s="14">
        <v>0</v>
      </c>
    </row>
    <row r="54" spans="1:8" ht="12.6" customHeight="1" x14ac:dyDescent="0.25">
      <c r="A54" s="114"/>
      <c r="B54" s="6" t="s">
        <v>95</v>
      </c>
      <c r="C54" s="14">
        <v>0</v>
      </c>
      <c r="D54" s="14">
        <v>0</v>
      </c>
      <c r="E54" s="112"/>
      <c r="F54" s="6" t="s">
        <v>96</v>
      </c>
      <c r="G54" s="14">
        <v>0</v>
      </c>
      <c r="H54" s="14">
        <v>0</v>
      </c>
    </row>
    <row r="55" spans="1:8" ht="12.6" customHeight="1" x14ac:dyDescent="0.25">
      <c r="A55" s="114"/>
      <c r="B55" s="6" t="s">
        <v>97</v>
      </c>
      <c r="C55" s="14">
        <v>0</v>
      </c>
      <c r="D55" s="14">
        <v>0</v>
      </c>
      <c r="E55" s="112"/>
      <c r="F55" s="4"/>
      <c r="G55" s="14"/>
      <c r="H55" s="14"/>
    </row>
    <row r="56" spans="1:8" ht="12.6" customHeight="1" x14ac:dyDescent="0.25">
      <c r="A56" s="114"/>
      <c r="B56" s="6" t="s">
        <v>98</v>
      </c>
      <c r="C56" s="14">
        <v>0</v>
      </c>
      <c r="D56" s="14">
        <v>0</v>
      </c>
      <c r="E56" s="112"/>
      <c r="F56" s="4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14"/>
      <c r="B57" s="6" t="s">
        <v>100</v>
      </c>
      <c r="C57" s="14">
        <v>1367</v>
      </c>
      <c r="D57" s="14">
        <v>1367</v>
      </c>
      <c r="E57" s="5"/>
      <c r="F57" s="107"/>
      <c r="G57" s="14"/>
      <c r="H57" s="14"/>
    </row>
    <row r="58" spans="1:8" ht="12.6" customHeight="1" x14ac:dyDescent="0.25">
      <c r="A58" s="114"/>
      <c r="B58" s="6"/>
      <c r="C58" s="14"/>
      <c r="D58" s="14"/>
      <c r="E58" s="5"/>
      <c r="F58" s="4" t="s">
        <v>101</v>
      </c>
      <c r="G58" s="14">
        <f>G47+G56</f>
        <v>1798319</v>
      </c>
      <c r="H58" s="14">
        <f>H47+H56</f>
        <v>1580846</v>
      </c>
    </row>
    <row r="59" spans="1:8" ht="12.6" customHeight="1" x14ac:dyDescent="0.25">
      <c r="A59" s="114"/>
      <c r="B59" s="4" t="s">
        <v>102</v>
      </c>
      <c r="C59" s="14">
        <f>C49+C50+C51+C52+C53+C54+C55+C56+C57</f>
        <v>14702772</v>
      </c>
      <c r="D59" s="14">
        <f>D49+D50+D51+D52+D53+D54+D55+D56+D57</f>
        <v>14702772</v>
      </c>
      <c r="E59" s="5"/>
      <c r="F59" s="6"/>
      <c r="G59" s="14"/>
      <c r="H59" s="14"/>
    </row>
    <row r="60" spans="1:8" ht="12.6" customHeight="1" x14ac:dyDescent="0.25">
      <c r="A60" s="114"/>
      <c r="B60" s="6"/>
      <c r="C60" s="14"/>
      <c r="D60" s="14"/>
      <c r="E60" s="112"/>
      <c r="F60" s="4" t="s">
        <v>103</v>
      </c>
      <c r="G60" s="14"/>
      <c r="H60" s="14"/>
    </row>
    <row r="61" spans="1:8" ht="12.6" customHeight="1" x14ac:dyDescent="0.25">
      <c r="A61" s="114"/>
      <c r="B61" s="4" t="s">
        <v>104</v>
      </c>
      <c r="C61" s="14">
        <f>C47+C59</f>
        <v>17051588</v>
      </c>
      <c r="D61" s="14">
        <f>D47+D59</f>
        <v>16363126</v>
      </c>
      <c r="E61" s="5"/>
      <c r="F61" s="4"/>
      <c r="G61" s="14"/>
      <c r="H61" s="14"/>
    </row>
    <row r="62" spans="1:8" ht="12.6" customHeight="1" x14ac:dyDescent="0.25">
      <c r="A62" s="114"/>
      <c r="B62" s="6"/>
      <c r="C62" s="14"/>
      <c r="D62" s="14"/>
      <c r="E62" s="5"/>
      <c r="F62" s="4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14"/>
      <c r="B63" s="6"/>
      <c r="C63" s="14"/>
      <c r="D63" s="14"/>
      <c r="E63" s="5"/>
      <c r="F63" s="6" t="s">
        <v>106</v>
      </c>
      <c r="G63" s="14">
        <v>0</v>
      </c>
      <c r="H63" s="14">
        <v>0</v>
      </c>
    </row>
    <row r="64" spans="1:8" ht="12.6" customHeight="1" x14ac:dyDescent="0.25">
      <c r="A64" s="114"/>
      <c r="B64" s="6"/>
      <c r="C64" s="14"/>
      <c r="D64" s="14"/>
      <c r="E64" s="5"/>
      <c r="F64" s="6" t="s">
        <v>107</v>
      </c>
      <c r="G64" s="14">
        <v>0</v>
      </c>
      <c r="H64" s="14">
        <v>0</v>
      </c>
    </row>
    <row r="65" spans="1:8" ht="12.6" customHeight="1" x14ac:dyDescent="0.25">
      <c r="A65" s="114"/>
      <c r="B65" s="6"/>
      <c r="C65" s="14"/>
      <c r="D65" s="14"/>
      <c r="E65" s="5"/>
      <c r="F65" s="6" t="s">
        <v>108</v>
      </c>
      <c r="G65" s="14">
        <v>0</v>
      </c>
      <c r="H65" s="14">
        <v>0</v>
      </c>
    </row>
    <row r="66" spans="1:8" ht="12.6" customHeight="1" x14ac:dyDescent="0.25">
      <c r="A66" s="114"/>
      <c r="B66" s="6"/>
      <c r="C66" s="14"/>
      <c r="D66" s="14"/>
      <c r="E66" s="5"/>
      <c r="F66" s="6"/>
      <c r="G66" s="14"/>
      <c r="H66" s="14"/>
    </row>
    <row r="67" spans="1:8" ht="12.6" customHeight="1" x14ac:dyDescent="0.25">
      <c r="A67" s="114"/>
      <c r="B67" s="6"/>
      <c r="C67" s="14"/>
      <c r="D67" s="14"/>
      <c r="E67" s="5"/>
      <c r="F67" s="4" t="s">
        <v>109</v>
      </c>
      <c r="G67" s="14">
        <f>G68+G69+G70+G71+G72</f>
        <v>15253269</v>
      </c>
      <c r="H67" s="14">
        <f>H68+H69+H70+H71+H72</f>
        <v>14782280</v>
      </c>
    </row>
    <row r="68" spans="1:8" ht="12.6" customHeight="1" x14ac:dyDescent="0.25">
      <c r="A68" s="114"/>
      <c r="B68" s="6"/>
      <c r="C68" s="14"/>
      <c r="D68" s="14"/>
      <c r="E68" s="5"/>
      <c r="F68" s="6" t="s">
        <v>110</v>
      </c>
      <c r="G68" s="14">
        <v>516839</v>
      </c>
      <c r="H68" s="14">
        <v>12096</v>
      </c>
    </row>
    <row r="69" spans="1:8" ht="12.6" customHeight="1" x14ac:dyDescent="0.25">
      <c r="A69" s="114"/>
      <c r="B69" s="6"/>
      <c r="C69" s="14"/>
      <c r="D69" s="14"/>
      <c r="E69" s="5"/>
      <c r="F69" s="6" t="s">
        <v>111</v>
      </c>
      <c r="G69" s="14">
        <v>652391</v>
      </c>
      <c r="H69" s="14">
        <v>686145</v>
      </c>
    </row>
    <row r="70" spans="1:8" ht="12.6" customHeight="1" x14ac:dyDescent="0.25">
      <c r="A70" s="114"/>
      <c r="B70" s="6"/>
      <c r="C70" s="14"/>
      <c r="D70" s="14"/>
      <c r="E70" s="5"/>
      <c r="F70" s="6" t="s">
        <v>112</v>
      </c>
      <c r="G70" s="14">
        <v>0</v>
      </c>
      <c r="H70" s="14">
        <v>0</v>
      </c>
    </row>
    <row r="71" spans="1:8" ht="12.6" customHeight="1" x14ac:dyDescent="0.25">
      <c r="A71" s="114"/>
      <c r="B71" s="6"/>
      <c r="C71" s="14"/>
      <c r="D71" s="14"/>
      <c r="E71" s="5"/>
      <c r="F71" s="6" t="s">
        <v>113</v>
      </c>
      <c r="G71" s="14">
        <v>0</v>
      </c>
      <c r="H71" s="14">
        <v>0</v>
      </c>
    </row>
    <row r="72" spans="1:8" ht="12.6" customHeight="1" x14ac:dyDescent="0.25">
      <c r="A72" s="114"/>
      <c r="B72" s="6"/>
      <c r="C72" s="14"/>
      <c r="D72" s="14"/>
      <c r="E72" s="5"/>
      <c r="F72" s="6" t="s">
        <v>114</v>
      </c>
      <c r="G72" s="14">
        <v>14084039</v>
      </c>
      <c r="H72" s="14">
        <v>14084039</v>
      </c>
    </row>
    <row r="73" spans="1:8" ht="12.6" customHeight="1" x14ac:dyDescent="0.25">
      <c r="A73" s="114"/>
      <c r="B73" s="6"/>
      <c r="C73" s="14"/>
      <c r="D73" s="14"/>
      <c r="E73" s="5"/>
      <c r="F73" s="6"/>
      <c r="G73" s="14"/>
      <c r="H73" s="14"/>
    </row>
    <row r="74" spans="1:8" ht="15.75" customHeight="1" x14ac:dyDescent="0.25">
      <c r="A74" s="114"/>
      <c r="B74" s="6"/>
      <c r="C74" s="14"/>
      <c r="D74" s="14"/>
      <c r="E74" s="5"/>
      <c r="F74" s="118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14"/>
      <c r="B75" s="6"/>
      <c r="C75" s="14"/>
      <c r="D75" s="14"/>
      <c r="E75" s="5"/>
      <c r="F75" s="6" t="s">
        <v>116</v>
      </c>
      <c r="G75" s="14">
        <v>0</v>
      </c>
      <c r="H75" s="14">
        <v>0</v>
      </c>
    </row>
    <row r="76" spans="1:8" ht="12.6" customHeight="1" x14ac:dyDescent="0.25">
      <c r="A76" s="114"/>
      <c r="B76" s="6"/>
      <c r="C76" s="14"/>
      <c r="D76" s="14"/>
      <c r="E76" s="5"/>
      <c r="F76" s="6" t="s">
        <v>117</v>
      </c>
      <c r="G76" s="14">
        <v>0</v>
      </c>
      <c r="H76" s="14">
        <v>0</v>
      </c>
    </row>
    <row r="77" spans="1:8" ht="12.6" customHeight="1" x14ac:dyDescent="0.25">
      <c r="A77" s="114"/>
      <c r="B77" s="6"/>
      <c r="C77" s="14"/>
      <c r="D77" s="14"/>
      <c r="E77" s="5"/>
      <c r="F77" s="6"/>
      <c r="G77" s="14"/>
      <c r="H77" s="14"/>
    </row>
    <row r="78" spans="1:8" ht="12.6" customHeight="1" x14ac:dyDescent="0.25">
      <c r="A78" s="114"/>
      <c r="B78" s="6"/>
      <c r="C78" s="14"/>
      <c r="D78" s="14"/>
      <c r="E78" s="5"/>
      <c r="F78" s="4" t="s">
        <v>118</v>
      </c>
      <c r="G78" s="14">
        <f>G62+G67+G74</f>
        <v>15253269</v>
      </c>
      <c r="H78" s="14">
        <f>H62+H67+H74</f>
        <v>14782280</v>
      </c>
    </row>
    <row r="79" spans="1:8" ht="12.6" customHeight="1" x14ac:dyDescent="0.25">
      <c r="A79" s="114"/>
      <c r="B79" s="6"/>
      <c r="C79" s="14"/>
      <c r="D79" s="14"/>
      <c r="E79" s="5"/>
      <c r="F79" s="6"/>
      <c r="G79" s="14"/>
      <c r="H79" s="14"/>
    </row>
    <row r="80" spans="1:8" ht="12.6" customHeight="1" x14ac:dyDescent="0.25">
      <c r="A80" s="114"/>
      <c r="B80" s="6"/>
      <c r="C80" s="14"/>
      <c r="D80" s="14"/>
      <c r="E80" s="5"/>
      <c r="F80" s="4" t="s">
        <v>119</v>
      </c>
      <c r="G80" s="14">
        <f>G58+G78</f>
        <v>17051588</v>
      </c>
      <c r="H80" s="14">
        <f>H58+H78</f>
        <v>16363126</v>
      </c>
    </row>
    <row r="81" spans="1:8" ht="12.6" customHeight="1" thickBot="1" x14ac:dyDescent="0.3">
      <c r="A81" s="116"/>
      <c r="B81" s="117"/>
      <c r="C81" s="15"/>
      <c r="D81" s="15"/>
      <c r="E81" s="8"/>
      <c r="F81" s="106"/>
      <c r="G81" s="15"/>
      <c r="H81" s="15"/>
    </row>
    <row r="84" spans="1:8" x14ac:dyDescent="0.25">
      <c r="B84" s="148"/>
      <c r="C84" s="148"/>
      <c r="F84" s="148"/>
      <c r="G84" s="148"/>
    </row>
    <row r="85" spans="1:8" x14ac:dyDescent="0.25">
      <c r="B85" s="104"/>
      <c r="C85" s="104"/>
      <c r="D85" s="104"/>
      <c r="E85" s="104"/>
      <c r="F85" s="104"/>
      <c r="G85" s="104"/>
    </row>
    <row r="86" spans="1:8" x14ac:dyDescent="0.25">
      <c r="B86" s="147"/>
      <c r="C86" s="147"/>
      <c r="D86" s="104"/>
      <c r="E86" s="104"/>
      <c r="F86" s="147"/>
      <c r="G86" s="147"/>
    </row>
    <row r="87" spans="1:8" x14ac:dyDescent="0.25">
      <c r="B87" s="147"/>
      <c r="C87" s="147"/>
      <c r="D87" s="104"/>
      <c r="E87" s="104"/>
      <c r="F87" s="147"/>
      <c r="G87" s="147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zoomScale="140" zoomScaleNormal="140" workbookViewId="0">
      <selection activeCell="F17" sqref="F17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62" t="s">
        <v>120</v>
      </c>
      <c r="B1" s="163"/>
      <c r="C1" s="163"/>
      <c r="D1" s="163"/>
      <c r="E1" s="163"/>
      <c r="F1" s="163"/>
      <c r="G1" s="163"/>
      <c r="H1" s="163"/>
      <c r="I1" s="164"/>
    </row>
    <row r="2" spans="1:9" ht="15.75" thickBot="1" x14ac:dyDescent="0.3">
      <c r="A2" s="165" t="s">
        <v>121</v>
      </c>
      <c r="B2" s="166"/>
      <c r="C2" s="166"/>
      <c r="D2" s="166"/>
      <c r="E2" s="166"/>
      <c r="F2" s="166"/>
      <c r="G2" s="166"/>
      <c r="H2" s="166"/>
      <c r="I2" s="167"/>
    </row>
    <row r="3" spans="1:9" ht="15.75" thickBot="1" x14ac:dyDescent="0.3">
      <c r="A3" s="165" t="s">
        <v>455</v>
      </c>
      <c r="B3" s="166"/>
      <c r="C3" s="166"/>
      <c r="D3" s="166"/>
      <c r="E3" s="166"/>
      <c r="F3" s="166"/>
      <c r="G3" s="166"/>
      <c r="H3" s="166"/>
      <c r="I3" s="167"/>
    </row>
    <row r="4" spans="1:9" ht="15.75" thickBot="1" x14ac:dyDescent="0.3">
      <c r="A4" s="165" t="s">
        <v>1</v>
      </c>
      <c r="B4" s="166"/>
      <c r="C4" s="166"/>
      <c r="D4" s="166"/>
      <c r="E4" s="166"/>
      <c r="F4" s="166"/>
      <c r="G4" s="166"/>
      <c r="H4" s="166"/>
      <c r="I4" s="167"/>
    </row>
    <row r="5" spans="1:9" ht="24" customHeight="1" x14ac:dyDescent="0.25">
      <c r="A5" s="168" t="s">
        <v>157</v>
      </c>
      <c r="B5" s="169"/>
      <c r="C5" s="17" t="s">
        <v>122</v>
      </c>
      <c r="D5" s="151" t="s">
        <v>429</v>
      </c>
      <c r="E5" s="151" t="s">
        <v>430</v>
      </c>
      <c r="F5" s="151" t="s">
        <v>431</v>
      </c>
      <c r="G5" s="17" t="s">
        <v>123</v>
      </c>
      <c r="H5" s="151" t="s">
        <v>432</v>
      </c>
      <c r="I5" s="151" t="s">
        <v>433</v>
      </c>
    </row>
    <row r="6" spans="1:9" ht="25.5" thickBot="1" x14ac:dyDescent="0.3">
      <c r="A6" s="170"/>
      <c r="B6" s="171"/>
      <c r="C6" s="18" t="s">
        <v>456</v>
      </c>
      <c r="D6" s="153"/>
      <c r="E6" s="153"/>
      <c r="F6" s="153"/>
      <c r="G6" s="18" t="s">
        <v>124</v>
      </c>
      <c r="H6" s="153"/>
      <c r="I6" s="153"/>
    </row>
    <row r="7" spans="1:9" x14ac:dyDescent="0.25">
      <c r="A7" s="172"/>
      <c r="B7" s="173"/>
      <c r="C7" s="4"/>
      <c r="D7" s="4"/>
      <c r="E7" s="4"/>
      <c r="F7" s="4"/>
      <c r="G7" s="4"/>
      <c r="H7" s="4"/>
      <c r="I7" s="4"/>
    </row>
    <row r="8" spans="1:9" x14ac:dyDescent="0.25">
      <c r="A8" s="156" t="s">
        <v>125</v>
      </c>
      <c r="B8" s="157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56" t="s">
        <v>126</v>
      </c>
      <c r="B9" s="157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56" t="s">
        <v>130</v>
      </c>
      <c r="B13" s="157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56" t="s">
        <v>134</v>
      </c>
      <c r="B17" s="157"/>
      <c r="C17" s="14">
        <v>1580846</v>
      </c>
      <c r="D17" s="14">
        <v>4250079</v>
      </c>
      <c r="E17" s="14">
        <v>4467552</v>
      </c>
      <c r="F17" s="14">
        <v>0</v>
      </c>
      <c r="G17" s="14">
        <f>C17+E17-D17</f>
        <v>1798319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56" t="s">
        <v>135</v>
      </c>
      <c r="B19" s="157"/>
      <c r="C19" s="13">
        <f>C8+C17</f>
        <v>1580846</v>
      </c>
      <c r="D19" s="13">
        <f t="shared" ref="D19:I19" si="3">D8+D17</f>
        <v>4250079</v>
      </c>
      <c r="E19" s="13">
        <f t="shared" si="3"/>
        <v>4467552</v>
      </c>
      <c r="F19" s="13">
        <f t="shared" si="3"/>
        <v>0</v>
      </c>
      <c r="G19" s="13">
        <f>G8+G17</f>
        <v>1798319</v>
      </c>
      <c r="H19" s="13">
        <f t="shared" si="3"/>
        <v>0</v>
      </c>
      <c r="I19" s="13">
        <f t="shared" si="3"/>
        <v>0</v>
      </c>
    </row>
    <row r="20" spans="1:9" x14ac:dyDescent="0.25">
      <c r="A20" s="156"/>
      <c r="B20" s="157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56" t="s">
        <v>136</v>
      </c>
      <c r="B21" s="157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49" t="s">
        <v>137</v>
      </c>
      <c r="B22" s="150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49" t="s">
        <v>138</v>
      </c>
      <c r="B23" s="150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49" t="s">
        <v>139</v>
      </c>
      <c r="B24" s="150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60"/>
      <c r="B25" s="161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56" t="s">
        <v>140</v>
      </c>
      <c r="B26" s="157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49" t="s">
        <v>141</v>
      </c>
      <c r="B27" s="150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49" t="s">
        <v>142</v>
      </c>
      <c r="B28" s="150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49" t="s">
        <v>143</v>
      </c>
      <c r="B29" s="150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58"/>
      <c r="B30" s="159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54" t="s">
        <v>144</v>
      </c>
      <c r="C31" s="154"/>
      <c r="D31" s="154"/>
      <c r="E31" s="154"/>
      <c r="F31" s="154"/>
      <c r="G31" s="154"/>
      <c r="H31" s="154"/>
      <c r="I31" s="154"/>
    </row>
    <row r="32" spans="1:9" ht="15.75" thickBot="1" x14ac:dyDescent="0.3">
      <c r="A32" s="23">
        <v>2</v>
      </c>
      <c r="B32" s="155" t="s">
        <v>145</v>
      </c>
      <c r="C32" s="155"/>
      <c r="D32" s="155"/>
      <c r="E32" s="155"/>
      <c r="F32" s="155"/>
      <c r="G32" s="155"/>
      <c r="H32" s="155"/>
      <c r="I32" s="155"/>
    </row>
    <row r="33" spans="1:6" x14ac:dyDescent="0.25">
      <c r="A33" s="151" t="s">
        <v>146</v>
      </c>
      <c r="B33" s="24" t="s">
        <v>147</v>
      </c>
      <c r="C33" s="24" t="s">
        <v>149</v>
      </c>
      <c r="D33" s="24" t="s">
        <v>151</v>
      </c>
      <c r="E33" s="151" t="s">
        <v>158</v>
      </c>
      <c r="F33" s="24" t="s">
        <v>152</v>
      </c>
    </row>
    <row r="34" spans="1:6" x14ac:dyDescent="0.25">
      <c r="A34" s="152"/>
      <c r="B34" s="17" t="s">
        <v>148</v>
      </c>
      <c r="C34" s="17" t="s">
        <v>150</v>
      </c>
      <c r="D34" s="17"/>
      <c r="E34" s="152"/>
      <c r="F34" s="17"/>
    </row>
    <row r="35" spans="1:6" ht="15.75" thickBot="1" x14ac:dyDescent="0.3">
      <c r="A35" s="153"/>
      <c r="B35" s="25"/>
      <c r="C35" s="18"/>
      <c r="D35" s="25"/>
      <c r="E35" s="153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autoFilter ref="A8:I17" xr:uid="{00000000-0009-0000-0000-000001000000}">
    <filterColumn colId="0" showButton="0"/>
  </autoFilter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zoomScaleNormal="100" workbookViewId="0">
      <selection activeCell="A4" sqref="A4:K4"/>
    </sheetView>
  </sheetViews>
  <sheetFormatPr baseColWidth="10" defaultRowHeight="15" x14ac:dyDescent="0.25"/>
  <cols>
    <col min="7" max="8" width="11.85546875" customWidth="1"/>
  </cols>
  <sheetData>
    <row r="1" spans="1:11" ht="15.75" thickBot="1" x14ac:dyDescent="0.3">
      <c r="A1" s="176" t="s">
        <v>120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1" ht="15.75" thickBot="1" x14ac:dyDescent="0.3">
      <c r="A2" s="179" t="s">
        <v>159</v>
      </c>
      <c r="B2" s="180"/>
      <c r="C2" s="180"/>
      <c r="D2" s="180"/>
      <c r="E2" s="180"/>
      <c r="F2" s="180"/>
      <c r="G2" s="180"/>
      <c r="H2" s="180"/>
      <c r="I2" s="180"/>
      <c r="J2" s="180"/>
      <c r="K2" s="181"/>
    </row>
    <row r="3" spans="1:11" ht="15.75" thickBot="1" x14ac:dyDescent="0.3">
      <c r="A3" s="179" t="s">
        <v>455</v>
      </c>
      <c r="B3" s="180"/>
      <c r="C3" s="180"/>
      <c r="D3" s="180"/>
      <c r="E3" s="180"/>
      <c r="F3" s="180"/>
      <c r="G3" s="180"/>
      <c r="H3" s="180"/>
      <c r="I3" s="180"/>
      <c r="J3" s="180"/>
      <c r="K3" s="181"/>
    </row>
    <row r="4" spans="1:11" ht="15.75" thickBot="1" x14ac:dyDescent="0.3">
      <c r="A4" s="179" t="s">
        <v>1</v>
      </c>
      <c r="B4" s="180"/>
      <c r="C4" s="180"/>
      <c r="D4" s="180"/>
      <c r="E4" s="180"/>
      <c r="F4" s="180"/>
      <c r="G4" s="180"/>
      <c r="H4" s="180"/>
      <c r="I4" s="180"/>
      <c r="J4" s="180"/>
      <c r="K4" s="181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448</v>
      </c>
      <c r="J5" s="30" t="s">
        <v>449</v>
      </c>
      <c r="K5" s="30" t="s">
        <v>450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19"/>
      <c r="C25" s="119"/>
      <c r="D25" s="119"/>
      <c r="E25" s="121"/>
      <c r="F25" s="121"/>
      <c r="G25" s="121"/>
      <c r="H25" s="137"/>
      <c r="I25" s="119"/>
      <c r="J25" s="119"/>
    </row>
    <row r="26" spans="1:11" x14ac:dyDescent="0.25">
      <c r="B26" s="175" t="s">
        <v>451</v>
      </c>
      <c r="C26" s="175"/>
      <c r="D26" s="175"/>
      <c r="E26" s="121"/>
      <c r="F26" s="121"/>
      <c r="G26" s="121"/>
      <c r="H26" s="175" t="s">
        <v>446</v>
      </c>
      <c r="I26" s="175"/>
      <c r="J26" s="175"/>
    </row>
    <row r="27" spans="1:11" x14ac:dyDescent="0.25">
      <c r="B27" s="120" t="s">
        <v>445</v>
      </c>
      <c r="C27" s="120"/>
      <c r="D27" s="120"/>
      <c r="E27" s="121"/>
      <c r="F27" s="121"/>
      <c r="G27" s="121"/>
      <c r="H27" s="174" t="s">
        <v>447</v>
      </c>
      <c r="I27" s="174"/>
      <c r="J27" s="174"/>
    </row>
  </sheetData>
  <mergeCells count="7">
    <mergeCell ref="H27:J27"/>
    <mergeCell ref="B26:D26"/>
    <mergeCell ref="A1:K1"/>
    <mergeCell ref="A2:K2"/>
    <mergeCell ref="A3:K3"/>
    <mergeCell ref="A4:K4"/>
    <mergeCell ref="H26:J26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I80"/>
  <sheetViews>
    <sheetView topLeftCell="A31" workbookViewId="0">
      <selection activeCell="E20" sqref="E20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38" t="s">
        <v>120</v>
      </c>
      <c r="D1" s="139"/>
      <c r="E1" s="139"/>
      <c r="F1" s="139"/>
      <c r="G1" s="140"/>
    </row>
    <row r="2" spans="3:9" ht="12" customHeight="1" x14ac:dyDescent="0.25">
      <c r="C2" s="190" t="s">
        <v>179</v>
      </c>
      <c r="D2" s="191"/>
      <c r="E2" s="191"/>
      <c r="F2" s="191"/>
      <c r="G2" s="192"/>
    </row>
    <row r="3" spans="3:9" ht="12" customHeight="1" x14ac:dyDescent="0.25">
      <c r="C3" s="190" t="s">
        <v>455</v>
      </c>
      <c r="D3" s="191"/>
      <c r="E3" s="191"/>
      <c r="F3" s="191"/>
      <c r="G3" s="192"/>
    </row>
    <row r="4" spans="3:9" ht="12" customHeight="1" thickBot="1" x14ac:dyDescent="0.3">
      <c r="C4" s="193" t="s">
        <v>1</v>
      </c>
      <c r="D4" s="194"/>
      <c r="E4" s="194"/>
      <c r="F4" s="194"/>
      <c r="G4" s="195"/>
    </row>
    <row r="5" spans="3:9" ht="12" customHeight="1" thickBot="1" x14ac:dyDescent="0.3"/>
    <row r="6" spans="3:9" ht="12" customHeight="1" x14ac:dyDescent="0.25">
      <c r="C6" s="184" t="s">
        <v>198</v>
      </c>
      <c r="D6" s="185"/>
      <c r="E6" s="40" t="s">
        <v>180</v>
      </c>
      <c r="F6" s="204" t="s">
        <v>182</v>
      </c>
      <c r="G6" s="40" t="s">
        <v>183</v>
      </c>
    </row>
    <row r="7" spans="3:9" ht="12" customHeight="1" thickBot="1" x14ac:dyDescent="0.3">
      <c r="C7" s="186"/>
      <c r="D7" s="187"/>
      <c r="E7" s="30" t="s">
        <v>181</v>
      </c>
      <c r="F7" s="205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52369118</v>
      </c>
      <c r="F9" s="56">
        <f>F10+F11+F12</f>
        <v>10440004</v>
      </c>
      <c r="G9" s="56">
        <f>G10+G11+G12</f>
        <v>10440004</v>
      </c>
      <c r="I9" s="59"/>
    </row>
    <row r="10" spans="3:9" ht="12" customHeight="1" x14ac:dyDescent="0.25">
      <c r="C10" s="41"/>
      <c r="D10" s="44" t="s">
        <v>186</v>
      </c>
      <c r="E10" s="56">
        <v>52369118</v>
      </c>
      <c r="F10" s="56">
        <v>10440004</v>
      </c>
      <c r="G10" s="56">
        <v>10440004</v>
      </c>
    </row>
    <row r="11" spans="3:9" ht="12" customHeight="1" x14ac:dyDescent="0.25">
      <c r="C11" s="41"/>
      <c r="D11" s="44" t="s">
        <v>187</v>
      </c>
      <c r="E11" s="56">
        <v>0</v>
      </c>
      <c r="F11" s="56">
        <v>0</v>
      </c>
      <c r="G11" s="56">
        <f>F11</f>
        <v>0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52369118</v>
      </c>
      <c r="F14" s="56">
        <f t="shared" ref="F14:G14" si="0">SUM(F15:F16)</f>
        <v>9923165</v>
      </c>
      <c r="G14" s="56">
        <f t="shared" si="0"/>
        <v>9907503</v>
      </c>
    </row>
    <row r="15" spans="3:9" ht="12" customHeight="1" x14ac:dyDescent="0.25">
      <c r="C15" s="41"/>
      <c r="D15" s="44" t="s">
        <v>190</v>
      </c>
      <c r="E15" s="56">
        <v>52369118</v>
      </c>
      <c r="F15" s="56">
        <v>9923165</v>
      </c>
      <c r="G15" s="56">
        <v>9907503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0</v>
      </c>
      <c r="G16" s="56">
        <v>0</v>
      </c>
      <c r="I16" s="59"/>
    </row>
    <row r="17" spans="3:8" ht="12" customHeight="1" x14ac:dyDescent="0.25">
      <c r="C17" s="41"/>
      <c r="D17" s="42"/>
      <c r="E17" s="56"/>
      <c r="F17" s="56"/>
      <c r="G17" s="56"/>
    </row>
    <row r="18" spans="3:8" ht="12" customHeight="1" x14ac:dyDescent="0.25">
      <c r="C18" s="41"/>
      <c r="D18" s="43" t="s">
        <v>192</v>
      </c>
      <c r="E18" s="57">
        <f>SUM(E19:E20)</f>
        <v>652391</v>
      </c>
      <c r="F18" s="56">
        <f t="shared" ref="F18:G18" si="1">SUM(F19:F20)</f>
        <v>0</v>
      </c>
      <c r="G18" s="56">
        <f t="shared" si="1"/>
        <v>0</v>
      </c>
    </row>
    <row r="19" spans="3:8" ht="12" customHeight="1" x14ac:dyDescent="0.25">
      <c r="C19" s="41"/>
      <c r="D19" s="44" t="s">
        <v>193</v>
      </c>
      <c r="E19" s="56">
        <v>652391</v>
      </c>
      <c r="F19" s="56">
        <v>0</v>
      </c>
      <c r="G19" s="56">
        <v>0</v>
      </c>
    </row>
    <row r="20" spans="3:8" ht="12" customHeight="1" x14ac:dyDescent="0.25">
      <c r="C20" s="41"/>
      <c r="D20" s="44" t="s">
        <v>194</v>
      </c>
      <c r="E20" s="56">
        <v>0</v>
      </c>
      <c r="F20" s="56">
        <v>0</v>
      </c>
      <c r="G20" s="56">
        <v>0</v>
      </c>
    </row>
    <row r="21" spans="3:8" ht="12" customHeight="1" x14ac:dyDescent="0.25">
      <c r="C21" s="41"/>
      <c r="D21" s="42"/>
      <c r="E21" s="56"/>
      <c r="F21" s="56"/>
      <c r="G21" s="56"/>
    </row>
    <row r="22" spans="3:8" ht="12" customHeight="1" x14ac:dyDescent="0.25">
      <c r="C22" s="41"/>
      <c r="D22" s="43" t="s">
        <v>195</v>
      </c>
      <c r="E22" s="56">
        <f>E9-E14+E18</f>
        <v>652391</v>
      </c>
      <c r="F22" s="56">
        <f>F9-F14+F18</f>
        <v>516839</v>
      </c>
      <c r="G22" s="56">
        <f t="shared" ref="G22" si="2">G9-G14+G18</f>
        <v>532501</v>
      </c>
    </row>
    <row r="23" spans="3:8" ht="12" customHeight="1" x14ac:dyDescent="0.25">
      <c r="C23" s="41"/>
      <c r="D23" s="43" t="s">
        <v>196</v>
      </c>
      <c r="E23" s="56">
        <f>E22-E12</f>
        <v>652391</v>
      </c>
      <c r="F23" s="56">
        <f t="shared" ref="F23:G23" si="3">F22-F12</f>
        <v>516839</v>
      </c>
      <c r="G23" s="56">
        <f t="shared" si="3"/>
        <v>532501</v>
      </c>
    </row>
    <row r="24" spans="3:8" ht="15" customHeight="1" x14ac:dyDescent="0.25">
      <c r="C24" s="41"/>
      <c r="D24" s="43" t="s">
        <v>197</v>
      </c>
      <c r="E24" s="56">
        <f>E23-E18</f>
        <v>0</v>
      </c>
      <c r="F24" s="56">
        <f t="shared" ref="F24:G24" si="4">F23-F18</f>
        <v>516839</v>
      </c>
      <c r="G24" s="56">
        <f t="shared" si="4"/>
        <v>532501</v>
      </c>
      <c r="H24" s="59"/>
    </row>
    <row r="25" spans="3:8" ht="12" customHeight="1" thickBot="1" x14ac:dyDescent="0.3">
      <c r="C25" s="46"/>
      <c r="D25" s="47"/>
      <c r="E25" s="58"/>
      <c r="F25" s="58"/>
      <c r="G25" s="58"/>
    </row>
    <row r="26" spans="3:8" ht="12" customHeight="1" thickBot="1" x14ac:dyDescent="0.3">
      <c r="E26" s="59"/>
      <c r="F26" s="59"/>
      <c r="G26" s="59"/>
    </row>
    <row r="27" spans="3:8" ht="12" customHeight="1" thickBot="1" x14ac:dyDescent="0.3">
      <c r="C27" s="206" t="s">
        <v>198</v>
      </c>
      <c r="D27" s="207"/>
      <c r="E27" s="60" t="s">
        <v>199</v>
      </c>
      <c r="F27" s="60" t="s">
        <v>182</v>
      </c>
      <c r="G27" s="60" t="s">
        <v>200</v>
      </c>
    </row>
    <row r="28" spans="3:8" ht="12" customHeight="1" x14ac:dyDescent="0.25">
      <c r="C28" s="41"/>
      <c r="D28" s="42"/>
      <c r="E28" s="56"/>
      <c r="F28" s="56"/>
      <c r="G28" s="56"/>
    </row>
    <row r="29" spans="3:8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5">SUM(F30:F31)</f>
        <v>0</v>
      </c>
      <c r="G29" s="56">
        <f t="shared" si="5"/>
        <v>0</v>
      </c>
    </row>
    <row r="30" spans="3:8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8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8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6">F24+F29</f>
        <v>516839</v>
      </c>
      <c r="G33" s="61">
        <f t="shared" si="6"/>
        <v>532501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184" t="s">
        <v>198</v>
      </c>
      <c r="D36" s="185"/>
      <c r="E36" s="198" t="s">
        <v>205</v>
      </c>
      <c r="F36" s="188" t="s">
        <v>182</v>
      </c>
      <c r="G36" s="62" t="s">
        <v>183</v>
      </c>
    </row>
    <row r="37" spans="3:7" ht="12" customHeight="1" thickBot="1" x14ac:dyDescent="0.3">
      <c r="C37" s="186"/>
      <c r="D37" s="187"/>
      <c r="E37" s="199"/>
      <c r="F37" s="189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7">F40+F41</f>
        <v>0</v>
      </c>
      <c r="G39" s="64">
        <f t="shared" si="7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8">F43+F44</f>
        <v>0</v>
      </c>
      <c r="G42" s="64">
        <f t="shared" si="8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00"/>
      <c r="D46" s="202" t="s">
        <v>212</v>
      </c>
      <c r="E46" s="182">
        <f>E39-E42</f>
        <v>0</v>
      </c>
      <c r="F46" s="182">
        <f t="shared" ref="F46:G46" si="9">F39-F42</f>
        <v>0</v>
      </c>
      <c r="G46" s="182">
        <f t="shared" si="9"/>
        <v>0</v>
      </c>
    </row>
    <row r="47" spans="3:7" ht="12" customHeight="1" thickBot="1" x14ac:dyDescent="0.3">
      <c r="C47" s="201"/>
      <c r="D47" s="203"/>
      <c r="E47" s="183"/>
      <c r="F47" s="183"/>
      <c r="G47" s="183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184" t="s">
        <v>198</v>
      </c>
      <c r="D49" s="185"/>
      <c r="E49" s="62" t="s">
        <v>180</v>
      </c>
      <c r="F49" s="188" t="s">
        <v>182</v>
      </c>
      <c r="G49" s="62" t="s">
        <v>183</v>
      </c>
    </row>
    <row r="50" spans="3:7" ht="12" customHeight="1" thickBot="1" x14ac:dyDescent="0.3">
      <c r="C50" s="186"/>
      <c r="D50" s="187"/>
      <c r="E50" s="63" t="s">
        <v>199</v>
      </c>
      <c r="F50" s="189"/>
      <c r="G50" s="63" t="s">
        <v>200</v>
      </c>
    </row>
    <row r="51" spans="3:7" ht="12" customHeight="1" x14ac:dyDescent="0.25">
      <c r="C51" s="196"/>
      <c r="D51" s="197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52369118</v>
      </c>
      <c r="F52" s="64">
        <f>F10</f>
        <v>10440004</v>
      </c>
      <c r="G52" s="64">
        <f t="shared" ref="G52" si="10">G10</f>
        <v>10440004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1">F54-F55</f>
        <v>0</v>
      </c>
      <c r="G53" s="64">
        <f t="shared" si="11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52369118</v>
      </c>
      <c r="F57" s="64">
        <f t="shared" ref="F57:G57" si="12">F15</f>
        <v>9923165</v>
      </c>
      <c r="G57" s="64">
        <f t="shared" si="12"/>
        <v>9907503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E18</f>
        <v>652391</v>
      </c>
      <c r="F59" s="64">
        <f t="shared" ref="F59:G59" si="13">F19</f>
        <v>0</v>
      </c>
      <c r="G59" s="64">
        <f t="shared" si="13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652391</v>
      </c>
      <c r="F61" s="66">
        <f t="shared" ref="F61:G61" si="14">F52+F53-F57+F59</f>
        <v>516839</v>
      </c>
      <c r="G61" s="66">
        <f t="shared" si="14"/>
        <v>532501</v>
      </c>
    </row>
    <row r="62" spans="3:7" ht="12" customHeight="1" x14ac:dyDescent="0.25">
      <c r="C62" s="51"/>
      <c r="D62" s="52" t="s">
        <v>216</v>
      </c>
      <c r="E62" s="66">
        <f>E61-E53</f>
        <v>652391</v>
      </c>
      <c r="F62" s="66">
        <f t="shared" ref="F62:G62" si="15">F61-F53</f>
        <v>516839</v>
      </c>
      <c r="G62" s="66">
        <f t="shared" si="15"/>
        <v>532501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184" t="s">
        <v>198</v>
      </c>
      <c r="D65" s="185"/>
      <c r="E65" s="198" t="s">
        <v>205</v>
      </c>
      <c r="F65" s="188" t="s">
        <v>182</v>
      </c>
      <c r="G65" s="62" t="s">
        <v>183</v>
      </c>
    </row>
    <row r="66" spans="3:7" ht="12" customHeight="1" thickBot="1" x14ac:dyDescent="0.3">
      <c r="C66" s="186"/>
      <c r="D66" s="187"/>
      <c r="E66" s="199"/>
      <c r="F66" s="189"/>
      <c r="G66" s="63" t="s">
        <v>200</v>
      </c>
    </row>
    <row r="67" spans="3:7" ht="12" customHeight="1" x14ac:dyDescent="0.25">
      <c r="C67" s="196"/>
      <c r="D67" s="197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F11</f>
        <v>0</v>
      </c>
      <c r="G68" s="64">
        <f>F68</f>
        <v>0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6">F70-F71</f>
        <v>0</v>
      </c>
      <c r="G69" s="64">
        <f t="shared" si="16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7">F16</f>
        <v>0</v>
      </c>
      <c r="G73" s="64">
        <f t="shared" si="17"/>
        <v>0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8">F68+F69-F73+F75</f>
        <v>0</v>
      </c>
      <c r="G77" s="66">
        <f t="shared" si="18"/>
        <v>0</v>
      </c>
    </row>
    <row r="78" spans="3:7" ht="12" customHeight="1" x14ac:dyDescent="0.25">
      <c r="C78" s="200"/>
      <c r="D78" s="202" t="s">
        <v>220</v>
      </c>
      <c r="E78" s="182">
        <f>E77-E69</f>
        <v>0</v>
      </c>
      <c r="F78" s="182">
        <f t="shared" ref="F78:G78" si="19">F77-F69</f>
        <v>0</v>
      </c>
      <c r="G78" s="182">
        <f t="shared" si="19"/>
        <v>0</v>
      </c>
    </row>
    <row r="79" spans="3:7" ht="12" customHeight="1" thickBot="1" x14ac:dyDescent="0.3">
      <c r="C79" s="201"/>
      <c r="D79" s="203"/>
      <c r="E79" s="183"/>
      <c r="F79" s="183"/>
      <c r="G79" s="183"/>
    </row>
    <row r="80" spans="3:7" x14ac:dyDescent="0.25">
      <c r="C80" s="104"/>
      <c r="D80" s="104"/>
      <c r="E80" s="104"/>
      <c r="F80" s="104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79"/>
  <sheetViews>
    <sheetView topLeftCell="B1" zoomScale="110" zoomScaleNormal="110" workbookViewId="0">
      <selection activeCell="I37" sqref="I37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38" t="s">
        <v>120</v>
      </c>
      <c r="C1" s="139"/>
      <c r="D1" s="139"/>
      <c r="E1" s="139"/>
      <c r="F1" s="139"/>
      <c r="G1" s="139"/>
      <c r="H1" s="139"/>
      <c r="I1" s="139"/>
      <c r="J1" s="140"/>
    </row>
    <row r="2" spans="2:10" ht="12" customHeight="1" x14ac:dyDescent="0.25">
      <c r="B2" s="190" t="s">
        <v>221</v>
      </c>
      <c r="C2" s="191"/>
      <c r="D2" s="191"/>
      <c r="E2" s="191"/>
      <c r="F2" s="191"/>
      <c r="G2" s="191"/>
      <c r="H2" s="191"/>
      <c r="I2" s="191"/>
      <c r="J2" s="192"/>
    </row>
    <row r="3" spans="2:10" ht="12" customHeight="1" x14ac:dyDescent="0.25">
      <c r="B3" s="190" t="s">
        <v>455</v>
      </c>
      <c r="C3" s="191"/>
      <c r="D3" s="191"/>
      <c r="E3" s="191"/>
      <c r="F3" s="191"/>
      <c r="G3" s="191"/>
      <c r="H3" s="191"/>
      <c r="I3" s="191"/>
      <c r="J3" s="192"/>
    </row>
    <row r="4" spans="2:10" ht="12" customHeight="1" thickBot="1" x14ac:dyDescent="0.3">
      <c r="B4" s="193" t="s">
        <v>1</v>
      </c>
      <c r="C4" s="194"/>
      <c r="D4" s="194"/>
      <c r="E4" s="194"/>
      <c r="F4" s="194"/>
      <c r="G4" s="194"/>
      <c r="H4" s="194"/>
      <c r="I4" s="194"/>
      <c r="J4" s="195"/>
    </row>
    <row r="5" spans="2:10" ht="12" customHeight="1" thickBot="1" x14ac:dyDescent="0.3">
      <c r="B5" s="138"/>
      <c r="C5" s="139"/>
      <c r="D5" s="140"/>
      <c r="E5" s="176" t="s">
        <v>222</v>
      </c>
      <c r="F5" s="177"/>
      <c r="G5" s="177"/>
      <c r="H5" s="177"/>
      <c r="I5" s="178"/>
      <c r="J5" s="226" t="s">
        <v>289</v>
      </c>
    </row>
    <row r="6" spans="2:10" ht="12" customHeight="1" x14ac:dyDescent="0.25">
      <c r="B6" s="190" t="s">
        <v>198</v>
      </c>
      <c r="C6" s="191"/>
      <c r="D6" s="192"/>
      <c r="E6" s="226" t="s">
        <v>288</v>
      </c>
      <c r="F6" s="204" t="s">
        <v>223</v>
      </c>
      <c r="G6" s="226" t="s">
        <v>224</v>
      </c>
      <c r="H6" s="226" t="s">
        <v>182</v>
      </c>
      <c r="I6" s="226" t="s">
        <v>225</v>
      </c>
      <c r="J6" s="227"/>
    </row>
    <row r="7" spans="2:10" ht="12" customHeight="1" thickBot="1" x14ac:dyDescent="0.3">
      <c r="B7" s="193"/>
      <c r="C7" s="194"/>
      <c r="D7" s="195"/>
      <c r="E7" s="228"/>
      <c r="F7" s="205"/>
      <c r="G7" s="228"/>
      <c r="H7" s="228"/>
      <c r="I7" s="228"/>
      <c r="J7" s="228"/>
    </row>
    <row r="8" spans="2:10" ht="6" customHeight="1" x14ac:dyDescent="0.25">
      <c r="B8" s="223"/>
      <c r="C8" s="224"/>
      <c r="D8" s="225"/>
      <c r="E8" s="68"/>
      <c r="F8" s="68"/>
      <c r="G8" s="68"/>
      <c r="H8" s="68"/>
      <c r="I8" s="68"/>
      <c r="J8" s="68"/>
    </row>
    <row r="9" spans="2:10" ht="12" customHeight="1" x14ac:dyDescent="0.25">
      <c r="B9" s="210" t="s">
        <v>226</v>
      </c>
      <c r="C9" s="211"/>
      <c r="D9" s="222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15" t="s">
        <v>227</v>
      </c>
      <c r="D10" s="216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G10-H10</f>
        <v>0</v>
      </c>
    </row>
    <row r="11" spans="2:10" ht="12" customHeight="1" x14ac:dyDescent="0.25">
      <c r="B11" s="69"/>
      <c r="C11" s="215" t="s">
        <v>228</v>
      </c>
      <c r="D11" s="216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29" si="1">G11-H11</f>
        <v>0</v>
      </c>
    </row>
    <row r="12" spans="2:10" ht="12" customHeight="1" x14ac:dyDescent="0.25">
      <c r="B12" s="69"/>
      <c r="C12" s="215" t="s">
        <v>229</v>
      </c>
      <c r="D12" s="216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15" t="s">
        <v>230</v>
      </c>
      <c r="D13" s="216"/>
      <c r="E13" s="76">
        <v>0</v>
      </c>
      <c r="F13" s="76">
        <v>0</v>
      </c>
      <c r="G13" s="76">
        <f>E13+F13</f>
        <v>0</v>
      </c>
      <c r="H13" s="76">
        <f>G13</f>
        <v>0</v>
      </c>
      <c r="I13" s="76">
        <f>H13</f>
        <v>0</v>
      </c>
      <c r="J13" s="76">
        <f>I13-E13</f>
        <v>0</v>
      </c>
    </row>
    <row r="14" spans="2:10" ht="12" customHeight="1" x14ac:dyDescent="0.25">
      <c r="B14" s="69"/>
      <c r="C14" s="215" t="s">
        <v>231</v>
      </c>
      <c r="D14" s="216"/>
      <c r="E14" s="76">
        <v>0</v>
      </c>
      <c r="F14" s="76">
        <v>81</v>
      </c>
      <c r="G14" s="76">
        <f>F14</f>
        <v>81</v>
      </c>
      <c r="H14" s="76">
        <v>81</v>
      </c>
      <c r="I14" s="76">
        <v>81</v>
      </c>
      <c r="J14" s="76">
        <f>I14-E14</f>
        <v>81</v>
      </c>
    </row>
    <row r="15" spans="2:10" ht="12" customHeight="1" x14ac:dyDescent="0.25">
      <c r="B15" s="69"/>
      <c r="C15" s="215" t="s">
        <v>232</v>
      </c>
      <c r="D15" s="216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1"/>
        <v>0</v>
      </c>
    </row>
    <row r="16" spans="2:10" ht="12" customHeight="1" x14ac:dyDescent="0.25">
      <c r="B16" s="69"/>
      <c r="C16" s="215" t="s">
        <v>233</v>
      </c>
      <c r="D16" s="216"/>
      <c r="E16" s="76">
        <v>0</v>
      </c>
      <c r="F16" s="76">
        <v>0</v>
      </c>
      <c r="G16" s="76">
        <f t="shared" si="0"/>
        <v>0</v>
      </c>
      <c r="H16" s="76">
        <f>G16</f>
        <v>0</v>
      </c>
      <c r="I16" s="76">
        <f>H16</f>
        <v>0</v>
      </c>
      <c r="J16" s="76">
        <f t="shared" si="1"/>
        <v>0</v>
      </c>
    </row>
    <row r="17" spans="2:10" ht="12" customHeight="1" x14ac:dyDescent="0.25">
      <c r="B17" s="221"/>
      <c r="C17" s="215" t="s">
        <v>234</v>
      </c>
      <c r="D17" s="216"/>
      <c r="E17" s="220">
        <f>SUM(E19:E29)</f>
        <v>0</v>
      </c>
      <c r="F17" s="220">
        <v>0</v>
      </c>
      <c r="G17" s="220">
        <f>F17</f>
        <v>0</v>
      </c>
      <c r="H17" s="220">
        <f>G17</f>
        <v>0</v>
      </c>
      <c r="I17" s="220">
        <f>H17</f>
        <v>0</v>
      </c>
      <c r="J17" s="220">
        <f>SUM(J19:J29)</f>
        <v>0</v>
      </c>
    </row>
    <row r="18" spans="2:10" ht="12" customHeight="1" x14ac:dyDescent="0.25">
      <c r="B18" s="221"/>
      <c r="C18" s="215" t="s">
        <v>235</v>
      </c>
      <c r="D18" s="216"/>
      <c r="E18" s="220"/>
      <c r="F18" s="220"/>
      <c r="G18" s="220"/>
      <c r="H18" s="220"/>
      <c r="I18" s="220"/>
      <c r="J18" s="220"/>
    </row>
    <row r="19" spans="2:10" ht="12" customHeight="1" x14ac:dyDescent="0.25">
      <c r="B19" s="69"/>
      <c r="C19" s="70"/>
      <c r="D19" s="71" t="s">
        <v>236</v>
      </c>
      <c r="E19" s="76">
        <v>0</v>
      </c>
      <c r="F19" s="76">
        <v>0</v>
      </c>
      <c r="G19" s="76">
        <f>E19+F19</f>
        <v>0</v>
      </c>
      <c r="H19" s="76">
        <v>0</v>
      </c>
      <c r="I19" s="76">
        <f>H19</f>
        <v>0</v>
      </c>
      <c r="J19" s="76">
        <f t="shared" si="1"/>
        <v>0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1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1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1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f t="shared" si="1"/>
        <v>0</v>
      </c>
    </row>
    <row r="30" spans="2:10" ht="12" customHeight="1" x14ac:dyDescent="0.25">
      <c r="B30" s="69"/>
      <c r="C30" s="215" t="s">
        <v>247</v>
      </c>
      <c r="D30" s="216"/>
      <c r="E30" s="76">
        <f>SUM(E31:E35)</f>
        <v>0</v>
      </c>
      <c r="F30" s="76">
        <f t="shared" ref="F30:J30" si="2">SUM(F31:F35)</f>
        <v>0</v>
      </c>
      <c r="G30" s="76">
        <f t="shared" si="2"/>
        <v>0</v>
      </c>
      <c r="H30" s="76">
        <f t="shared" si="2"/>
        <v>0</v>
      </c>
      <c r="I30" s="76">
        <f t="shared" si="2"/>
        <v>0</v>
      </c>
      <c r="J30" s="76">
        <f t="shared" si="2"/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3">F31+G31</f>
        <v>0</v>
      </c>
      <c r="I31" s="76">
        <f t="shared" ref="I31:I35" si="4">G31+H31</f>
        <v>0</v>
      </c>
      <c r="J31" s="76">
        <f>G31-H31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3"/>
        <v>0</v>
      </c>
      <c r="I32" s="76">
        <f t="shared" si="4"/>
        <v>0</v>
      </c>
      <c r="J32" s="76">
        <f t="shared" ref="J32:J35" si="5">G32-H32</f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3"/>
        <v>0</v>
      </c>
      <c r="I33" s="76">
        <f t="shared" si="4"/>
        <v>0</v>
      </c>
      <c r="J33" s="76">
        <f t="shared" si="5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3"/>
        <v>0</v>
      </c>
      <c r="I34" s="76">
        <f t="shared" si="4"/>
        <v>0</v>
      </c>
      <c r="J34" s="76">
        <f t="shared" si="5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3"/>
        <v>0</v>
      </c>
      <c r="I35" s="76">
        <f t="shared" si="4"/>
        <v>0</v>
      </c>
      <c r="J35" s="76">
        <f t="shared" si="5"/>
        <v>0</v>
      </c>
    </row>
    <row r="36" spans="2:10" ht="12" customHeight="1" x14ac:dyDescent="0.25">
      <c r="B36" s="69"/>
      <c r="C36" s="215" t="s">
        <v>441</v>
      </c>
      <c r="D36" s="216"/>
      <c r="E36" s="76">
        <v>52369118</v>
      </c>
      <c r="F36" s="76">
        <v>762684</v>
      </c>
      <c r="G36" s="76">
        <f t="shared" si="0"/>
        <v>53131802</v>
      </c>
      <c r="H36" s="76">
        <v>10439923</v>
      </c>
      <c r="I36" s="76">
        <v>10439923</v>
      </c>
      <c r="J36" s="76">
        <f>I36-E36</f>
        <v>-41929195</v>
      </c>
    </row>
    <row r="37" spans="2:10" ht="12" customHeight="1" x14ac:dyDescent="0.25">
      <c r="B37" s="69"/>
      <c r="C37" s="215" t="s">
        <v>253</v>
      </c>
      <c r="D37" s="216"/>
      <c r="E37" s="76">
        <f>E38</f>
        <v>0</v>
      </c>
      <c r="F37" s="76">
        <f t="shared" ref="F37:G37" si="6">F38</f>
        <v>0</v>
      </c>
      <c r="G37" s="76">
        <f t="shared" si="6"/>
        <v>0</v>
      </c>
      <c r="H37" s="76">
        <f>G37</f>
        <v>0</v>
      </c>
      <c r="I37" s="76">
        <f>H37</f>
        <v>0</v>
      </c>
      <c r="J37" s="76">
        <f>I37</f>
        <v>0</v>
      </c>
    </row>
    <row r="38" spans="2:10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>G38</f>
        <v>0</v>
      </c>
      <c r="I38" s="76">
        <f>H38</f>
        <v>0</v>
      </c>
      <c r="J38" s="76">
        <f t="shared" ref="J38:J56" si="7">I38-E38</f>
        <v>0</v>
      </c>
    </row>
    <row r="39" spans="2:10" ht="12" customHeight="1" x14ac:dyDescent="0.25">
      <c r="B39" s="69"/>
      <c r="C39" s="215" t="s">
        <v>255</v>
      </c>
      <c r="D39" s="216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8">F39+G39</f>
        <v>0</v>
      </c>
      <c r="I39" s="76">
        <f t="shared" ref="I39" si="9">G39+H39</f>
        <v>0</v>
      </c>
      <c r="J39" s="76">
        <f t="shared" ref="J39" si="10">H39+I39</f>
        <v>0</v>
      </c>
    </row>
    <row r="40" spans="2:10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7"/>
        <v>0</v>
      </c>
    </row>
    <row r="41" spans="2:10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7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10" t="s">
        <v>258</v>
      </c>
      <c r="C43" s="211"/>
      <c r="D43" s="212"/>
      <c r="E43" s="219">
        <f>E10+E11+E12+E13+E14+E15+E16+E17+E30+E36+E37+E39</f>
        <v>52369118</v>
      </c>
      <c r="F43" s="219">
        <f t="shared" ref="F43:I43" si="11">F10+F11+F12+F13+F14+F15+F16+F17+F30+F36+F37+F39</f>
        <v>762765</v>
      </c>
      <c r="G43" s="219">
        <f t="shared" si="11"/>
        <v>53131883</v>
      </c>
      <c r="H43" s="219">
        <f t="shared" ref="H43" si="12">H10+H11+H12+H13+H14+H15+H16+H17+H30+H36+H37+H39</f>
        <v>10440004</v>
      </c>
      <c r="I43" s="219">
        <f t="shared" si="11"/>
        <v>10440004</v>
      </c>
      <c r="J43" s="219">
        <f>J10+J11+J12+J13+J14+J15+J16+J17+J30+J36+J37+J39</f>
        <v>-41929114</v>
      </c>
    </row>
    <row r="44" spans="2:10" ht="12" customHeight="1" x14ac:dyDescent="0.25">
      <c r="B44" s="210" t="s">
        <v>259</v>
      </c>
      <c r="C44" s="211"/>
      <c r="D44" s="212"/>
      <c r="E44" s="219"/>
      <c r="F44" s="219"/>
      <c r="G44" s="219"/>
      <c r="H44" s="219"/>
      <c r="I44" s="219"/>
      <c r="J44" s="219"/>
    </row>
    <row r="45" spans="2:10" ht="12" customHeight="1" x14ac:dyDescent="0.25">
      <c r="B45" s="210" t="s">
        <v>260</v>
      </c>
      <c r="C45" s="211"/>
      <c r="D45" s="212"/>
      <c r="E45" s="76"/>
      <c r="F45" s="76"/>
      <c r="G45" s="76"/>
      <c r="H45" s="76"/>
      <c r="I45" s="76"/>
      <c r="J45" s="76">
        <f t="shared" si="7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10" t="s">
        <v>261</v>
      </c>
      <c r="C47" s="211"/>
      <c r="D47" s="212"/>
      <c r="E47" s="76"/>
      <c r="F47" s="76"/>
      <c r="G47" s="76"/>
      <c r="H47" s="76"/>
      <c r="I47" s="76"/>
      <c r="J47" s="76">
        <f t="shared" si="7"/>
        <v>0</v>
      </c>
    </row>
    <row r="48" spans="2:10" ht="12" customHeight="1" x14ac:dyDescent="0.25">
      <c r="B48" s="69"/>
      <c r="C48" s="215" t="s">
        <v>262</v>
      </c>
      <c r="D48" s="216"/>
      <c r="E48" s="76">
        <f>SUM(E49:E56)</f>
        <v>0</v>
      </c>
      <c r="F48" s="76">
        <f t="shared" ref="F48:I48" si="13">SUM(F49:F56)</f>
        <v>0</v>
      </c>
      <c r="G48" s="76">
        <f t="shared" si="13"/>
        <v>0</v>
      </c>
      <c r="H48" s="76">
        <f t="shared" si="13"/>
        <v>0</v>
      </c>
      <c r="I48" s="76">
        <f t="shared" si="13"/>
        <v>0</v>
      </c>
      <c r="J48" s="76">
        <f t="shared" si="7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7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7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7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7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7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7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7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7"/>
        <v>0</v>
      </c>
    </row>
    <row r="57" spans="2:10" ht="12" customHeight="1" x14ac:dyDescent="0.25">
      <c r="B57" s="69"/>
      <c r="C57" s="215" t="s">
        <v>271</v>
      </c>
      <c r="D57" s="216"/>
      <c r="E57" s="76">
        <f>SUM(E58:E61)</f>
        <v>0</v>
      </c>
      <c r="F57" s="76">
        <f>SUM(F58:F61)</f>
        <v>0</v>
      </c>
      <c r="G57" s="76">
        <f>SUM(G58:G61)</f>
        <v>0</v>
      </c>
      <c r="H57" s="76">
        <f t="shared" ref="H57:I57" si="14">SUM(H58:H61)</f>
        <v>0</v>
      </c>
      <c r="I57" s="76">
        <f t="shared" si="14"/>
        <v>0</v>
      </c>
      <c r="J57" s="76">
        <f>I57-E57</f>
        <v>0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5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5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5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0</v>
      </c>
      <c r="G61" s="76">
        <v>0</v>
      </c>
      <c r="H61" s="76">
        <f>G61</f>
        <v>0</v>
      </c>
      <c r="I61" s="76">
        <f>H61</f>
        <v>0</v>
      </c>
      <c r="J61" s="76">
        <f>I61-E61</f>
        <v>0</v>
      </c>
    </row>
    <row r="62" spans="2:10" ht="12" customHeight="1" x14ac:dyDescent="0.25">
      <c r="B62" s="69"/>
      <c r="C62" s="215" t="s">
        <v>276</v>
      </c>
      <c r="D62" s="216"/>
      <c r="E62" s="76">
        <f>E63+E64</f>
        <v>0</v>
      </c>
      <c r="F62" s="76">
        <f t="shared" ref="F62:I62" si="16">F63+F64</f>
        <v>0</v>
      </c>
      <c r="G62" s="76">
        <f t="shared" si="16"/>
        <v>0</v>
      </c>
      <c r="H62" s="76">
        <f t="shared" si="16"/>
        <v>0</v>
      </c>
      <c r="I62" s="76">
        <f t="shared" si="16"/>
        <v>0</v>
      </c>
      <c r="J62" s="76">
        <f t="shared" si="15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5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5"/>
        <v>0</v>
      </c>
    </row>
    <row r="65" spans="2:10" ht="12" customHeight="1" x14ac:dyDescent="0.25">
      <c r="B65" s="69"/>
      <c r="C65" s="215" t="s">
        <v>442</v>
      </c>
      <c r="D65" s="216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5"/>
        <v>0</v>
      </c>
    </row>
    <row r="66" spans="2:10" ht="12" customHeight="1" x14ac:dyDescent="0.25">
      <c r="B66" s="69"/>
      <c r="C66" s="215" t="s">
        <v>279</v>
      </c>
      <c r="D66" s="216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5"/>
        <v>0</v>
      </c>
    </row>
    <row r="67" spans="2:10" ht="12" customHeight="1" x14ac:dyDescent="0.25">
      <c r="B67" s="72"/>
      <c r="C67" s="213"/>
      <c r="D67" s="214"/>
      <c r="E67" s="76"/>
      <c r="F67" s="76"/>
      <c r="G67" s="76"/>
      <c r="H67" s="76"/>
      <c r="I67" s="76"/>
      <c r="J67" s="76">
        <f t="shared" si="15"/>
        <v>0</v>
      </c>
    </row>
    <row r="68" spans="2:10" ht="12" customHeight="1" x14ac:dyDescent="0.25">
      <c r="B68" s="210" t="s">
        <v>280</v>
      </c>
      <c r="C68" s="211"/>
      <c r="D68" s="212"/>
      <c r="E68" s="76">
        <f>E48+E57+E62+E65+E66</f>
        <v>0</v>
      </c>
      <c r="F68" s="76">
        <f t="shared" ref="F68:J68" si="17">F48+F57+F62+F65+F66</f>
        <v>0</v>
      </c>
      <c r="G68" s="76">
        <f t="shared" si="17"/>
        <v>0</v>
      </c>
      <c r="H68" s="76">
        <f t="shared" si="17"/>
        <v>0</v>
      </c>
      <c r="I68" s="76">
        <f t="shared" si="17"/>
        <v>0</v>
      </c>
      <c r="J68" s="76">
        <f t="shared" si="17"/>
        <v>0</v>
      </c>
    </row>
    <row r="69" spans="2:10" ht="12" customHeight="1" x14ac:dyDescent="0.25">
      <c r="B69" s="72"/>
      <c r="C69" s="213"/>
      <c r="D69" s="214"/>
      <c r="E69" s="76"/>
      <c r="F69" s="76"/>
      <c r="G69" s="76"/>
      <c r="H69" s="76"/>
      <c r="I69" s="76"/>
      <c r="J69" s="76">
        <f t="shared" si="15"/>
        <v>0</v>
      </c>
    </row>
    <row r="70" spans="2:10" ht="12" customHeight="1" x14ac:dyDescent="0.25">
      <c r="B70" s="210" t="s">
        <v>281</v>
      </c>
      <c r="C70" s="211"/>
      <c r="D70" s="212"/>
      <c r="E70" s="76">
        <f>E71</f>
        <v>0</v>
      </c>
      <c r="F70" s="76">
        <f t="shared" ref="F70:I70" si="18">F71</f>
        <v>0</v>
      </c>
      <c r="G70" s="76">
        <f t="shared" si="18"/>
        <v>0</v>
      </c>
      <c r="H70" s="76">
        <f t="shared" si="18"/>
        <v>0</v>
      </c>
      <c r="I70" s="76">
        <f t="shared" si="18"/>
        <v>0</v>
      </c>
      <c r="J70" s="76">
        <f t="shared" si="15"/>
        <v>0</v>
      </c>
    </row>
    <row r="71" spans="2:10" ht="12" customHeight="1" x14ac:dyDescent="0.25">
      <c r="B71" s="69"/>
      <c r="C71" s="215" t="s">
        <v>282</v>
      </c>
      <c r="D71" s="216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5"/>
        <v>0</v>
      </c>
    </row>
    <row r="72" spans="2:10" ht="12" customHeight="1" x14ac:dyDescent="0.25">
      <c r="B72" s="72"/>
      <c r="C72" s="213"/>
      <c r="D72" s="214"/>
      <c r="E72" s="76"/>
      <c r="F72" s="76"/>
      <c r="G72" s="76"/>
      <c r="H72" s="76"/>
      <c r="I72" s="76"/>
      <c r="J72" s="76">
        <f t="shared" si="15"/>
        <v>0</v>
      </c>
    </row>
    <row r="73" spans="2:10" ht="12" customHeight="1" x14ac:dyDescent="0.25">
      <c r="B73" s="210" t="s">
        <v>283</v>
      </c>
      <c r="C73" s="211"/>
      <c r="D73" s="212"/>
      <c r="E73" s="76">
        <f>E43+E68+E70</f>
        <v>52369118</v>
      </c>
      <c r="F73" s="76">
        <f t="shared" ref="F73:I73" si="19">F43+F68+F70</f>
        <v>762765</v>
      </c>
      <c r="G73" s="76">
        <f t="shared" si="19"/>
        <v>53131883</v>
      </c>
      <c r="H73" s="76">
        <f t="shared" si="19"/>
        <v>10440004</v>
      </c>
      <c r="I73" s="76">
        <f t="shared" si="19"/>
        <v>10440004</v>
      </c>
      <c r="J73" s="76">
        <f>J43+J68+J70</f>
        <v>-41929114</v>
      </c>
    </row>
    <row r="74" spans="2:10" ht="12" customHeight="1" x14ac:dyDescent="0.25">
      <c r="B74" s="72"/>
      <c r="C74" s="213"/>
      <c r="D74" s="214"/>
      <c r="E74" s="76"/>
      <c r="F74" s="76"/>
      <c r="G74" s="76"/>
      <c r="H74" s="76"/>
      <c r="I74" s="76"/>
      <c r="J74" s="76">
        <f t="shared" si="15"/>
        <v>0</v>
      </c>
    </row>
    <row r="75" spans="2:10" ht="12" customHeight="1" x14ac:dyDescent="0.25">
      <c r="B75" s="69"/>
      <c r="C75" s="211" t="s">
        <v>284</v>
      </c>
      <c r="D75" s="212"/>
      <c r="E75" s="76"/>
      <c r="F75" s="76"/>
      <c r="G75" s="76"/>
      <c r="H75" s="76"/>
      <c r="I75" s="76"/>
      <c r="J75" s="76">
        <f t="shared" si="15"/>
        <v>0</v>
      </c>
    </row>
    <row r="76" spans="2:10" ht="12" customHeight="1" x14ac:dyDescent="0.25">
      <c r="B76" s="69"/>
      <c r="C76" s="215" t="s">
        <v>285</v>
      </c>
      <c r="D76" s="216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20">I76-E76</f>
        <v>0</v>
      </c>
    </row>
    <row r="77" spans="2:10" ht="15" customHeight="1" x14ac:dyDescent="0.25">
      <c r="B77" s="69"/>
      <c r="C77" s="217" t="s">
        <v>286</v>
      </c>
      <c r="D77" s="218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0"/>
        <v>0</v>
      </c>
    </row>
    <row r="78" spans="2:10" ht="12" customHeight="1" x14ac:dyDescent="0.25">
      <c r="B78" s="69"/>
      <c r="C78" s="211" t="s">
        <v>287</v>
      </c>
      <c r="D78" s="212"/>
      <c r="E78" s="76">
        <f>E76+E77</f>
        <v>0</v>
      </c>
      <c r="F78" s="76">
        <f t="shared" ref="F78:J78" si="21">F76+F77</f>
        <v>0</v>
      </c>
      <c r="G78" s="76">
        <f t="shared" si="21"/>
        <v>0</v>
      </c>
      <c r="H78" s="76">
        <f t="shared" si="21"/>
        <v>0</v>
      </c>
      <c r="I78" s="76">
        <f t="shared" si="21"/>
        <v>0</v>
      </c>
      <c r="J78" s="76">
        <f t="shared" si="21"/>
        <v>0</v>
      </c>
    </row>
    <row r="79" spans="2:10" ht="12" customHeight="1" thickBot="1" x14ac:dyDescent="0.3">
      <c r="B79" s="75"/>
      <c r="C79" s="208"/>
      <c r="D79" s="209"/>
      <c r="E79" s="77"/>
      <c r="F79" s="77"/>
      <c r="G79" s="77"/>
      <c r="H79" s="77"/>
      <c r="I79" s="77"/>
      <c r="J79" s="77"/>
    </row>
  </sheetData>
  <mergeCells count="64"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6"/>
  <sheetViews>
    <sheetView zoomScale="110" zoomScaleNormal="110" workbookViewId="0">
      <selection activeCell="G31" sqref="G31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8" ht="10.5" customHeight="1" x14ac:dyDescent="0.25">
      <c r="A1" s="237" t="s">
        <v>120</v>
      </c>
      <c r="B1" s="248"/>
      <c r="C1" s="248"/>
      <c r="D1" s="248"/>
      <c r="E1" s="248"/>
      <c r="F1" s="248"/>
      <c r="G1" s="248"/>
      <c r="H1" s="249"/>
    </row>
    <row r="2" spans="1:8" ht="10.5" customHeight="1" x14ac:dyDescent="0.25">
      <c r="A2" s="250" t="s">
        <v>290</v>
      </c>
      <c r="B2" s="251"/>
      <c r="C2" s="251"/>
      <c r="D2" s="251"/>
      <c r="E2" s="251"/>
      <c r="F2" s="251"/>
      <c r="G2" s="251"/>
      <c r="H2" s="252"/>
    </row>
    <row r="3" spans="1:8" ht="10.5" customHeight="1" x14ac:dyDescent="0.25">
      <c r="A3" s="250" t="s">
        <v>291</v>
      </c>
      <c r="B3" s="251"/>
      <c r="C3" s="251"/>
      <c r="D3" s="251"/>
      <c r="E3" s="251"/>
      <c r="F3" s="251"/>
      <c r="G3" s="251"/>
      <c r="H3" s="252"/>
    </row>
    <row r="4" spans="1:8" ht="10.5" customHeight="1" x14ac:dyDescent="0.25">
      <c r="A4" s="250" t="s">
        <v>455</v>
      </c>
      <c r="B4" s="251"/>
      <c r="C4" s="251"/>
      <c r="D4" s="251"/>
      <c r="E4" s="251"/>
      <c r="F4" s="251"/>
      <c r="G4" s="251"/>
      <c r="H4" s="252"/>
    </row>
    <row r="5" spans="1:8" ht="10.5" customHeight="1" thickBot="1" x14ac:dyDescent="0.3">
      <c r="A5" s="239" t="s">
        <v>1</v>
      </c>
      <c r="B5" s="253"/>
      <c r="C5" s="253"/>
      <c r="D5" s="253"/>
      <c r="E5" s="253"/>
      <c r="F5" s="253"/>
      <c r="G5" s="253"/>
      <c r="H5" s="254"/>
    </row>
    <row r="6" spans="1:8" ht="10.5" customHeight="1" thickBot="1" x14ac:dyDescent="0.3">
      <c r="A6" s="237" t="s">
        <v>370</v>
      </c>
      <c r="B6" s="238"/>
      <c r="C6" s="241" t="s">
        <v>292</v>
      </c>
      <c r="D6" s="242"/>
      <c r="E6" s="242"/>
      <c r="F6" s="242"/>
      <c r="G6" s="243"/>
      <c r="H6" s="244" t="s">
        <v>371</v>
      </c>
    </row>
    <row r="7" spans="1:8" ht="18.75" customHeight="1" thickBot="1" x14ac:dyDescent="0.3">
      <c r="A7" s="239"/>
      <c r="B7" s="240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45"/>
    </row>
    <row r="8" spans="1:8" ht="10.5" customHeight="1" x14ac:dyDescent="0.25">
      <c r="A8" s="246" t="s">
        <v>296</v>
      </c>
      <c r="B8" s="247"/>
      <c r="C8" s="89">
        <f>C9+C17+C27+C37+C47+C57+C70+C61+C74</f>
        <v>52369118</v>
      </c>
      <c r="D8" s="89">
        <f>D9+D17+D27+D37+D47+D57+D61+D70+D74</f>
        <v>762765</v>
      </c>
      <c r="E8" s="89">
        <f>E9+E17+E27+E37+E47+E57+E70+E61+E74</f>
        <v>53131883</v>
      </c>
      <c r="F8" s="89">
        <f>F9+F17+F27+F37+F47+F57+F70+F61+F74</f>
        <v>9923165</v>
      </c>
      <c r="G8" s="89">
        <f>G9+G17+G27+G37+G47+G57+G70+G61+G74</f>
        <v>9907503</v>
      </c>
      <c r="H8" s="89">
        <f t="shared" ref="H8" si="0">H9+H17+H27+H37+H47+H57+H70+H61+H74</f>
        <v>43208718</v>
      </c>
    </row>
    <row r="9" spans="1:8" ht="10.5" customHeight="1" x14ac:dyDescent="0.25">
      <c r="A9" s="229" t="s">
        <v>297</v>
      </c>
      <c r="B9" s="230"/>
      <c r="C9" s="85">
        <f>SUM(C10:C16)</f>
        <v>15069362</v>
      </c>
      <c r="D9" s="85">
        <f>SUM(D10:D16)</f>
        <v>0</v>
      </c>
      <c r="E9" s="85">
        <f>C9+D9</f>
        <v>15069362</v>
      </c>
      <c r="F9" s="85">
        <f>SUM(F10:F16)</f>
        <v>3172294</v>
      </c>
      <c r="G9" s="85">
        <f t="shared" ref="G9:H9" si="1">SUM(G10:G16)</f>
        <v>3172294</v>
      </c>
      <c r="H9" s="85">
        <f t="shared" si="1"/>
        <v>11897068</v>
      </c>
    </row>
    <row r="10" spans="1:8" ht="10.5" customHeight="1" x14ac:dyDescent="0.25">
      <c r="A10" s="82"/>
      <c r="B10" s="81" t="s">
        <v>298</v>
      </c>
      <c r="C10" s="85">
        <v>10672493</v>
      </c>
      <c r="D10" s="86">
        <v>0</v>
      </c>
      <c r="E10" s="85">
        <f t="shared" ref="E10:E16" si="2">C10+D10</f>
        <v>10672493</v>
      </c>
      <c r="F10" s="86">
        <v>2567698</v>
      </c>
      <c r="G10" s="86">
        <f>F10</f>
        <v>2567698</v>
      </c>
      <c r="H10" s="86">
        <f>E10-F10</f>
        <v>8104795</v>
      </c>
    </row>
    <row r="11" spans="1:8" ht="10.5" customHeight="1" x14ac:dyDescent="0.25">
      <c r="A11" s="82"/>
      <c r="B11" s="81" t="s">
        <v>299</v>
      </c>
      <c r="C11" s="85">
        <v>0</v>
      </c>
      <c r="D11" s="86">
        <v>0</v>
      </c>
      <c r="E11" s="85">
        <f t="shared" si="2"/>
        <v>0</v>
      </c>
      <c r="F11" s="86">
        <v>0</v>
      </c>
      <c r="G11" s="86">
        <f t="shared" ref="G11:G16" si="3">F11</f>
        <v>0</v>
      </c>
      <c r="H11" s="86">
        <f t="shared" ref="H11:H16" si="4">E11-F11</f>
        <v>0</v>
      </c>
    </row>
    <row r="12" spans="1:8" ht="10.5" customHeight="1" x14ac:dyDescent="0.25">
      <c r="A12" s="82"/>
      <c r="B12" s="81" t="s">
        <v>300</v>
      </c>
      <c r="C12" s="85">
        <v>1839814</v>
      </c>
      <c r="D12" s="86">
        <v>0</v>
      </c>
      <c r="E12" s="85">
        <f t="shared" si="2"/>
        <v>1839814</v>
      </c>
      <c r="F12" s="86">
        <v>42077</v>
      </c>
      <c r="G12" s="86">
        <f t="shared" si="3"/>
        <v>42077</v>
      </c>
      <c r="H12" s="86">
        <f t="shared" si="4"/>
        <v>1797737</v>
      </c>
    </row>
    <row r="13" spans="1:8" ht="10.5" customHeight="1" x14ac:dyDescent="0.25">
      <c r="A13" s="82"/>
      <c r="B13" s="81" t="s">
        <v>301</v>
      </c>
      <c r="C13" s="85">
        <v>420000</v>
      </c>
      <c r="D13" s="86">
        <v>-2784</v>
      </c>
      <c r="E13" s="85">
        <f t="shared" si="2"/>
        <v>417216</v>
      </c>
      <c r="F13" s="86">
        <v>0</v>
      </c>
      <c r="G13" s="86">
        <f t="shared" si="3"/>
        <v>0</v>
      </c>
      <c r="H13" s="86">
        <f t="shared" si="4"/>
        <v>417216</v>
      </c>
    </row>
    <row r="14" spans="1:8" ht="10.5" customHeight="1" x14ac:dyDescent="0.25">
      <c r="A14" s="82"/>
      <c r="B14" s="81" t="s">
        <v>302</v>
      </c>
      <c r="C14" s="85">
        <v>2137055</v>
      </c>
      <c r="D14" s="86">
        <v>2784</v>
      </c>
      <c r="E14" s="85">
        <f t="shared" si="2"/>
        <v>2139839</v>
      </c>
      <c r="F14" s="86">
        <v>562519</v>
      </c>
      <c r="G14" s="86">
        <f t="shared" si="3"/>
        <v>562519</v>
      </c>
      <c r="H14" s="86">
        <f t="shared" si="4"/>
        <v>1577320</v>
      </c>
    </row>
    <row r="15" spans="1:8" ht="10.5" customHeight="1" x14ac:dyDescent="0.25">
      <c r="A15" s="82"/>
      <c r="B15" s="81" t="s">
        <v>303</v>
      </c>
      <c r="C15" s="85">
        <v>0</v>
      </c>
      <c r="D15" s="86">
        <v>0</v>
      </c>
      <c r="E15" s="85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6">
        <v>0</v>
      </c>
      <c r="E16" s="85">
        <f t="shared" si="2"/>
        <v>0</v>
      </c>
      <c r="F16" s="86">
        <v>0</v>
      </c>
      <c r="G16" s="86">
        <f t="shared" si="3"/>
        <v>0</v>
      </c>
      <c r="H16" s="86">
        <f t="shared" si="4"/>
        <v>0</v>
      </c>
    </row>
    <row r="17" spans="1:10" ht="10.5" customHeight="1" x14ac:dyDescent="0.25">
      <c r="A17" s="229" t="s">
        <v>305</v>
      </c>
      <c r="B17" s="230"/>
      <c r="C17" s="85">
        <f>SUM(C18:C26)</f>
        <v>1348824</v>
      </c>
      <c r="D17" s="85">
        <f>SUM(D18:D26)</f>
        <v>-27000</v>
      </c>
      <c r="E17" s="85">
        <f>SUM(E18:E26)</f>
        <v>1321824</v>
      </c>
      <c r="F17" s="85">
        <f>SUM(F18:F26)</f>
        <v>450419</v>
      </c>
      <c r="G17" s="85">
        <f>SUM(G18:G26)</f>
        <v>441257</v>
      </c>
      <c r="H17" s="86">
        <f t="shared" ref="H17:H56" si="5">E17-F17</f>
        <v>871405</v>
      </c>
    </row>
    <row r="18" spans="1:10" ht="10.5" customHeight="1" x14ac:dyDescent="0.25">
      <c r="A18" s="82"/>
      <c r="B18" s="81" t="s">
        <v>306</v>
      </c>
      <c r="C18" s="85">
        <v>612864</v>
      </c>
      <c r="D18" s="86">
        <v>-7000</v>
      </c>
      <c r="E18" s="86">
        <f>C18+D18</f>
        <v>605864</v>
      </c>
      <c r="F18" s="86">
        <v>196575</v>
      </c>
      <c r="G18" s="86">
        <f>F18</f>
        <v>196575</v>
      </c>
      <c r="H18" s="86">
        <f t="shared" si="5"/>
        <v>409289</v>
      </c>
      <c r="J18" s="59"/>
    </row>
    <row r="19" spans="1:10" ht="10.5" customHeight="1" x14ac:dyDescent="0.25">
      <c r="A19" s="82"/>
      <c r="B19" s="81" t="s">
        <v>307</v>
      </c>
      <c r="C19" s="85">
        <v>122500</v>
      </c>
      <c r="D19" s="86">
        <v>0</v>
      </c>
      <c r="E19" s="86">
        <f t="shared" ref="E19:E26" si="6">C19+D19</f>
        <v>122500</v>
      </c>
      <c r="F19" s="86">
        <v>38703</v>
      </c>
      <c r="G19" s="86">
        <f t="shared" ref="G19:G26" si="7">F19</f>
        <v>38703</v>
      </c>
      <c r="H19" s="86">
        <f t="shared" si="5"/>
        <v>83797</v>
      </c>
      <c r="J19" s="59"/>
    </row>
    <row r="20" spans="1:10" ht="10.5" customHeight="1" x14ac:dyDescent="0.25">
      <c r="A20" s="82"/>
      <c r="B20" s="81" t="s">
        <v>308</v>
      </c>
      <c r="C20" s="85">
        <v>0</v>
      </c>
      <c r="D20" s="86">
        <v>0</v>
      </c>
      <c r="E20" s="86">
        <f t="shared" si="6"/>
        <v>0</v>
      </c>
      <c r="F20" s="86">
        <v>0</v>
      </c>
      <c r="G20" s="86">
        <f t="shared" si="7"/>
        <v>0</v>
      </c>
      <c r="H20" s="86">
        <f t="shared" si="5"/>
        <v>0</v>
      </c>
    </row>
    <row r="21" spans="1:10" ht="10.5" customHeight="1" x14ac:dyDescent="0.25">
      <c r="A21" s="82"/>
      <c r="B21" s="81" t="s">
        <v>309</v>
      </c>
      <c r="C21" s="85">
        <v>66000</v>
      </c>
      <c r="D21" s="86">
        <v>0</v>
      </c>
      <c r="E21" s="86">
        <f t="shared" si="6"/>
        <v>66000</v>
      </c>
      <c r="F21" s="86">
        <v>9465</v>
      </c>
      <c r="G21" s="86">
        <f t="shared" si="7"/>
        <v>9465</v>
      </c>
      <c r="H21" s="86">
        <f t="shared" si="5"/>
        <v>56535</v>
      </c>
    </row>
    <row r="22" spans="1:10" ht="10.5" customHeight="1" x14ac:dyDescent="0.25">
      <c r="A22" s="82"/>
      <c r="B22" s="81" t="s">
        <v>310</v>
      </c>
      <c r="C22" s="85">
        <v>251000</v>
      </c>
      <c r="D22" s="86">
        <v>-21500</v>
      </c>
      <c r="E22" s="86">
        <f t="shared" si="6"/>
        <v>229500</v>
      </c>
      <c r="F22" s="86">
        <v>33951</v>
      </c>
      <c r="G22" s="86">
        <f t="shared" si="7"/>
        <v>33951</v>
      </c>
      <c r="H22" s="86">
        <f t="shared" si="5"/>
        <v>195549</v>
      </c>
      <c r="J22" s="59"/>
    </row>
    <row r="23" spans="1:10" ht="10.5" customHeight="1" x14ac:dyDescent="0.25">
      <c r="A23" s="82"/>
      <c r="B23" s="81" t="s">
        <v>311</v>
      </c>
      <c r="C23" s="85">
        <v>230460</v>
      </c>
      <c r="D23" s="86">
        <v>-10000</v>
      </c>
      <c r="E23" s="86">
        <f t="shared" si="6"/>
        <v>220460</v>
      </c>
      <c r="F23" s="86">
        <v>63877</v>
      </c>
      <c r="G23" s="86">
        <f t="shared" si="7"/>
        <v>63877</v>
      </c>
      <c r="H23" s="86">
        <f t="shared" si="5"/>
        <v>156583</v>
      </c>
      <c r="J23" s="59"/>
    </row>
    <row r="24" spans="1:10" ht="10.5" customHeight="1" x14ac:dyDescent="0.25">
      <c r="A24" s="82"/>
      <c r="B24" s="81" t="s">
        <v>312</v>
      </c>
      <c r="C24" s="85">
        <v>24000</v>
      </c>
      <c r="D24" s="86">
        <v>0</v>
      </c>
      <c r="E24" s="86">
        <f t="shared" si="6"/>
        <v>24000</v>
      </c>
      <c r="F24" s="86">
        <v>96441</v>
      </c>
      <c r="G24" s="86">
        <v>87279</v>
      </c>
      <c r="H24" s="86">
        <f t="shared" si="5"/>
        <v>-72441</v>
      </c>
      <c r="J24" s="59"/>
    </row>
    <row r="25" spans="1:10" ht="10.5" customHeight="1" x14ac:dyDescent="0.25">
      <c r="A25" s="82"/>
      <c r="B25" s="81" t="s">
        <v>313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5"/>
        <v>0</v>
      </c>
    </row>
    <row r="26" spans="1:10" ht="10.5" customHeight="1" x14ac:dyDescent="0.25">
      <c r="A26" s="82"/>
      <c r="B26" s="81" t="s">
        <v>314</v>
      </c>
      <c r="C26" s="85">
        <v>42000</v>
      </c>
      <c r="D26" s="86">
        <v>11500</v>
      </c>
      <c r="E26" s="86">
        <f t="shared" si="6"/>
        <v>53500</v>
      </c>
      <c r="F26" s="86">
        <v>11407</v>
      </c>
      <c r="G26" s="86">
        <f t="shared" si="7"/>
        <v>11407</v>
      </c>
      <c r="H26" s="86">
        <f t="shared" si="5"/>
        <v>42093</v>
      </c>
    </row>
    <row r="27" spans="1:10" ht="10.5" customHeight="1" x14ac:dyDescent="0.25">
      <c r="A27" s="229" t="s">
        <v>315</v>
      </c>
      <c r="B27" s="230"/>
      <c r="C27" s="85">
        <f>SUM(C28:C36)</f>
        <v>25759119</v>
      </c>
      <c r="D27" s="85">
        <f>SUM(D28:D36)</f>
        <v>-10235</v>
      </c>
      <c r="E27" s="85">
        <f>SUM(E28:E36)</f>
        <v>25748884</v>
      </c>
      <c r="F27" s="85">
        <f>SUM(F28:F36)</f>
        <v>3542990</v>
      </c>
      <c r="G27" s="85">
        <f>SUM(G28:G36)</f>
        <v>3536490</v>
      </c>
      <c r="H27" s="86">
        <f t="shared" si="5"/>
        <v>22205894</v>
      </c>
    </row>
    <row r="28" spans="1:10" ht="10.5" customHeight="1" x14ac:dyDescent="0.25">
      <c r="A28" s="82"/>
      <c r="B28" s="81" t="s">
        <v>316</v>
      </c>
      <c r="C28" s="85">
        <v>673161</v>
      </c>
      <c r="D28" s="86">
        <v>-10316</v>
      </c>
      <c r="E28" s="86">
        <f>C28+D28</f>
        <v>662845</v>
      </c>
      <c r="F28" s="86">
        <v>54283</v>
      </c>
      <c r="G28" s="86">
        <v>54283</v>
      </c>
      <c r="H28" s="86">
        <f t="shared" si="5"/>
        <v>608562</v>
      </c>
    </row>
    <row r="29" spans="1:10" ht="10.5" customHeight="1" x14ac:dyDescent="0.25">
      <c r="A29" s="82"/>
      <c r="B29" s="81" t="s">
        <v>317</v>
      </c>
      <c r="C29" s="85">
        <v>300000</v>
      </c>
      <c r="D29" s="86">
        <v>0</v>
      </c>
      <c r="E29" s="86">
        <f>C29+D29</f>
        <v>300000</v>
      </c>
      <c r="F29" s="86">
        <v>107003</v>
      </c>
      <c r="G29" s="86">
        <v>100503</v>
      </c>
      <c r="H29" s="86">
        <f t="shared" si="5"/>
        <v>192997</v>
      </c>
    </row>
    <row r="30" spans="1:10" ht="10.5" customHeight="1" x14ac:dyDescent="0.25">
      <c r="A30" s="82"/>
      <c r="B30" s="81" t="s">
        <v>318</v>
      </c>
      <c r="C30" s="85">
        <v>2943856</v>
      </c>
      <c r="D30" s="86">
        <v>0</v>
      </c>
      <c r="E30" s="86">
        <f t="shared" ref="E30:E36" si="8">C30+D30</f>
        <v>2943856</v>
      </c>
      <c r="F30" s="86">
        <v>369873</v>
      </c>
      <c r="G30" s="86">
        <v>369873</v>
      </c>
      <c r="H30" s="86">
        <f t="shared" si="5"/>
        <v>2573983</v>
      </c>
    </row>
    <row r="31" spans="1:10" ht="10.5" customHeight="1" x14ac:dyDescent="0.25">
      <c r="A31" s="82"/>
      <c r="B31" s="81" t="s">
        <v>319</v>
      </c>
      <c r="C31" s="85">
        <v>124000</v>
      </c>
      <c r="D31" s="86">
        <v>0</v>
      </c>
      <c r="E31" s="86">
        <f t="shared" si="8"/>
        <v>124000</v>
      </c>
      <c r="F31" s="86">
        <v>81087</v>
      </c>
      <c r="G31" s="86">
        <f t="shared" ref="G31" si="9">F31</f>
        <v>81087</v>
      </c>
      <c r="H31" s="86">
        <f t="shared" si="5"/>
        <v>42913</v>
      </c>
    </row>
    <row r="32" spans="1:10" ht="10.5" customHeight="1" x14ac:dyDescent="0.25">
      <c r="A32" s="82"/>
      <c r="B32" s="81" t="s">
        <v>320</v>
      </c>
      <c r="C32" s="85">
        <v>388878</v>
      </c>
      <c r="D32" s="86">
        <v>0</v>
      </c>
      <c r="E32" s="86">
        <f t="shared" si="8"/>
        <v>388878</v>
      </c>
      <c r="F32" s="86">
        <v>76813</v>
      </c>
      <c r="G32" s="86">
        <v>76813</v>
      </c>
      <c r="H32" s="86">
        <f t="shared" si="5"/>
        <v>312065</v>
      </c>
    </row>
    <row r="33" spans="1:8" ht="10.5" customHeight="1" x14ac:dyDescent="0.25">
      <c r="A33" s="82"/>
      <c r="B33" s="81" t="s">
        <v>321</v>
      </c>
      <c r="C33" s="85">
        <v>12000</v>
      </c>
      <c r="D33" s="86">
        <v>0</v>
      </c>
      <c r="E33" s="86">
        <f t="shared" si="8"/>
        <v>12000</v>
      </c>
      <c r="F33" s="86">
        <v>0</v>
      </c>
      <c r="G33" s="86">
        <v>0</v>
      </c>
      <c r="H33" s="86">
        <f t="shared" si="5"/>
        <v>12000</v>
      </c>
    </row>
    <row r="34" spans="1:8" ht="10.5" customHeight="1" x14ac:dyDescent="0.25">
      <c r="A34" s="82"/>
      <c r="B34" s="81" t="s">
        <v>322</v>
      </c>
      <c r="C34" s="85">
        <v>233000</v>
      </c>
      <c r="D34" s="86">
        <v>0</v>
      </c>
      <c r="E34" s="86">
        <f t="shared" si="8"/>
        <v>233000</v>
      </c>
      <c r="F34" s="86">
        <v>27569</v>
      </c>
      <c r="G34" s="86">
        <f>F34</f>
        <v>27569</v>
      </c>
      <c r="H34" s="86">
        <f t="shared" si="5"/>
        <v>205431</v>
      </c>
    </row>
    <row r="35" spans="1:8" ht="10.5" customHeight="1" x14ac:dyDescent="0.25">
      <c r="A35" s="82"/>
      <c r="B35" s="81" t="s">
        <v>323</v>
      </c>
      <c r="C35" s="85">
        <v>120000</v>
      </c>
      <c r="D35" s="86">
        <v>0</v>
      </c>
      <c r="E35" s="86">
        <f t="shared" si="8"/>
        <v>120000</v>
      </c>
      <c r="F35" s="86">
        <v>2236727</v>
      </c>
      <c r="G35" s="86">
        <f>F35</f>
        <v>2236727</v>
      </c>
      <c r="H35" s="86">
        <f t="shared" si="5"/>
        <v>-2116727</v>
      </c>
    </row>
    <row r="36" spans="1:8" ht="10.5" customHeight="1" x14ac:dyDescent="0.25">
      <c r="A36" s="82"/>
      <c r="B36" s="81" t="s">
        <v>324</v>
      </c>
      <c r="C36" s="85">
        <v>20964224</v>
      </c>
      <c r="D36" s="86">
        <v>81</v>
      </c>
      <c r="E36" s="86">
        <f t="shared" si="8"/>
        <v>20964305</v>
      </c>
      <c r="F36" s="86">
        <v>589635</v>
      </c>
      <c r="G36" s="86">
        <f>F36</f>
        <v>589635</v>
      </c>
      <c r="H36" s="86">
        <f t="shared" si="5"/>
        <v>20374670</v>
      </c>
    </row>
    <row r="37" spans="1:8" ht="16.5" customHeight="1" x14ac:dyDescent="0.25">
      <c r="A37" s="235" t="s">
        <v>325</v>
      </c>
      <c r="B37" s="236"/>
      <c r="C37" s="85">
        <f>SUM(C38:C46)</f>
        <v>10191813</v>
      </c>
      <c r="D37" s="85">
        <f>SUM(D38:D46)</f>
        <v>800000</v>
      </c>
      <c r="E37" s="85">
        <f t="shared" ref="E37:G37" si="10">SUM(E38:E46)</f>
        <v>10991813</v>
      </c>
      <c r="F37" s="85">
        <f t="shared" si="10"/>
        <v>2757462</v>
      </c>
      <c r="G37" s="85">
        <f t="shared" si="10"/>
        <v>2757462</v>
      </c>
      <c r="H37" s="86">
        <f t="shared" si="5"/>
        <v>8234351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6">
        <f>C38+D38</f>
        <v>0</v>
      </c>
      <c r="F38" s="85">
        <v>0</v>
      </c>
      <c r="G38" s="85">
        <v>0</v>
      </c>
      <c r="H38" s="86">
        <f t="shared" si="5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5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5"/>
        <v>0</v>
      </c>
    </row>
    <row r="41" spans="1:8" ht="10.5" customHeight="1" x14ac:dyDescent="0.25">
      <c r="A41" s="82"/>
      <c r="B41" s="81" t="s">
        <v>329</v>
      </c>
      <c r="C41" s="85">
        <v>10191813</v>
      </c>
      <c r="D41" s="86">
        <v>800000</v>
      </c>
      <c r="E41" s="86">
        <f>C41+D41</f>
        <v>10991813</v>
      </c>
      <c r="F41" s="86">
        <v>2757462</v>
      </c>
      <c r="G41" s="86">
        <f>F41</f>
        <v>2757462</v>
      </c>
      <c r="H41" s="86">
        <f t="shared" si="5"/>
        <v>8234351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5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5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5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5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5"/>
        <v>0</v>
      </c>
    </row>
    <row r="47" spans="1:8" ht="10.5" customHeight="1" x14ac:dyDescent="0.25">
      <c r="A47" s="229" t="s">
        <v>335</v>
      </c>
      <c r="B47" s="230"/>
      <c r="C47" s="85">
        <f>SUM(C48:C56)</f>
        <v>0</v>
      </c>
      <c r="D47" s="85">
        <f t="shared" ref="D47:G47" si="11">SUM(D48:D56)</f>
        <v>0</v>
      </c>
      <c r="E47" s="85">
        <f t="shared" si="11"/>
        <v>0</v>
      </c>
      <c r="F47" s="85">
        <f t="shared" si="11"/>
        <v>0</v>
      </c>
      <c r="G47" s="85">
        <f t="shared" si="11"/>
        <v>0</v>
      </c>
      <c r="H47" s="86">
        <f t="shared" si="5"/>
        <v>0</v>
      </c>
    </row>
    <row r="48" spans="1:8" ht="10.5" customHeight="1" x14ac:dyDescent="0.25">
      <c r="A48" s="82"/>
      <c r="B48" s="81" t="s">
        <v>336</v>
      </c>
      <c r="C48" s="85">
        <v>0</v>
      </c>
      <c r="D48" s="85">
        <v>0</v>
      </c>
      <c r="E48" s="85">
        <f>D48</f>
        <v>0</v>
      </c>
      <c r="F48" s="85">
        <v>0</v>
      </c>
      <c r="G48" s="85">
        <f>F48</f>
        <v>0</v>
      </c>
      <c r="H48" s="86">
        <f t="shared" si="5"/>
        <v>0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0</v>
      </c>
      <c r="E49" s="85">
        <f t="shared" ref="E49:E52" si="12">D49</f>
        <v>0</v>
      </c>
      <c r="F49" s="85">
        <v>0</v>
      </c>
      <c r="G49" s="85">
        <f t="shared" ref="G49:G54" si="13">F49</f>
        <v>0</v>
      </c>
      <c r="H49" s="86">
        <f t="shared" si="5"/>
        <v>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0</v>
      </c>
      <c r="E50" s="85">
        <f t="shared" si="12"/>
        <v>0</v>
      </c>
      <c r="F50" s="85">
        <v>0</v>
      </c>
      <c r="G50" s="85">
        <f t="shared" si="13"/>
        <v>0</v>
      </c>
      <c r="H50" s="86">
        <f t="shared" si="5"/>
        <v>0</v>
      </c>
    </row>
    <row r="51" spans="1:8" ht="10.5" customHeight="1" x14ac:dyDescent="0.25">
      <c r="A51" s="82"/>
      <c r="B51" s="81" t="s">
        <v>339</v>
      </c>
      <c r="C51" s="85">
        <v>0</v>
      </c>
      <c r="D51" s="85">
        <v>0</v>
      </c>
      <c r="E51" s="85">
        <v>0</v>
      </c>
      <c r="F51" s="85">
        <v>0</v>
      </c>
      <c r="G51" s="85">
        <f t="shared" si="13"/>
        <v>0</v>
      </c>
      <c r="H51" s="86">
        <f t="shared" si="5"/>
        <v>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f t="shared" si="12"/>
        <v>0</v>
      </c>
      <c r="F52" s="85">
        <v>0</v>
      </c>
      <c r="G52" s="85">
        <f t="shared" si="13"/>
        <v>0</v>
      </c>
      <c r="H52" s="86">
        <f t="shared" si="5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0</v>
      </c>
      <c r="E53" s="85">
        <f>C53+D53</f>
        <v>0</v>
      </c>
      <c r="F53" s="85">
        <v>0</v>
      </c>
      <c r="G53" s="85">
        <v>0</v>
      </c>
      <c r="H53" s="86">
        <f t="shared" si="5"/>
        <v>0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f t="shared" si="13"/>
        <v>0</v>
      </c>
      <c r="H54" s="86">
        <f t="shared" si="5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5"/>
        <v>0</v>
      </c>
    </row>
    <row r="56" spans="1:8" ht="10.5" customHeight="1" x14ac:dyDescent="0.25">
      <c r="A56" s="82"/>
      <c r="B56" s="81" t="s">
        <v>344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5"/>
        <v>0</v>
      </c>
    </row>
    <row r="57" spans="1:8" ht="10.5" customHeight="1" x14ac:dyDescent="0.25">
      <c r="A57" s="229" t="s">
        <v>345</v>
      </c>
      <c r="B57" s="230"/>
      <c r="C57" s="85">
        <f>SUM(C58:C60)</f>
        <v>0</v>
      </c>
      <c r="D57" s="85">
        <f t="shared" ref="D57:H57" si="14">SUM(D58:D60)</f>
        <v>0</v>
      </c>
      <c r="E57" s="85">
        <f t="shared" si="14"/>
        <v>0</v>
      </c>
      <c r="F57" s="85">
        <f t="shared" si="14"/>
        <v>0</v>
      </c>
      <c r="G57" s="85">
        <f t="shared" si="14"/>
        <v>0</v>
      </c>
      <c r="H57" s="85">
        <f t="shared" si="14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29" t="s">
        <v>349</v>
      </c>
      <c r="B61" s="230"/>
      <c r="C61" s="85">
        <f>SUM(C62:C69)</f>
        <v>0</v>
      </c>
      <c r="D61" s="85">
        <f t="shared" ref="D61:H61" si="15">SUM(D62:D69)</f>
        <v>0</v>
      </c>
      <c r="E61" s="85">
        <f t="shared" si="15"/>
        <v>0</v>
      </c>
      <c r="F61" s="85">
        <f t="shared" si="15"/>
        <v>0</v>
      </c>
      <c r="G61" s="85">
        <f t="shared" si="15"/>
        <v>0</v>
      </c>
      <c r="H61" s="85">
        <f t="shared" si="15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29" t="s">
        <v>358</v>
      </c>
      <c r="B70" s="230"/>
      <c r="C70" s="85">
        <f>SUM(C71:C73)</f>
        <v>0</v>
      </c>
      <c r="D70" s="85">
        <f t="shared" ref="D70:H70" si="16">SUM(D71:D73)</f>
        <v>0</v>
      </c>
      <c r="E70" s="85">
        <f t="shared" si="16"/>
        <v>0</v>
      </c>
      <c r="F70" s="85">
        <f t="shared" si="16"/>
        <v>0</v>
      </c>
      <c r="G70" s="85">
        <f t="shared" si="16"/>
        <v>0</v>
      </c>
      <c r="H70" s="85">
        <f t="shared" si="16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29" t="s">
        <v>362</v>
      </c>
      <c r="B74" s="230"/>
      <c r="C74" s="85">
        <f>SUM(C75:C81)</f>
        <v>0</v>
      </c>
      <c r="D74" s="85">
        <f t="shared" ref="D74:H74" si="17">SUM(D75:D81)</f>
        <v>0</v>
      </c>
      <c r="E74" s="85">
        <f t="shared" si="17"/>
        <v>0</v>
      </c>
      <c r="F74" s="85">
        <f t="shared" si="17"/>
        <v>0</v>
      </c>
      <c r="G74" s="85">
        <f t="shared" si="17"/>
        <v>0</v>
      </c>
      <c r="H74" s="85">
        <f t="shared" si="17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55"/>
      <c r="B82" s="256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81"/>
      <c r="B83" s="81"/>
      <c r="C83" s="109"/>
      <c r="D83" s="109"/>
      <c r="E83" s="109"/>
      <c r="F83" s="109"/>
      <c r="G83" s="109"/>
      <c r="H83" s="109"/>
    </row>
    <row r="84" spans="1:8" ht="10.5" customHeight="1" x14ac:dyDescent="0.25">
      <c r="A84" s="246"/>
      <c r="B84" s="247"/>
      <c r="C84" s="233">
        <f>C86+C94+C104+C114+C124+C134+C138+C147+C151</f>
        <v>0</v>
      </c>
      <c r="D84" s="233">
        <f>D86+D94+D104+D114+D124+D134+D138+D147+D151</f>
        <v>0</v>
      </c>
      <c r="E84" s="233">
        <f t="shared" ref="E84" si="18">E86+E94+E104+E114+E124+E134+E138+E147+E151</f>
        <v>0</v>
      </c>
      <c r="F84" s="233">
        <f t="shared" ref="F84:H84" si="19">F86+F94+F104+F114+F124+F134+F138+F147+F151</f>
        <v>0</v>
      </c>
      <c r="G84" s="233">
        <f t="shared" si="19"/>
        <v>0</v>
      </c>
      <c r="H84" s="233">
        <f t="shared" si="19"/>
        <v>0</v>
      </c>
    </row>
    <row r="85" spans="1:8" ht="10.5" customHeight="1" x14ac:dyDescent="0.25">
      <c r="A85" s="231" t="s">
        <v>372</v>
      </c>
      <c r="B85" s="232"/>
      <c r="C85" s="234"/>
      <c r="D85" s="234"/>
      <c r="E85" s="234"/>
      <c r="F85" s="234"/>
      <c r="G85" s="234"/>
      <c r="H85" s="234"/>
    </row>
    <row r="86" spans="1:8" ht="10.5" customHeight="1" x14ac:dyDescent="0.25">
      <c r="A86" s="229" t="s">
        <v>297</v>
      </c>
      <c r="B86" s="230"/>
      <c r="C86" s="85">
        <f>SUM(C87:C93)</f>
        <v>0</v>
      </c>
      <c r="D86" s="85">
        <f>D87+D88+D89+D90+D91+D92+D93</f>
        <v>0</v>
      </c>
      <c r="E86" s="85">
        <f t="shared" ref="E86:H86" si="20">SUM(E87:E93)</f>
        <v>0</v>
      </c>
      <c r="F86" s="85">
        <f t="shared" si="20"/>
        <v>0</v>
      </c>
      <c r="G86" s="85">
        <f>F86</f>
        <v>0</v>
      </c>
      <c r="H86" s="85">
        <f t="shared" si="20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86">
        <v>0</v>
      </c>
      <c r="E88" s="86">
        <f t="shared" ref="E88:E93" si="21">C88+D88</f>
        <v>0</v>
      </c>
      <c r="F88" s="86">
        <f>E88</f>
        <v>0</v>
      </c>
      <c r="G88" s="86">
        <f>F88</f>
        <v>0</v>
      </c>
      <c r="H88" s="86">
        <f t="shared" ref="H88:H93" si="22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1"/>
        <v>0</v>
      </c>
      <c r="F89" s="86">
        <v>0</v>
      </c>
      <c r="G89" s="86">
        <v>0</v>
      </c>
      <c r="H89" s="86">
        <f t="shared" si="22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1"/>
        <v>0</v>
      </c>
      <c r="F90" s="86">
        <v>0</v>
      </c>
      <c r="G90" s="86">
        <v>0</v>
      </c>
      <c r="H90" s="86">
        <f t="shared" si="22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1"/>
        <v>0</v>
      </c>
      <c r="F91" s="86">
        <v>0</v>
      </c>
      <c r="G91" s="86">
        <v>0</v>
      </c>
      <c r="H91" s="86">
        <f t="shared" si="22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1"/>
        <v>0</v>
      </c>
      <c r="F92" s="86">
        <v>0</v>
      </c>
      <c r="G92" s="86">
        <v>0</v>
      </c>
      <c r="H92" s="86">
        <f t="shared" si="22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1"/>
        <v>0</v>
      </c>
      <c r="F93" s="86">
        <v>0</v>
      </c>
      <c r="G93" s="86">
        <v>0</v>
      </c>
      <c r="H93" s="86">
        <f t="shared" si="22"/>
        <v>0</v>
      </c>
    </row>
    <row r="94" spans="1:8" ht="10.5" customHeight="1" x14ac:dyDescent="0.25">
      <c r="A94" s="229" t="s">
        <v>305</v>
      </c>
      <c r="B94" s="230"/>
      <c r="C94" s="85">
        <f>SUM(C95:C103)</f>
        <v>0</v>
      </c>
      <c r="D94" s="85">
        <f>D95+D96+D97+D98+D99+D100+D101+D102+D103</f>
        <v>0</v>
      </c>
      <c r="E94" s="85">
        <f t="shared" ref="E94" si="23">SUM(E95:E103)</f>
        <v>0</v>
      </c>
      <c r="F94" s="85">
        <f t="shared" ref="F94" si="24">SUM(F95:F103)</f>
        <v>0</v>
      </c>
      <c r="G94" s="85">
        <f t="shared" ref="G94" si="25">SUM(G95:G103)</f>
        <v>0</v>
      </c>
      <c r="H94" s="85">
        <f t="shared" ref="H94" si="26">SUM(H95:H103)</f>
        <v>0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f>F95</f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0</v>
      </c>
      <c r="E96" s="86">
        <f t="shared" ref="E96:E103" si="27">C96+D96</f>
        <v>0</v>
      </c>
      <c r="F96" s="86">
        <v>0</v>
      </c>
      <c r="G96" s="86">
        <f t="shared" ref="G96:G103" si="28">F96</f>
        <v>0</v>
      </c>
      <c r="H96" s="86">
        <f t="shared" ref="H96:H103" si="29">E96-F96</f>
        <v>0</v>
      </c>
    </row>
    <row r="97" spans="1:9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7"/>
        <v>0</v>
      </c>
      <c r="F97" s="86">
        <v>0</v>
      </c>
      <c r="G97" s="86">
        <f t="shared" si="28"/>
        <v>0</v>
      </c>
      <c r="H97" s="86">
        <f t="shared" si="29"/>
        <v>0</v>
      </c>
    </row>
    <row r="98" spans="1:9" ht="10.5" customHeight="1" x14ac:dyDescent="0.25">
      <c r="A98" s="82"/>
      <c r="B98" s="81" t="s">
        <v>309</v>
      </c>
      <c r="C98" s="85">
        <v>0</v>
      </c>
      <c r="D98" s="86">
        <v>0</v>
      </c>
      <c r="E98" s="86">
        <f t="shared" si="27"/>
        <v>0</v>
      </c>
      <c r="F98" s="86">
        <v>0</v>
      </c>
      <c r="G98" s="86">
        <f t="shared" si="28"/>
        <v>0</v>
      </c>
      <c r="H98" s="86">
        <f t="shared" si="29"/>
        <v>0</v>
      </c>
    </row>
    <row r="99" spans="1:9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7"/>
        <v>0</v>
      </c>
      <c r="F99" s="86">
        <v>0</v>
      </c>
      <c r="G99" s="86">
        <f t="shared" si="28"/>
        <v>0</v>
      </c>
      <c r="H99" s="86">
        <f t="shared" si="29"/>
        <v>0</v>
      </c>
    </row>
    <row r="100" spans="1:9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7"/>
        <v>0</v>
      </c>
      <c r="F100" s="86">
        <v>0</v>
      </c>
      <c r="G100" s="86">
        <f t="shared" si="28"/>
        <v>0</v>
      </c>
      <c r="H100" s="86">
        <f t="shared" si="29"/>
        <v>0</v>
      </c>
    </row>
    <row r="101" spans="1:9" ht="10.5" customHeight="1" x14ac:dyDescent="0.25">
      <c r="A101" s="82"/>
      <c r="B101" s="81" t="s">
        <v>312</v>
      </c>
      <c r="C101" s="85">
        <v>0</v>
      </c>
      <c r="D101" s="86">
        <v>0</v>
      </c>
      <c r="E101" s="86">
        <f t="shared" si="27"/>
        <v>0</v>
      </c>
      <c r="F101" s="86">
        <v>0</v>
      </c>
      <c r="G101" s="86">
        <f t="shared" si="28"/>
        <v>0</v>
      </c>
      <c r="H101" s="86">
        <f t="shared" si="29"/>
        <v>0</v>
      </c>
      <c r="I101" s="59"/>
    </row>
    <row r="102" spans="1:9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7"/>
        <v>0</v>
      </c>
      <c r="F102" s="86">
        <v>0</v>
      </c>
      <c r="G102" s="86">
        <f t="shared" si="28"/>
        <v>0</v>
      </c>
      <c r="H102" s="86">
        <f t="shared" si="29"/>
        <v>0</v>
      </c>
    </row>
    <row r="103" spans="1:9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7"/>
        <v>0</v>
      </c>
      <c r="F103" s="86">
        <v>0</v>
      </c>
      <c r="G103" s="86">
        <f t="shared" si="28"/>
        <v>0</v>
      </c>
      <c r="H103" s="86">
        <f t="shared" si="29"/>
        <v>0</v>
      </c>
    </row>
    <row r="104" spans="1:9" ht="10.5" customHeight="1" x14ac:dyDescent="0.25">
      <c r="A104" s="229" t="s">
        <v>315</v>
      </c>
      <c r="B104" s="230"/>
      <c r="C104" s="85">
        <f>SUM(C105:C113)</f>
        <v>0</v>
      </c>
      <c r="D104" s="85">
        <f>D105+D106+D107+D108+D109+D110+D111+D112+D113</f>
        <v>0</v>
      </c>
      <c r="E104" s="85">
        <f t="shared" ref="E104:G104" si="30">SUM(E105:E113)</f>
        <v>0</v>
      </c>
      <c r="F104" s="85">
        <v>0</v>
      </c>
      <c r="G104" s="85">
        <f t="shared" si="30"/>
        <v>0</v>
      </c>
      <c r="H104" s="85">
        <f t="shared" ref="H104" si="31">SUM(H105:H113)</f>
        <v>0</v>
      </c>
    </row>
    <row r="105" spans="1:9" ht="10.5" customHeight="1" x14ac:dyDescent="0.25">
      <c r="A105" s="82"/>
      <c r="B105" s="81" t="s">
        <v>316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f>F105</f>
        <v>0</v>
      </c>
      <c r="H105" s="86">
        <f>E105-F105</f>
        <v>0</v>
      </c>
    </row>
    <row r="106" spans="1:9" ht="10.5" customHeight="1" x14ac:dyDescent="0.25">
      <c r="A106" s="82"/>
      <c r="B106" s="81" t="s">
        <v>317</v>
      </c>
      <c r="C106" s="85">
        <v>0</v>
      </c>
      <c r="D106" s="86">
        <v>0</v>
      </c>
      <c r="E106" s="86">
        <f t="shared" ref="E106:E113" si="32">C106+D106</f>
        <v>0</v>
      </c>
      <c r="F106" s="86">
        <v>0</v>
      </c>
      <c r="G106" s="86">
        <f t="shared" ref="G106:G113" si="33">F106</f>
        <v>0</v>
      </c>
      <c r="H106" s="86">
        <f t="shared" ref="H106:H113" si="34">E106-F106</f>
        <v>0</v>
      </c>
    </row>
    <row r="107" spans="1:9" ht="10.5" customHeight="1" x14ac:dyDescent="0.25">
      <c r="A107" s="82"/>
      <c r="B107" s="81" t="s">
        <v>318</v>
      </c>
      <c r="C107" s="85">
        <v>0</v>
      </c>
      <c r="D107" s="86">
        <v>0</v>
      </c>
      <c r="E107" s="86">
        <f t="shared" si="32"/>
        <v>0</v>
      </c>
      <c r="F107" s="86">
        <v>0</v>
      </c>
      <c r="G107" s="86">
        <f t="shared" si="33"/>
        <v>0</v>
      </c>
      <c r="H107" s="86">
        <f t="shared" si="34"/>
        <v>0</v>
      </c>
    </row>
    <row r="108" spans="1:9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2"/>
        <v>0</v>
      </c>
      <c r="F108" s="86">
        <v>0</v>
      </c>
      <c r="G108" s="86">
        <f t="shared" si="33"/>
        <v>0</v>
      </c>
      <c r="H108" s="86">
        <f t="shared" si="34"/>
        <v>0</v>
      </c>
    </row>
    <row r="109" spans="1:9" ht="10.5" customHeight="1" x14ac:dyDescent="0.25">
      <c r="A109" s="82"/>
      <c r="B109" s="81" t="s">
        <v>320</v>
      </c>
      <c r="C109" s="85">
        <v>0</v>
      </c>
      <c r="D109" s="86">
        <v>0</v>
      </c>
      <c r="E109" s="86">
        <f t="shared" si="32"/>
        <v>0</v>
      </c>
      <c r="F109" s="86">
        <v>0</v>
      </c>
      <c r="G109" s="86">
        <f t="shared" si="33"/>
        <v>0</v>
      </c>
      <c r="H109" s="86">
        <f t="shared" si="34"/>
        <v>0</v>
      </c>
    </row>
    <row r="110" spans="1:9" ht="10.5" customHeight="1" x14ac:dyDescent="0.25">
      <c r="A110" s="82"/>
      <c r="B110" s="81" t="s">
        <v>321</v>
      </c>
      <c r="C110" s="85">
        <v>0</v>
      </c>
      <c r="D110" s="86">
        <v>0</v>
      </c>
      <c r="E110" s="86">
        <f t="shared" si="32"/>
        <v>0</v>
      </c>
      <c r="F110" s="86">
        <v>0</v>
      </c>
      <c r="G110" s="86">
        <f t="shared" si="33"/>
        <v>0</v>
      </c>
      <c r="H110" s="86">
        <f t="shared" si="34"/>
        <v>0</v>
      </c>
    </row>
    <row r="111" spans="1:9" ht="10.5" customHeight="1" x14ac:dyDescent="0.25">
      <c r="A111" s="82"/>
      <c r="B111" s="81" t="s">
        <v>322</v>
      </c>
      <c r="C111" s="85">
        <v>0</v>
      </c>
      <c r="D111" s="86">
        <v>0</v>
      </c>
      <c r="E111" s="86">
        <f t="shared" si="32"/>
        <v>0</v>
      </c>
      <c r="F111" s="86">
        <v>0</v>
      </c>
      <c r="G111" s="86">
        <f t="shared" si="33"/>
        <v>0</v>
      </c>
      <c r="H111" s="86">
        <f t="shared" si="34"/>
        <v>0</v>
      </c>
    </row>
    <row r="112" spans="1:9" ht="10.5" customHeight="1" x14ac:dyDescent="0.25">
      <c r="A112" s="82"/>
      <c r="B112" s="81" t="s">
        <v>323</v>
      </c>
      <c r="C112" s="85">
        <v>0</v>
      </c>
      <c r="D112" s="86">
        <v>0</v>
      </c>
      <c r="E112" s="86">
        <f t="shared" si="32"/>
        <v>0</v>
      </c>
      <c r="F112" s="86">
        <v>0</v>
      </c>
      <c r="G112" s="86">
        <f t="shared" si="33"/>
        <v>0</v>
      </c>
      <c r="H112" s="86">
        <f t="shared" si="34"/>
        <v>0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0</v>
      </c>
      <c r="E113" s="86">
        <f t="shared" si="32"/>
        <v>0</v>
      </c>
      <c r="F113" s="86">
        <v>0</v>
      </c>
      <c r="G113" s="86">
        <f t="shared" si="33"/>
        <v>0</v>
      </c>
      <c r="H113" s="86">
        <f t="shared" si="34"/>
        <v>0</v>
      </c>
    </row>
    <row r="114" spans="1:8" ht="19.5" customHeight="1" x14ac:dyDescent="0.25">
      <c r="A114" s="235" t="s">
        <v>325</v>
      </c>
      <c r="B114" s="236"/>
      <c r="C114" s="85">
        <f>SUM(C115:C123)</f>
        <v>0</v>
      </c>
      <c r="D114" s="85">
        <f t="shared" ref="D114:F114" si="35">SUM(D115:D123)</f>
        <v>0</v>
      </c>
      <c r="E114" s="85">
        <f t="shared" si="35"/>
        <v>0</v>
      </c>
      <c r="F114" s="85">
        <f t="shared" si="35"/>
        <v>0</v>
      </c>
      <c r="G114" s="85">
        <f t="shared" ref="G114" si="36">SUM(G115:G123)</f>
        <v>0</v>
      </c>
      <c r="H114" s="85">
        <f t="shared" ref="H114" si="37">SUM(H115:H123)</f>
        <v>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ref="E116:E123" si="38">C116+D116</f>
        <v>0</v>
      </c>
      <c r="F116" s="86">
        <v>0</v>
      </c>
      <c r="G116" s="86">
        <v>0</v>
      </c>
      <c r="H116" s="86">
        <f t="shared" ref="H116:H158" si="39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8"/>
        <v>0</v>
      </c>
      <c r="F117" s="86">
        <v>0</v>
      </c>
      <c r="G117" s="86">
        <v>0</v>
      </c>
      <c r="H117" s="86">
        <f t="shared" si="39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86">
        <v>0</v>
      </c>
      <c r="E118" s="86">
        <v>0</v>
      </c>
      <c r="F118" s="86">
        <v>0</v>
      </c>
      <c r="G118" s="86">
        <v>0</v>
      </c>
      <c r="H118" s="86">
        <f t="shared" si="39"/>
        <v>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8"/>
        <v>0</v>
      </c>
      <c r="F119" s="86">
        <v>0</v>
      </c>
      <c r="G119" s="86">
        <v>0</v>
      </c>
      <c r="H119" s="86">
        <f t="shared" si="39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8"/>
        <v>0</v>
      </c>
      <c r="F120" s="86">
        <v>0</v>
      </c>
      <c r="G120" s="86">
        <v>0</v>
      </c>
      <c r="H120" s="86">
        <f t="shared" si="39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si="38"/>
        <v>0</v>
      </c>
      <c r="F121" s="86">
        <v>0</v>
      </c>
      <c r="G121" s="86">
        <v>0</v>
      </c>
      <c r="H121" s="86">
        <f t="shared" si="39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8"/>
        <v>0</v>
      </c>
      <c r="F122" s="86">
        <v>0</v>
      </c>
      <c r="G122" s="86">
        <v>0</v>
      </c>
      <c r="H122" s="86">
        <f t="shared" si="39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8"/>
        <v>0</v>
      </c>
      <c r="F123" s="86">
        <v>0</v>
      </c>
      <c r="G123" s="86">
        <v>0</v>
      </c>
      <c r="H123" s="86">
        <f t="shared" si="39"/>
        <v>0</v>
      </c>
    </row>
    <row r="124" spans="1:8" ht="10.5" customHeight="1" x14ac:dyDescent="0.25">
      <c r="A124" s="229" t="s">
        <v>335</v>
      </c>
      <c r="B124" s="230"/>
      <c r="C124" s="85">
        <f>SUM(C125:C133)</f>
        <v>0</v>
      </c>
      <c r="D124" s="85">
        <f t="shared" ref="D124:E124" si="40">SUM(D125:D133)</f>
        <v>0</v>
      </c>
      <c r="E124" s="85">
        <f t="shared" si="40"/>
        <v>0</v>
      </c>
      <c r="F124" s="85">
        <f t="shared" ref="F124" si="41">SUM(F125:F133)</f>
        <v>0</v>
      </c>
      <c r="G124" s="85">
        <f t="shared" ref="G124" si="42">SUM(G125:G133)</f>
        <v>0</v>
      </c>
      <c r="H124" s="85">
        <f t="shared" ref="H124" si="43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4">D125+E125</f>
        <v>0</v>
      </c>
      <c r="G125" s="86">
        <f t="shared" si="44"/>
        <v>0</v>
      </c>
      <c r="H125" s="86">
        <f t="shared" si="39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5">C126+D126</f>
        <v>0</v>
      </c>
      <c r="F126" s="86">
        <f t="shared" si="44"/>
        <v>0</v>
      </c>
      <c r="G126" s="86">
        <f t="shared" si="44"/>
        <v>0</v>
      </c>
      <c r="H126" s="86">
        <f t="shared" si="39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5"/>
        <v>0</v>
      </c>
      <c r="F127" s="86">
        <f t="shared" si="44"/>
        <v>0</v>
      </c>
      <c r="G127" s="86">
        <f t="shared" si="44"/>
        <v>0</v>
      </c>
      <c r="H127" s="86">
        <f t="shared" si="39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5"/>
        <v>0</v>
      </c>
      <c r="F128" s="86">
        <f t="shared" si="44"/>
        <v>0</v>
      </c>
      <c r="G128" s="86">
        <f t="shared" si="44"/>
        <v>0</v>
      </c>
      <c r="H128" s="86">
        <f t="shared" si="39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5"/>
        <v>0</v>
      </c>
      <c r="F129" s="86">
        <f t="shared" si="44"/>
        <v>0</v>
      </c>
      <c r="G129" s="86">
        <f t="shared" si="44"/>
        <v>0</v>
      </c>
      <c r="H129" s="86">
        <f t="shared" si="39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5"/>
        <v>0</v>
      </c>
      <c r="F130" s="86">
        <f t="shared" si="44"/>
        <v>0</v>
      </c>
      <c r="G130" s="86">
        <f t="shared" si="44"/>
        <v>0</v>
      </c>
      <c r="H130" s="86">
        <f t="shared" si="39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5"/>
        <v>0</v>
      </c>
      <c r="F131" s="86">
        <f t="shared" si="44"/>
        <v>0</v>
      </c>
      <c r="G131" s="86">
        <f t="shared" si="44"/>
        <v>0</v>
      </c>
      <c r="H131" s="86">
        <f t="shared" si="39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5"/>
        <v>0</v>
      </c>
      <c r="F132" s="86">
        <f t="shared" si="44"/>
        <v>0</v>
      </c>
      <c r="G132" s="86">
        <f t="shared" si="44"/>
        <v>0</v>
      </c>
      <c r="H132" s="86">
        <f t="shared" si="39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5"/>
        <v>0</v>
      </c>
      <c r="F133" s="86">
        <f t="shared" si="44"/>
        <v>0</v>
      </c>
      <c r="G133" s="86">
        <f t="shared" si="44"/>
        <v>0</v>
      </c>
      <c r="H133" s="86">
        <f t="shared" si="39"/>
        <v>0</v>
      </c>
    </row>
    <row r="134" spans="1:8" ht="10.5" customHeight="1" x14ac:dyDescent="0.25">
      <c r="A134" s="229" t="s">
        <v>345</v>
      </c>
      <c r="B134" s="230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9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9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9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9"/>
        <v>0</v>
      </c>
    </row>
    <row r="138" spans="1:8" ht="10.5" customHeight="1" x14ac:dyDescent="0.25">
      <c r="A138" s="229" t="s">
        <v>349</v>
      </c>
      <c r="B138" s="230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9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9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9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9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9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9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9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9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9"/>
        <v>0</v>
      </c>
    </row>
    <row r="147" spans="1:8" ht="10.5" customHeight="1" x14ac:dyDescent="0.25">
      <c r="A147" s="229" t="s">
        <v>358</v>
      </c>
      <c r="B147" s="230"/>
      <c r="C147" s="85">
        <v>0</v>
      </c>
      <c r="D147" s="85">
        <f>D148+D149+D150</f>
        <v>0</v>
      </c>
      <c r="E147" s="85">
        <f>E148+E149+E150</f>
        <v>0</v>
      </c>
      <c r="F147" s="85">
        <f>F148+F149+F150</f>
        <v>0</v>
      </c>
      <c r="G147" s="85">
        <f>G148+G149+G150</f>
        <v>0</v>
      </c>
      <c r="H147" s="86">
        <f t="shared" si="39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9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9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0</v>
      </c>
      <c r="E150" s="85">
        <f>C150+D150</f>
        <v>0</v>
      </c>
      <c r="F150" s="85">
        <v>0</v>
      </c>
      <c r="G150" s="85">
        <v>0</v>
      </c>
      <c r="H150" s="86">
        <f t="shared" si="39"/>
        <v>0</v>
      </c>
    </row>
    <row r="151" spans="1:8" ht="10.5" customHeight="1" x14ac:dyDescent="0.25">
      <c r="A151" s="229" t="s">
        <v>362</v>
      </c>
      <c r="B151" s="230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9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9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9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9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9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9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9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9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31" t="s">
        <v>373</v>
      </c>
      <c r="B160" s="232"/>
      <c r="C160" s="89">
        <f t="shared" ref="C160:H160" si="46">C8+C84</f>
        <v>52369118</v>
      </c>
      <c r="D160" s="89">
        <f t="shared" si="46"/>
        <v>762765</v>
      </c>
      <c r="E160" s="89">
        <f t="shared" si="46"/>
        <v>53131883</v>
      </c>
      <c r="F160" s="89">
        <f>F8+F84</f>
        <v>9923165</v>
      </c>
      <c r="G160" s="89">
        <f>G8+G84</f>
        <v>9907503</v>
      </c>
      <c r="H160" s="89">
        <f t="shared" si="46"/>
        <v>43208718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  <row r="162" spans="1:8" x14ac:dyDescent="0.25">
      <c r="D162" s="59"/>
    </row>
    <row r="163" spans="1:8" x14ac:dyDescent="0.25">
      <c r="D163" s="59"/>
    </row>
    <row r="166" spans="1:8" x14ac:dyDescent="0.25">
      <c r="D166" s="59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zoomScaleNormal="100" workbookViewId="0">
      <selection activeCell="G10" sqref="G10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59" t="s">
        <v>120</v>
      </c>
      <c r="B1" s="260"/>
      <c r="C1" s="260"/>
      <c r="D1" s="260"/>
      <c r="E1" s="260"/>
      <c r="F1" s="260"/>
      <c r="G1" s="261"/>
    </row>
    <row r="2" spans="1:7" ht="12" customHeight="1" x14ac:dyDescent="0.25">
      <c r="A2" s="141" t="s">
        <v>290</v>
      </c>
      <c r="B2" s="142"/>
      <c r="C2" s="142"/>
      <c r="D2" s="142"/>
      <c r="E2" s="142"/>
      <c r="F2" s="142"/>
      <c r="G2" s="143"/>
    </row>
    <row r="3" spans="1:7" ht="12" customHeight="1" x14ac:dyDescent="0.25">
      <c r="A3" s="141" t="s">
        <v>374</v>
      </c>
      <c r="B3" s="142"/>
      <c r="C3" s="142"/>
      <c r="D3" s="142"/>
      <c r="E3" s="142"/>
      <c r="F3" s="142"/>
      <c r="G3" s="143"/>
    </row>
    <row r="4" spans="1:7" ht="12" customHeight="1" x14ac:dyDescent="0.25">
      <c r="A4" s="141" t="s">
        <v>455</v>
      </c>
      <c r="B4" s="142"/>
      <c r="C4" s="142"/>
      <c r="D4" s="142"/>
      <c r="E4" s="142"/>
      <c r="F4" s="142"/>
      <c r="G4" s="143"/>
    </row>
    <row r="5" spans="1:7" ht="12" customHeight="1" thickBot="1" x14ac:dyDescent="0.3">
      <c r="A5" s="144" t="s">
        <v>444</v>
      </c>
      <c r="B5" s="145"/>
      <c r="C5" s="145"/>
      <c r="D5" s="145"/>
      <c r="E5" s="145"/>
      <c r="F5" s="145"/>
      <c r="G5" s="146"/>
    </row>
    <row r="6" spans="1:7" ht="12" customHeight="1" thickBot="1" x14ac:dyDescent="0.3">
      <c r="A6" s="204" t="s">
        <v>2</v>
      </c>
      <c r="B6" s="179" t="s">
        <v>292</v>
      </c>
      <c r="C6" s="180"/>
      <c r="D6" s="180"/>
      <c r="E6" s="180"/>
      <c r="F6" s="181"/>
      <c r="G6" s="204" t="s">
        <v>293</v>
      </c>
    </row>
    <row r="7" spans="1:7" ht="21.75" customHeight="1" thickBot="1" x14ac:dyDescent="0.3">
      <c r="A7" s="205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05"/>
    </row>
    <row r="8" spans="1:7" ht="12" customHeight="1" x14ac:dyDescent="0.25">
      <c r="A8" s="31" t="s">
        <v>375</v>
      </c>
      <c r="B8" s="257">
        <f>B10</f>
        <v>52369118</v>
      </c>
      <c r="C8" s="257">
        <f t="shared" ref="C8:G8" si="0">C10</f>
        <v>762765</v>
      </c>
      <c r="D8" s="257">
        <f t="shared" si="0"/>
        <v>53131883</v>
      </c>
      <c r="E8" s="257">
        <f t="shared" si="0"/>
        <v>9923165</v>
      </c>
      <c r="F8" s="257">
        <f t="shared" si="0"/>
        <v>9907503</v>
      </c>
      <c r="G8" s="257">
        <f t="shared" si="0"/>
        <v>43208718</v>
      </c>
    </row>
    <row r="9" spans="1:7" ht="12" customHeight="1" x14ac:dyDescent="0.25">
      <c r="A9" s="31" t="s">
        <v>376</v>
      </c>
      <c r="B9" s="258"/>
      <c r="C9" s="258"/>
      <c r="D9" s="258"/>
      <c r="E9" s="258"/>
      <c r="F9" s="258"/>
      <c r="G9" s="258"/>
    </row>
    <row r="10" spans="1:7" ht="12" customHeight="1" x14ac:dyDescent="0.25">
      <c r="A10" s="92" t="s">
        <v>443</v>
      </c>
      <c r="B10" s="103">
        <f>'FORMATO 4'!E15</f>
        <v>52369118</v>
      </c>
      <c r="C10" s="103">
        <v>762765</v>
      </c>
      <c r="D10" s="103">
        <f>B10+C10</f>
        <v>53131883</v>
      </c>
      <c r="E10" s="103">
        <v>9923165</v>
      </c>
      <c r="F10" s="103">
        <v>9907503</v>
      </c>
      <c r="G10" s="103">
        <f>D10-E10</f>
        <v>43208718</v>
      </c>
    </row>
    <row r="11" spans="1:7" ht="12" customHeight="1" x14ac:dyDescent="0.25">
      <c r="A11" s="110" t="s">
        <v>434</v>
      </c>
      <c r="B11" s="105"/>
      <c r="C11" s="105"/>
      <c r="D11" s="105"/>
      <c r="E11" s="105"/>
      <c r="F11" s="105"/>
      <c r="G11" s="105"/>
    </row>
    <row r="12" spans="1:7" ht="12" customHeight="1" x14ac:dyDescent="0.25">
      <c r="A12" s="110" t="s">
        <v>435</v>
      </c>
      <c r="B12" s="105"/>
      <c r="C12" s="105"/>
      <c r="D12" s="105"/>
      <c r="E12" s="105"/>
      <c r="F12" s="105"/>
      <c r="G12" s="105"/>
    </row>
    <row r="13" spans="1:7" ht="12" customHeight="1" x14ac:dyDescent="0.25">
      <c r="A13" s="110" t="s">
        <v>436</v>
      </c>
      <c r="B13" s="105"/>
      <c r="C13" s="105"/>
      <c r="D13" s="105"/>
      <c r="E13" s="105"/>
      <c r="F13" s="105"/>
      <c r="G13" s="105"/>
    </row>
    <row r="14" spans="1:7" ht="12" customHeight="1" x14ac:dyDescent="0.25">
      <c r="A14" s="110" t="s">
        <v>437</v>
      </c>
      <c r="B14" s="105"/>
      <c r="C14" s="105"/>
      <c r="D14" s="105"/>
      <c r="E14" s="105"/>
      <c r="F14" s="105"/>
      <c r="G14" s="105"/>
    </row>
    <row r="15" spans="1:7" ht="12" customHeight="1" x14ac:dyDescent="0.25">
      <c r="A15" s="110" t="s">
        <v>438</v>
      </c>
      <c r="B15" s="105"/>
      <c r="C15" s="105"/>
      <c r="D15" s="105"/>
      <c r="E15" s="105"/>
      <c r="F15" s="105"/>
      <c r="G15" s="105"/>
    </row>
    <row r="16" spans="1:7" ht="12" customHeight="1" x14ac:dyDescent="0.25">
      <c r="A16" s="110" t="s">
        <v>439</v>
      </c>
      <c r="B16" s="103"/>
      <c r="C16" s="103"/>
      <c r="D16" s="103"/>
      <c r="E16" s="103"/>
      <c r="F16" s="103"/>
      <c r="G16" s="103"/>
    </row>
    <row r="17" spans="1:7" ht="12" customHeight="1" x14ac:dyDescent="0.25">
      <c r="A17" s="110" t="s">
        <v>440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58">
        <f>B21</f>
        <v>0</v>
      </c>
      <c r="C19" s="258">
        <f t="shared" ref="C19:G19" si="1">C21</f>
        <v>0</v>
      </c>
      <c r="D19" s="258">
        <f t="shared" si="1"/>
        <v>0</v>
      </c>
      <c r="E19" s="258">
        <f t="shared" si="1"/>
        <v>0</v>
      </c>
      <c r="F19" s="258">
        <f t="shared" si="1"/>
        <v>0</v>
      </c>
      <c r="G19" s="258">
        <f t="shared" si="1"/>
        <v>0</v>
      </c>
    </row>
    <row r="20" spans="1:7" ht="12" customHeight="1" x14ac:dyDescent="0.25">
      <c r="A20" s="33" t="s">
        <v>378</v>
      </c>
      <c r="B20" s="258"/>
      <c r="C20" s="258"/>
      <c r="D20" s="258"/>
      <c r="E20" s="258"/>
      <c r="F20" s="258"/>
      <c r="G20" s="258"/>
    </row>
    <row r="21" spans="1:7" ht="12" customHeight="1" x14ac:dyDescent="0.25">
      <c r="A21" s="92" t="s">
        <v>443</v>
      </c>
      <c r="B21" s="98">
        <v>0</v>
      </c>
      <c r="C21" s="98">
        <f>'FORMATO 6A'!D84</f>
        <v>0</v>
      </c>
      <c r="D21" s="103">
        <f>B21+C21</f>
        <v>0</v>
      </c>
      <c r="E21" s="98">
        <f>'FORMATO 6A'!F84</f>
        <v>0</v>
      </c>
      <c r="F21" s="98">
        <f>'FORMATO 6A'!G84</f>
        <v>0</v>
      </c>
      <c r="G21" s="103">
        <f>D21-E21</f>
        <v>0</v>
      </c>
    </row>
    <row r="22" spans="1:7" ht="12" customHeight="1" x14ac:dyDescent="0.25">
      <c r="A22" s="110" t="s">
        <v>434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0" t="s">
        <v>435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0" t="s">
        <v>436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0" t="s">
        <v>437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0" t="s">
        <v>438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0" t="s">
        <v>439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0" t="s">
        <v>440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52369118</v>
      </c>
      <c r="C30" s="98">
        <f t="shared" ref="C30:G30" si="2">C8+C19</f>
        <v>762765</v>
      </c>
      <c r="D30" s="98">
        <f t="shared" si="2"/>
        <v>53131883</v>
      </c>
      <c r="E30" s="98">
        <f t="shared" si="2"/>
        <v>9923165</v>
      </c>
      <c r="F30" s="98">
        <f t="shared" si="2"/>
        <v>9907503</v>
      </c>
      <c r="G30" s="98">
        <f t="shared" si="2"/>
        <v>43208718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zoomScale="130" zoomScaleNormal="130" workbookViewId="0">
      <selection activeCell="H25" sqref="H25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38" t="s">
        <v>120</v>
      </c>
      <c r="B1" s="139"/>
      <c r="C1" s="139"/>
      <c r="D1" s="139"/>
      <c r="E1" s="139"/>
      <c r="F1" s="139"/>
      <c r="G1" s="139"/>
      <c r="H1" s="262"/>
    </row>
    <row r="2" spans="1:8" ht="9" customHeight="1" x14ac:dyDescent="0.25">
      <c r="A2" s="190" t="s">
        <v>290</v>
      </c>
      <c r="B2" s="191"/>
      <c r="C2" s="191"/>
      <c r="D2" s="191"/>
      <c r="E2" s="191"/>
      <c r="F2" s="191"/>
      <c r="G2" s="191"/>
      <c r="H2" s="263"/>
    </row>
    <row r="3" spans="1:8" ht="9" customHeight="1" x14ac:dyDescent="0.25">
      <c r="A3" s="190" t="s">
        <v>379</v>
      </c>
      <c r="B3" s="191"/>
      <c r="C3" s="191"/>
      <c r="D3" s="191"/>
      <c r="E3" s="191"/>
      <c r="F3" s="191"/>
      <c r="G3" s="191"/>
      <c r="H3" s="263"/>
    </row>
    <row r="4" spans="1:8" ht="9" customHeight="1" x14ac:dyDescent="0.25">
      <c r="A4" s="190" t="s">
        <v>455</v>
      </c>
      <c r="B4" s="191"/>
      <c r="C4" s="191"/>
      <c r="D4" s="191"/>
      <c r="E4" s="191"/>
      <c r="F4" s="191"/>
      <c r="G4" s="191"/>
      <c r="H4" s="263"/>
    </row>
    <row r="5" spans="1:8" ht="9" customHeight="1" thickBot="1" x14ac:dyDescent="0.3">
      <c r="A5" s="193" t="s">
        <v>1</v>
      </c>
      <c r="B5" s="194"/>
      <c r="C5" s="194"/>
      <c r="D5" s="194"/>
      <c r="E5" s="194"/>
      <c r="F5" s="194"/>
      <c r="G5" s="194"/>
      <c r="H5" s="264"/>
    </row>
    <row r="6" spans="1:8" ht="9" customHeight="1" thickBot="1" x14ac:dyDescent="0.3">
      <c r="A6" s="138" t="s">
        <v>2</v>
      </c>
      <c r="B6" s="140"/>
      <c r="C6" s="179" t="s">
        <v>292</v>
      </c>
      <c r="D6" s="180"/>
      <c r="E6" s="180"/>
      <c r="F6" s="180"/>
      <c r="G6" s="181"/>
      <c r="H6" s="204" t="s">
        <v>293</v>
      </c>
    </row>
    <row r="7" spans="1:8" ht="20.25" customHeight="1" thickBot="1" x14ac:dyDescent="0.3">
      <c r="A7" s="193"/>
      <c r="B7" s="195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205"/>
    </row>
    <row r="8" spans="1:8" ht="9" customHeight="1" x14ac:dyDescent="0.25">
      <c r="A8" s="265"/>
      <c r="B8" s="266"/>
      <c r="C8" s="91"/>
      <c r="D8" s="91"/>
      <c r="E8" s="91"/>
      <c r="F8" s="91"/>
      <c r="G8" s="91"/>
      <c r="H8" s="91"/>
    </row>
    <row r="9" spans="1:8" ht="9" customHeight="1" x14ac:dyDescent="0.25">
      <c r="A9" s="267" t="s">
        <v>380</v>
      </c>
      <c r="B9" s="268"/>
      <c r="C9" s="98">
        <f>C10+C20+C29+C40</f>
        <v>52369118</v>
      </c>
      <c r="D9" s="98">
        <f t="shared" ref="D9:H9" si="0">D10+D20+D29+D40</f>
        <v>762765</v>
      </c>
      <c r="E9" s="98">
        <f t="shared" si="0"/>
        <v>53131883</v>
      </c>
      <c r="F9" s="98">
        <f t="shared" si="0"/>
        <v>9923165</v>
      </c>
      <c r="G9" s="98">
        <f t="shared" si="0"/>
        <v>9907503</v>
      </c>
      <c r="H9" s="98">
        <f t="shared" si="0"/>
        <v>43208718</v>
      </c>
    </row>
    <row r="10" spans="1:8" ht="9" customHeight="1" x14ac:dyDescent="0.25">
      <c r="A10" s="210" t="s">
        <v>381</v>
      </c>
      <c r="B10" s="222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10" t="s">
        <v>390</v>
      </c>
      <c r="B20" s="222"/>
      <c r="C20" s="76">
        <f>SUM(C21:C27)</f>
        <v>52369118</v>
      </c>
      <c r="D20" s="76">
        <f t="shared" ref="D20:G20" si="3">SUM(D21:D27)</f>
        <v>762765</v>
      </c>
      <c r="E20" s="76">
        <f t="shared" si="3"/>
        <v>53131883</v>
      </c>
      <c r="F20" s="76">
        <f t="shared" si="3"/>
        <v>9923165</v>
      </c>
      <c r="G20" s="76">
        <f t="shared" si="3"/>
        <v>9907503</v>
      </c>
      <c r="H20" s="76">
        <f t="shared" si="2"/>
        <v>43208718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v>0</v>
      </c>
      <c r="D24" s="76">
        <v>0</v>
      </c>
      <c r="E24" s="76">
        <f>C24+D24</f>
        <v>0</v>
      </c>
      <c r="F24" s="76">
        <v>0</v>
      </c>
      <c r="G24" s="76">
        <v>0</v>
      </c>
      <c r="H24" s="76">
        <f t="shared" si="2"/>
        <v>0</v>
      </c>
    </row>
    <row r="25" spans="1:8" ht="9" customHeight="1" x14ac:dyDescent="0.25">
      <c r="A25" s="69"/>
      <c r="B25" s="74" t="s">
        <v>395</v>
      </c>
      <c r="C25" s="103">
        <f>'FORMATO 6B'!B30</f>
        <v>52369118</v>
      </c>
      <c r="D25" s="103">
        <f>'FORMATO 6B'!C10</f>
        <v>762765</v>
      </c>
      <c r="E25" s="76">
        <f t="shared" si="4"/>
        <v>53131883</v>
      </c>
      <c r="F25" s="103">
        <f>'FORMATO 6B'!E10</f>
        <v>9923165</v>
      </c>
      <c r="G25" s="103">
        <f>'FORMATO 6B'!F10</f>
        <v>9907503</v>
      </c>
      <c r="H25" s="76">
        <f t="shared" si="2"/>
        <v>43208718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10" t="s">
        <v>398</v>
      </c>
      <c r="B29" s="222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67" t="s">
        <v>408</v>
      </c>
      <c r="B40" s="269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10" t="s">
        <v>413</v>
      </c>
      <c r="B46" s="222"/>
      <c r="C46" s="76">
        <f>C47+C57+C66+C77</f>
        <v>0</v>
      </c>
      <c r="D46" s="76">
        <f t="shared" ref="D46:H46" si="7">D47+D57+D66+D77</f>
        <v>0</v>
      </c>
      <c r="E46" s="76">
        <f t="shared" si="7"/>
        <v>0</v>
      </c>
      <c r="F46" s="76">
        <f t="shared" si="7"/>
        <v>0</v>
      </c>
      <c r="G46" s="76">
        <f t="shared" si="7"/>
        <v>0</v>
      </c>
      <c r="H46" s="76">
        <f t="shared" si="7"/>
        <v>0</v>
      </c>
    </row>
    <row r="47" spans="1:8" ht="9" customHeight="1" x14ac:dyDescent="0.25">
      <c r="A47" s="210" t="s">
        <v>381</v>
      </c>
      <c r="B47" s="222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10" t="s">
        <v>390</v>
      </c>
      <c r="B57" s="222"/>
      <c r="C57" s="76">
        <f>SUM(C58:C64)</f>
        <v>0</v>
      </c>
      <c r="D57" s="76">
        <f t="shared" ref="D57:H57" si="9">SUM(D58:D64)</f>
        <v>0</v>
      </c>
      <c r="E57" s="76">
        <f t="shared" si="9"/>
        <v>0</v>
      </c>
      <c r="F57" s="76">
        <f t="shared" si="9"/>
        <v>0</v>
      </c>
      <c r="G57" s="76">
        <f t="shared" si="9"/>
        <v>0</v>
      </c>
      <c r="H57" s="76">
        <f t="shared" si="9"/>
        <v>0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0</v>
      </c>
      <c r="E61" s="76">
        <f>D61</f>
        <v>0</v>
      </c>
      <c r="F61" s="76">
        <f>'FORMATO 6B'!E21</f>
        <v>0</v>
      </c>
      <c r="G61" s="76">
        <f>'FORMATO 6B'!F21</f>
        <v>0</v>
      </c>
      <c r="H61" s="76">
        <f t="shared" si="10"/>
        <v>0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10" t="s">
        <v>398</v>
      </c>
      <c r="B66" s="222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10" t="s">
        <v>408</v>
      </c>
      <c r="B77" s="222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10" t="s">
        <v>373</v>
      </c>
      <c r="B83" s="222"/>
      <c r="C83" s="76">
        <f>C9+C46</f>
        <v>52369118</v>
      </c>
      <c r="D83" s="76">
        <f t="shared" ref="D83:H83" si="14">D9+D46</f>
        <v>762765</v>
      </c>
      <c r="E83" s="76">
        <f t="shared" si="14"/>
        <v>53131883</v>
      </c>
      <c r="F83" s="76">
        <f t="shared" si="14"/>
        <v>9923165</v>
      </c>
      <c r="G83" s="76">
        <f t="shared" si="14"/>
        <v>9907503</v>
      </c>
      <c r="H83" s="76">
        <f t="shared" si="14"/>
        <v>43208718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topLeftCell="A10" zoomScale="120" zoomScaleNormal="120" workbookViewId="0">
      <selection activeCell="C30" sqref="C30"/>
    </sheetView>
  </sheetViews>
  <sheetFormatPr baseColWidth="10" defaultRowHeight="15" x14ac:dyDescent="0.25"/>
  <cols>
    <col min="1" max="1" width="31.5703125" style="122" customWidth="1"/>
    <col min="2" max="16384" width="11.42578125" style="122"/>
  </cols>
  <sheetData>
    <row r="1" spans="1:7" x14ac:dyDescent="0.25">
      <c r="A1" s="272" t="s">
        <v>120</v>
      </c>
      <c r="B1" s="273"/>
      <c r="C1" s="273"/>
      <c r="D1" s="273"/>
      <c r="E1" s="273"/>
      <c r="F1" s="273"/>
      <c r="G1" s="274"/>
    </row>
    <row r="2" spans="1:7" x14ac:dyDescent="0.25">
      <c r="A2" s="275" t="s">
        <v>290</v>
      </c>
      <c r="B2" s="276"/>
      <c r="C2" s="276"/>
      <c r="D2" s="276"/>
      <c r="E2" s="276"/>
      <c r="F2" s="276"/>
      <c r="G2" s="277"/>
    </row>
    <row r="3" spans="1:7" x14ac:dyDescent="0.25">
      <c r="A3" s="275" t="s">
        <v>414</v>
      </c>
      <c r="B3" s="276"/>
      <c r="C3" s="276"/>
      <c r="D3" s="276"/>
      <c r="E3" s="276"/>
      <c r="F3" s="276"/>
      <c r="G3" s="277"/>
    </row>
    <row r="4" spans="1:7" x14ac:dyDescent="0.25">
      <c r="A4" s="190" t="s">
        <v>455</v>
      </c>
      <c r="B4" s="276"/>
      <c r="C4" s="276"/>
      <c r="D4" s="276"/>
      <c r="E4" s="276"/>
      <c r="F4" s="276"/>
      <c r="G4" s="277"/>
    </row>
    <row r="5" spans="1:7" ht="15.75" thickBot="1" x14ac:dyDescent="0.3">
      <c r="A5" s="278" t="s">
        <v>1</v>
      </c>
      <c r="B5" s="279"/>
      <c r="C5" s="279"/>
      <c r="D5" s="279"/>
      <c r="E5" s="279"/>
      <c r="F5" s="279"/>
      <c r="G5" s="280"/>
    </row>
    <row r="6" spans="1:7" ht="15.75" thickBot="1" x14ac:dyDescent="0.3">
      <c r="A6" s="281" t="s">
        <v>2</v>
      </c>
      <c r="B6" s="283" t="s">
        <v>292</v>
      </c>
      <c r="C6" s="284"/>
      <c r="D6" s="284"/>
      <c r="E6" s="284"/>
      <c r="F6" s="285"/>
      <c r="G6" s="270" t="s">
        <v>293</v>
      </c>
    </row>
    <row r="7" spans="1:7" ht="20.25" customHeight="1" thickBot="1" x14ac:dyDescent="0.3">
      <c r="A7" s="282"/>
      <c r="B7" s="123" t="s">
        <v>181</v>
      </c>
      <c r="C7" s="123" t="s">
        <v>294</v>
      </c>
      <c r="D7" s="123" t="s">
        <v>295</v>
      </c>
      <c r="E7" s="123" t="s">
        <v>415</v>
      </c>
      <c r="F7" s="123" t="s">
        <v>200</v>
      </c>
      <c r="G7" s="271"/>
    </row>
    <row r="8" spans="1:7" x14ac:dyDescent="0.25">
      <c r="A8" s="124" t="s">
        <v>416</v>
      </c>
      <c r="B8" s="125">
        <f>B9+B10+B11+B14++B18</f>
        <v>15069362</v>
      </c>
      <c r="C8" s="125">
        <f t="shared" ref="C8:G8" si="0">C9+C10+C11+C14++C18</f>
        <v>0</v>
      </c>
      <c r="D8" s="125">
        <f t="shared" si="0"/>
        <v>15069362</v>
      </c>
      <c r="E8" s="125">
        <f t="shared" si="0"/>
        <v>3172294</v>
      </c>
      <c r="F8" s="125">
        <f>F9</f>
        <v>3172294</v>
      </c>
      <c r="G8" s="125">
        <f t="shared" si="0"/>
        <v>11897068</v>
      </c>
    </row>
    <row r="9" spans="1:7" x14ac:dyDescent="0.25">
      <c r="A9" s="126" t="s">
        <v>417</v>
      </c>
      <c r="B9" s="127">
        <v>15069362</v>
      </c>
      <c r="C9" s="128">
        <v>0</v>
      </c>
      <c r="D9" s="128">
        <f>B9+C9</f>
        <v>15069362</v>
      </c>
      <c r="E9" s="128">
        <v>3172294</v>
      </c>
      <c r="F9" s="128">
        <f>E9</f>
        <v>3172294</v>
      </c>
      <c r="G9" s="128">
        <f>D9-E9</f>
        <v>11897068</v>
      </c>
    </row>
    <row r="10" spans="1:7" x14ac:dyDescent="0.25">
      <c r="A10" s="126" t="s">
        <v>418</v>
      </c>
      <c r="B10" s="127">
        <v>0</v>
      </c>
      <c r="C10" s="127">
        <v>0</v>
      </c>
      <c r="D10" s="127">
        <v>0</v>
      </c>
      <c r="E10" s="127">
        <v>0</v>
      </c>
      <c r="F10" s="105" t="s">
        <v>452</v>
      </c>
      <c r="G10" s="127">
        <v>0</v>
      </c>
    </row>
    <row r="11" spans="1:7" x14ac:dyDescent="0.25">
      <c r="A11" s="126" t="s">
        <v>419</v>
      </c>
      <c r="B11" s="127">
        <v>0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</row>
    <row r="12" spans="1:7" x14ac:dyDescent="0.25">
      <c r="A12" s="126" t="s">
        <v>420</v>
      </c>
      <c r="B12" s="127">
        <v>0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</row>
    <row r="13" spans="1:7" x14ac:dyDescent="0.25">
      <c r="A13" s="126" t="s">
        <v>421</v>
      </c>
      <c r="B13" s="127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</row>
    <row r="14" spans="1:7" x14ac:dyDescent="0.25">
      <c r="A14" s="126" t="s">
        <v>422</v>
      </c>
      <c r="B14" s="127">
        <v>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</row>
    <row r="15" spans="1:7" ht="16.5" x14ac:dyDescent="0.25">
      <c r="A15" s="126" t="s">
        <v>423</v>
      </c>
      <c r="B15" s="127">
        <v>0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</row>
    <row r="16" spans="1:7" x14ac:dyDescent="0.25">
      <c r="A16" s="129" t="s">
        <v>424</v>
      </c>
      <c r="B16" s="127">
        <v>0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</row>
    <row r="17" spans="1:7" x14ac:dyDescent="0.25">
      <c r="A17" s="129" t="s">
        <v>425</v>
      </c>
      <c r="B17" s="127">
        <v>0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</row>
    <row r="18" spans="1:7" x14ac:dyDescent="0.25">
      <c r="A18" s="126" t="s">
        <v>426</v>
      </c>
      <c r="B18" s="127">
        <v>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</row>
    <row r="19" spans="1:7" x14ac:dyDescent="0.25">
      <c r="A19" s="126"/>
      <c r="B19" s="125"/>
      <c r="C19" s="130"/>
      <c r="D19" s="130"/>
      <c r="E19" s="130"/>
      <c r="F19" s="130"/>
      <c r="G19" s="130"/>
    </row>
    <row r="20" spans="1:7" x14ac:dyDescent="0.25">
      <c r="A20" s="124" t="s">
        <v>427</v>
      </c>
      <c r="B20" s="125">
        <f>B21+B22+B23+B26+B27+B30</f>
        <v>0</v>
      </c>
      <c r="C20" s="125">
        <f t="shared" ref="C20:G20" si="1">C21+C22+C23+C26+C27+C30</f>
        <v>0</v>
      </c>
      <c r="D20" s="125">
        <f t="shared" si="1"/>
        <v>0</v>
      </c>
      <c r="E20" s="125">
        <f t="shared" si="1"/>
        <v>0</v>
      </c>
      <c r="F20" s="125">
        <f t="shared" si="1"/>
        <v>0</v>
      </c>
      <c r="G20" s="125">
        <f t="shared" si="1"/>
        <v>0</v>
      </c>
    </row>
    <row r="21" spans="1:7" x14ac:dyDescent="0.25">
      <c r="A21" s="126" t="s">
        <v>417</v>
      </c>
      <c r="B21" s="105">
        <v>0</v>
      </c>
      <c r="C21" s="98">
        <v>0</v>
      </c>
      <c r="D21" s="128">
        <v>0</v>
      </c>
      <c r="E21" s="128">
        <v>0</v>
      </c>
      <c r="F21" s="128">
        <f>E21</f>
        <v>0</v>
      </c>
      <c r="G21" s="128">
        <f>D21-F21</f>
        <v>0</v>
      </c>
    </row>
    <row r="22" spans="1:7" x14ac:dyDescent="0.25">
      <c r="A22" s="126" t="s">
        <v>418</v>
      </c>
      <c r="B22" s="105">
        <v>0</v>
      </c>
      <c r="C22" s="98">
        <v>0</v>
      </c>
      <c r="D22" s="130"/>
      <c r="E22" s="130"/>
      <c r="F22" s="130"/>
      <c r="G22" s="130"/>
    </row>
    <row r="23" spans="1:7" x14ac:dyDescent="0.25">
      <c r="A23" s="126" t="s">
        <v>419</v>
      </c>
      <c r="B23" s="105">
        <v>0</v>
      </c>
      <c r="C23" s="98">
        <v>0</v>
      </c>
      <c r="D23" s="130"/>
      <c r="E23" s="130"/>
      <c r="F23" s="130"/>
      <c r="G23" s="130"/>
    </row>
    <row r="24" spans="1:7" x14ac:dyDescent="0.25">
      <c r="A24" s="126" t="s">
        <v>420</v>
      </c>
      <c r="B24" s="105">
        <v>0</v>
      </c>
      <c r="C24" s="98">
        <v>0</v>
      </c>
      <c r="D24" s="130"/>
      <c r="E24" s="130"/>
      <c r="F24" s="130"/>
      <c r="G24" s="130"/>
    </row>
    <row r="25" spans="1:7" x14ac:dyDescent="0.25">
      <c r="A25" s="126" t="s">
        <v>421</v>
      </c>
      <c r="B25" s="105">
        <v>0</v>
      </c>
      <c r="C25" s="98">
        <v>0</v>
      </c>
      <c r="D25" s="130"/>
      <c r="E25" s="130"/>
      <c r="F25" s="130"/>
      <c r="G25" s="130"/>
    </row>
    <row r="26" spans="1:7" x14ac:dyDescent="0.25">
      <c r="A26" s="126" t="s">
        <v>422</v>
      </c>
      <c r="B26" s="105">
        <v>0</v>
      </c>
      <c r="C26" s="98">
        <v>0</v>
      </c>
      <c r="D26" s="130"/>
      <c r="E26" s="130"/>
      <c r="F26" s="130"/>
      <c r="G26" s="130"/>
    </row>
    <row r="27" spans="1:7" ht="16.5" x14ac:dyDescent="0.25">
      <c r="A27" s="126" t="s">
        <v>423</v>
      </c>
      <c r="B27" s="105">
        <v>0</v>
      </c>
      <c r="C27" s="98">
        <v>0</v>
      </c>
      <c r="D27" s="130"/>
      <c r="E27" s="130"/>
      <c r="F27" s="130"/>
      <c r="G27" s="130"/>
    </row>
    <row r="28" spans="1:7" x14ac:dyDescent="0.25">
      <c r="A28" s="129" t="s">
        <v>424</v>
      </c>
      <c r="B28" s="105">
        <v>0</v>
      </c>
      <c r="C28" s="98">
        <v>0</v>
      </c>
      <c r="D28" s="130"/>
      <c r="E28" s="130"/>
      <c r="F28" s="130"/>
      <c r="G28" s="130"/>
    </row>
    <row r="29" spans="1:7" x14ac:dyDescent="0.25">
      <c r="A29" s="129" t="s">
        <v>425</v>
      </c>
      <c r="B29" s="105">
        <v>0</v>
      </c>
      <c r="C29" s="98">
        <v>0</v>
      </c>
      <c r="D29" s="130"/>
      <c r="E29" s="130"/>
      <c r="F29" s="130"/>
      <c r="G29" s="130"/>
    </row>
    <row r="30" spans="1:7" x14ac:dyDescent="0.25">
      <c r="A30" s="126" t="s">
        <v>426</v>
      </c>
      <c r="B30" s="105">
        <v>0</v>
      </c>
      <c r="C30" s="98">
        <v>0</v>
      </c>
      <c r="D30" s="130"/>
      <c r="E30" s="130"/>
      <c r="F30" s="130"/>
      <c r="G30" s="130"/>
    </row>
    <row r="31" spans="1:7" ht="16.5" x14ac:dyDescent="0.25">
      <c r="A31" s="124" t="s">
        <v>428</v>
      </c>
      <c r="B31" s="125">
        <f>B8+B20</f>
        <v>15069362</v>
      </c>
      <c r="C31" s="125">
        <f t="shared" ref="C31:G31" si="2">C8+C20</f>
        <v>0</v>
      </c>
      <c r="D31" s="125">
        <f t="shared" si="2"/>
        <v>15069362</v>
      </c>
      <c r="E31" s="125">
        <f t="shared" si="2"/>
        <v>3172294</v>
      </c>
      <c r="F31" s="125">
        <f t="shared" si="2"/>
        <v>3172294</v>
      </c>
      <c r="G31" s="125">
        <f t="shared" si="2"/>
        <v>11897068</v>
      </c>
    </row>
    <row r="32" spans="1:7" ht="15.75" thickBot="1" x14ac:dyDescent="0.3">
      <c r="A32" s="131"/>
      <c r="B32" s="132"/>
      <c r="C32" s="133"/>
      <c r="D32" s="133"/>
      <c r="E32" s="133"/>
      <c r="F32" s="133"/>
      <c r="G32" s="133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2022-10-10T23:03:44Z</cp:lastPrinted>
  <dcterms:created xsi:type="dcterms:W3CDTF">2016-11-30T20:12:49Z</dcterms:created>
  <dcterms:modified xsi:type="dcterms:W3CDTF">2023-04-21T23:54:11Z</dcterms:modified>
</cp:coreProperties>
</file>