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OPD SALUD\"/>
    </mc:Choice>
  </mc:AlternateContent>
  <xr:revisionPtr revIDLastSave="0" documentId="10_ncr:8100000_{C5CCE86B-1EED-48BB-BC5D-56243EF48A0B}" xr6:coauthVersionLast="32" xr6:coauthVersionMax="32" xr10:uidLastSave="{00000000-0000-0000-0000-000000000000}"/>
  <bookViews>
    <workbookView xWindow="28680" yWindow="-120" windowWidth="29040" windowHeight="15840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6B'!$A$1:$I$29</definedName>
    <definedName name="_xlnm.Print_Area" localSheetId="7">'FORMATO 6C'!$A$1:$J$85</definedName>
    <definedName name="_xlnm.Print_Area" localSheetId="8">'FORMATO 6D'!$A$1:$I$34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26" l="1"/>
  <c r="F24" i="26"/>
  <c r="I24" i="26" s="1"/>
  <c r="E25" i="25"/>
  <c r="E24" i="25"/>
  <c r="E23" i="25"/>
  <c r="E22" i="25"/>
  <c r="E21" i="25"/>
  <c r="E20" i="25"/>
  <c r="G18" i="25"/>
  <c r="F18" i="25"/>
  <c r="D18" i="25"/>
  <c r="C18" i="25"/>
  <c r="E16" i="25"/>
  <c r="E15" i="25"/>
  <c r="E14" i="25"/>
  <c r="E13" i="25"/>
  <c r="E12" i="25"/>
  <c r="E11" i="25"/>
  <c r="G9" i="25"/>
  <c r="G27" i="25" s="1"/>
  <c r="F9" i="25"/>
  <c r="F27" i="25" s="1"/>
  <c r="D9" i="25"/>
  <c r="D27" i="25" s="1"/>
  <c r="C9" i="25"/>
  <c r="C27" i="25" s="1"/>
  <c r="F156" i="24"/>
  <c r="I156" i="24" s="1"/>
  <c r="F155" i="24"/>
  <c r="I155" i="24" s="1"/>
  <c r="F154" i="24"/>
  <c r="I154" i="24" s="1"/>
  <c r="F153" i="24"/>
  <c r="I153" i="24" s="1"/>
  <c r="F152" i="24"/>
  <c r="I152" i="24" s="1"/>
  <c r="F151" i="24"/>
  <c r="I151" i="24" s="1"/>
  <c r="F150" i="24"/>
  <c r="I150" i="24" s="1"/>
  <c r="H149" i="24"/>
  <c r="G149" i="24"/>
  <c r="E149" i="24"/>
  <c r="D149" i="24"/>
  <c r="F149" i="24" s="1"/>
  <c r="F148" i="24"/>
  <c r="I148" i="24" s="1"/>
  <c r="F147" i="24"/>
  <c r="I147" i="24" s="1"/>
  <c r="F146" i="24"/>
  <c r="I146" i="24" s="1"/>
  <c r="H145" i="24"/>
  <c r="G145" i="24"/>
  <c r="E145" i="24"/>
  <c r="D145" i="24"/>
  <c r="F144" i="24"/>
  <c r="I144" i="24" s="1"/>
  <c r="F143" i="24"/>
  <c r="I143" i="24" s="1"/>
  <c r="F142" i="24"/>
  <c r="I142" i="24" s="1"/>
  <c r="F141" i="24"/>
  <c r="I141" i="24" s="1"/>
  <c r="F140" i="24"/>
  <c r="I140" i="24" s="1"/>
  <c r="F139" i="24"/>
  <c r="I139" i="24" s="1"/>
  <c r="F138" i="24"/>
  <c r="I138" i="24" s="1"/>
  <c r="F137" i="24"/>
  <c r="I137" i="24" s="1"/>
  <c r="H136" i="24"/>
  <c r="G136" i="24"/>
  <c r="F136" i="24"/>
  <c r="I136" i="24" s="1"/>
  <c r="E136" i="24"/>
  <c r="D136" i="24"/>
  <c r="F135" i="24"/>
  <c r="I135" i="24" s="1"/>
  <c r="F134" i="24"/>
  <c r="I134" i="24" s="1"/>
  <c r="F133" i="24"/>
  <c r="I133" i="24" s="1"/>
  <c r="H132" i="24"/>
  <c r="G132" i="24"/>
  <c r="F132" i="24"/>
  <c r="E132" i="24"/>
  <c r="D132" i="24"/>
  <c r="F131" i="24"/>
  <c r="I131" i="24" s="1"/>
  <c r="F130" i="24"/>
  <c r="I130" i="24" s="1"/>
  <c r="F129" i="24"/>
  <c r="I129" i="24" s="1"/>
  <c r="F128" i="24"/>
  <c r="I128" i="24" s="1"/>
  <c r="F127" i="24"/>
  <c r="I127" i="24" s="1"/>
  <c r="F126" i="24"/>
  <c r="I126" i="24" s="1"/>
  <c r="F125" i="24"/>
  <c r="I125" i="24" s="1"/>
  <c r="F124" i="24"/>
  <c r="I124" i="24" s="1"/>
  <c r="F123" i="24"/>
  <c r="I123" i="24" s="1"/>
  <c r="H122" i="24"/>
  <c r="G122" i="24"/>
  <c r="E122" i="24"/>
  <c r="D122" i="24"/>
  <c r="F121" i="24"/>
  <c r="I121" i="24" s="1"/>
  <c r="F120" i="24"/>
  <c r="I120" i="24" s="1"/>
  <c r="F119" i="24"/>
  <c r="I119" i="24" s="1"/>
  <c r="F118" i="24"/>
  <c r="I118" i="24" s="1"/>
  <c r="F117" i="24"/>
  <c r="I117" i="24" s="1"/>
  <c r="F116" i="24"/>
  <c r="I116" i="24" s="1"/>
  <c r="F115" i="24"/>
  <c r="I115" i="24" s="1"/>
  <c r="F114" i="24"/>
  <c r="I114" i="24" s="1"/>
  <c r="F113" i="24"/>
  <c r="I113" i="24" s="1"/>
  <c r="H112" i="24"/>
  <c r="G112" i="24"/>
  <c r="E112" i="24"/>
  <c r="D112" i="24"/>
  <c r="D83" i="24" s="1"/>
  <c r="F111" i="24"/>
  <c r="I111" i="24" s="1"/>
  <c r="F110" i="24"/>
  <c r="I110" i="24" s="1"/>
  <c r="F109" i="24"/>
  <c r="I109" i="24" s="1"/>
  <c r="F108" i="24"/>
  <c r="I108" i="24" s="1"/>
  <c r="F107" i="24"/>
  <c r="I107" i="24" s="1"/>
  <c r="F106" i="24"/>
  <c r="I106" i="24" s="1"/>
  <c r="F105" i="24"/>
  <c r="I105" i="24" s="1"/>
  <c r="F104" i="24"/>
  <c r="I104" i="24" s="1"/>
  <c r="F103" i="24"/>
  <c r="I103" i="24" s="1"/>
  <c r="H102" i="24"/>
  <c r="G102" i="24"/>
  <c r="E102" i="24"/>
  <c r="D102" i="24"/>
  <c r="F101" i="24"/>
  <c r="I101" i="24" s="1"/>
  <c r="F100" i="24"/>
  <c r="I100" i="24" s="1"/>
  <c r="F99" i="24"/>
  <c r="I99" i="24" s="1"/>
  <c r="F98" i="24"/>
  <c r="I98" i="24" s="1"/>
  <c r="F97" i="24"/>
  <c r="I97" i="24" s="1"/>
  <c r="F96" i="24"/>
  <c r="I96" i="24" s="1"/>
  <c r="F95" i="24"/>
  <c r="I95" i="24" s="1"/>
  <c r="F94" i="24"/>
  <c r="I94" i="24" s="1"/>
  <c r="F93" i="24"/>
  <c r="H92" i="24"/>
  <c r="G92" i="24"/>
  <c r="E92" i="24"/>
  <c r="D92" i="24"/>
  <c r="F91" i="24"/>
  <c r="I91" i="24" s="1"/>
  <c r="I90" i="24"/>
  <c r="F90" i="24"/>
  <c r="F89" i="24"/>
  <c r="I89" i="24" s="1"/>
  <c r="F88" i="24"/>
  <c r="I88" i="24" s="1"/>
  <c r="F87" i="24"/>
  <c r="I87" i="24" s="1"/>
  <c r="F86" i="24"/>
  <c r="I86" i="24" s="1"/>
  <c r="F85" i="24"/>
  <c r="I85" i="24" s="1"/>
  <c r="H84" i="24"/>
  <c r="G84" i="24"/>
  <c r="E84" i="24"/>
  <c r="E83" i="24" s="1"/>
  <c r="D84" i="24"/>
  <c r="F81" i="24"/>
  <c r="I81" i="24" s="1"/>
  <c r="F80" i="24"/>
  <c r="I80" i="24" s="1"/>
  <c r="F79" i="24"/>
  <c r="I79" i="24" s="1"/>
  <c r="F78" i="24"/>
  <c r="I78" i="24" s="1"/>
  <c r="F77" i="24"/>
  <c r="I77" i="24" s="1"/>
  <c r="F76" i="24"/>
  <c r="I76" i="24" s="1"/>
  <c r="F75" i="24"/>
  <c r="I75" i="24" s="1"/>
  <c r="H74" i="24"/>
  <c r="G74" i="24"/>
  <c r="E74" i="24"/>
  <c r="D74" i="24"/>
  <c r="F74" i="24" s="1"/>
  <c r="F73" i="24"/>
  <c r="I73" i="24" s="1"/>
  <c r="F72" i="24"/>
  <c r="I72" i="24" s="1"/>
  <c r="F71" i="24"/>
  <c r="I71" i="24" s="1"/>
  <c r="H70" i="24"/>
  <c r="G70" i="24"/>
  <c r="E70" i="24"/>
  <c r="D70" i="24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D61" i="24"/>
  <c r="I60" i="24"/>
  <c r="F60" i="24"/>
  <c r="F59" i="24"/>
  <c r="F57" i="24" s="1"/>
  <c r="I57" i="24" s="1"/>
  <c r="F58" i="24"/>
  <c r="I58" i="24" s="1"/>
  <c r="H57" i="24"/>
  <c r="G57" i="24"/>
  <c r="E57" i="24"/>
  <c r="D57" i="24"/>
  <c r="F56" i="24"/>
  <c r="I56" i="24" s="1"/>
  <c r="F55" i="24"/>
  <c r="I55" i="24" s="1"/>
  <c r="I54" i="24"/>
  <c r="F54" i="24"/>
  <c r="F53" i="24"/>
  <c r="I53" i="24" s="1"/>
  <c r="F52" i="24"/>
  <c r="I52" i="24" s="1"/>
  <c r="F51" i="24"/>
  <c r="I51" i="24" s="1"/>
  <c r="I50" i="24"/>
  <c r="F50" i="24"/>
  <c r="F49" i="24"/>
  <c r="F48" i="24"/>
  <c r="I48" i="24" s="1"/>
  <c r="H47" i="24"/>
  <c r="G47" i="24"/>
  <c r="E47" i="24"/>
  <c r="D47" i="24"/>
  <c r="F46" i="24"/>
  <c r="I46" i="24" s="1"/>
  <c r="F45" i="24"/>
  <c r="I45" i="24" s="1"/>
  <c r="I44" i="24"/>
  <c r="F44" i="24"/>
  <c r="F43" i="24"/>
  <c r="I43" i="24" s="1"/>
  <c r="F42" i="24"/>
  <c r="I42" i="24" s="1"/>
  <c r="F41" i="24"/>
  <c r="I41" i="24" s="1"/>
  <c r="I40" i="24"/>
  <c r="F40" i="24"/>
  <c r="F39" i="24"/>
  <c r="F37" i="24" s="1"/>
  <c r="I37" i="24" s="1"/>
  <c r="F38" i="24"/>
  <c r="I38" i="24" s="1"/>
  <c r="H37" i="24"/>
  <c r="G37" i="24"/>
  <c r="E37" i="24"/>
  <c r="D37" i="24"/>
  <c r="F36" i="24"/>
  <c r="I36" i="24" s="1"/>
  <c r="F35" i="24"/>
  <c r="I35" i="24" s="1"/>
  <c r="I34" i="24"/>
  <c r="F34" i="24"/>
  <c r="F33" i="24"/>
  <c r="I33" i="24" s="1"/>
  <c r="F32" i="24"/>
  <c r="I32" i="24" s="1"/>
  <c r="F31" i="24"/>
  <c r="I31" i="24" s="1"/>
  <c r="I30" i="24"/>
  <c r="F30" i="24"/>
  <c r="F29" i="24"/>
  <c r="F28" i="24"/>
  <c r="I28" i="24" s="1"/>
  <c r="H27" i="24"/>
  <c r="G27" i="24"/>
  <c r="E27" i="24"/>
  <c r="D27" i="24"/>
  <c r="F26" i="24"/>
  <c r="I26" i="24" s="1"/>
  <c r="F25" i="24"/>
  <c r="I25" i="24" s="1"/>
  <c r="I24" i="24"/>
  <c r="F24" i="24"/>
  <c r="F23" i="24"/>
  <c r="I23" i="24" s="1"/>
  <c r="F22" i="24"/>
  <c r="I22" i="24" s="1"/>
  <c r="F21" i="24"/>
  <c r="I21" i="24" s="1"/>
  <c r="I20" i="24"/>
  <c r="F20" i="24"/>
  <c r="F19" i="24"/>
  <c r="F17" i="24" s="1"/>
  <c r="I17" i="24" s="1"/>
  <c r="F18" i="24"/>
  <c r="I18" i="24" s="1"/>
  <c r="H17" i="24"/>
  <c r="G17" i="24"/>
  <c r="E17" i="24"/>
  <c r="D17" i="24"/>
  <c r="F16" i="24"/>
  <c r="I16" i="24" s="1"/>
  <c r="F15" i="24"/>
  <c r="I15" i="24" s="1"/>
  <c r="I14" i="24"/>
  <c r="F14" i="24"/>
  <c r="F13" i="24"/>
  <c r="I13" i="24" s="1"/>
  <c r="F12" i="24"/>
  <c r="I12" i="24" s="1"/>
  <c r="F11" i="24"/>
  <c r="I10" i="24"/>
  <c r="F10" i="24"/>
  <c r="H9" i="24"/>
  <c r="H8" i="24" s="1"/>
  <c r="G9" i="24"/>
  <c r="E9" i="24"/>
  <c r="E8" i="24" s="1"/>
  <c r="D9" i="24"/>
  <c r="G65" i="30"/>
  <c r="G36" i="30"/>
  <c r="G17" i="30"/>
  <c r="G16" i="30"/>
  <c r="G15" i="30"/>
  <c r="F83" i="24" l="1"/>
  <c r="G8" i="24"/>
  <c r="F9" i="24"/>
  <c r="F84" i="24"/>
  <c r="I84" i="24" s="1"/>
  <c r="H83" i="24"/>
  <c r="I122" i="24"/>
  <c r="F27" i="24"/>
  <c r="F47" i="24"/>
  <c r="I47" i="24" s="1"/>
  <c r="I74" i="24"/>
  <c r="G83" i="24"/>
  <c r="F92" i="24"/>
  <c r="I149" i="24"/>
  <c r="E18" i="25"/>
  <c r="D8" i="24"/>
  <c r="F8" i="24" s="1"/>
  <c r="F61" i="24"/>
  <c r="I61" i="24" s="1"/>
  <c r="F70" i="24"/>
  <c r="I70" i="24" s="1"/>
  <c r="F145" i="24"/>
  <c r="I145" i="24" s="1"/>
  <c r="E9" i="25"/>
  <c r="E27" i="25" s="1"/>
  <c r="I27" i="24"/>
  <c r="I9" i="24"/>
  <c r="I102" i="24"/>
  <c r="I132" i="24"/>
  <c r="I83" i="24"/>
  <c r="I112" i="24"/>
  <c r="I93" i="24"/>
  <c r="I92" i="24" s="1"/>
  <c r="F102" i="24"/>
  <c r="F112" i="24"/>
  <c r="F122" i="24"/>
  <c r="I8" i="24"/>
  <c r="I11" i="24"/>
  <c r="I19" i="24"/>
  <c r="I29" i="24"/>
  <c r="I39" i="24"/>
  <c r="I49" i="24"/>
  <c r="I59" i="24"/>
  <c r="L65" i="30" l="1"/>
  <c r="J65" i="30"/>
  <c r="J36" i="30"/>
  <c r="J17" i="30"/>
  <c r="J16" i="30"/>
  <c r="J15" i="30"/>
  <c r="G158" i="24"/>
  <c r="F30" i="25" s="1"/>
  <c r="H158" i="24"/>
  <c r="E158" i="24"/>
  <c r="D30" i="25" s="1"/>
  <c r="D158" i="24"/>
  <c r="C30" i="25" s="1"/>
  <c r="H25" i="25"/>
  <c r="H24" i="25"/>
  <c r="H23" i="25"/>
  <c r="H22" i="25"/>
  <c r="H21" i="25"/>
  <c r="H20" i="25"/>
  <c r="H16" i="25"/>
  <c r="H15" i="25"/>
  <c r="H14" i="25"/>
  <c r="H13" i="25"/>
  <c r="H12" i="25"/>
  <c r="H11" i="25"/>
  <c r="G30" i="25" l="1"/>
  <c r="H162" i="24"/>
  <c r="F158" i="24"/>
  <c r="E30" i="25" s="1"/>
  <c r="I158" i="24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I162" i="24" l="1"/>
  <c r="D174" i="24"/>
  <c r="F174" i="24"/>
  <c r="I174" i="24"/>
  <c r="H174" i="24"/>
  <c r="E174" i="24"/>
  <c r="G174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D18" i="20" s="1"/>
  <c r="G77" i="19"/>
  <c r="G79" i="19" l="1"/>
  <c r="H9" i="25"/>
  <c r="H18" i="25"/>
  <c r="E39" i="30"/>
  <c r="G39" i="30"/>
  <c r="F50" i="30"/>
  <c r="I18" i="30"/>
  <c r="H18" i="30"/>
  <c r="G18" i="30"/>
  <c r="D162" i="24" l="1"/>
  <c r="G162" i="24"/>
  <c r="E162" i="24"/>
  <c r="H27" i="25"/>
  <c r="H30" i="25" s="1"/>
  <c r="F162" i="24" l="1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58" i="26"/>
  <c r="G47" i="26" s="1"/>
  <c r="H58" i="26"/>
  <c r="H47" i="26" s="1"/>
  <c r="E58" i="26"/>
  <c r="E47" i="26" s="1"/>
  <c r="G21" i="26"/>
  <c r="G10" i="26" s="1"/>
  <c r="H21" i="26"/>
  <c r="H10" i="26" s="1"/>
  <c r="E21" i="26"/>
  <c r="E10" i="26" s="1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3" i="26"/>
  <c r="H86" i="26" s="1"/>
  <c r="D58" i="26"/>
  <c r="D47" i="26" s="1"/>
  <c r="D21" i="26"/>
  <c r="D10" i="26" s="1"/>
  <c r="G83" i="26"/>
  <c r="G86" i="26" s="1"/>
  <c r="E14" i="29"/>
  <c r="D47" i="29"/>
  <c r="E83" i="26"/>
  <c r="E86" i="26" s="1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F58" i="26"/>
  <c r="F21" i="26"/>
  <c r="H32" i="27"/>
  <c r="H35" i="27"/>
  <c r="G68" i="30"/>
  <c r="D14" i="29"/>
  <c r="J68" i="30"/>
  <c r="J43" i="30"/>
  <c r="I73" i="30"/>
  <c r="I83" i="30" s="1"/>
  <c r="H73" i="30"/>
  <c r="H83" i="30" s="1"/>
  <c r="C10" i="29"/>
  <c r="E73" i="30"/>
  <c r="E83" i="30" s="1"/>
  <c r="E9" i="29" l="1"/>
  <c r="E22" i="29" s="1"/>
  <c r="E23" i="29" s="1"/>
  <c r="E24" i="29" s="1"/>
  <c r="D9" i="29"/>
  <c r="D22" i="29" s="1"/>
  <c r="D23" i="29" s="1"/>
  <c r="D24" i="29" s="1"/>
  <c r="L73" i="30"/>
  <c r="I58" i="26"/>
  <c r="F47" i="26"/>
  <c r="I47" i="26" s="1"/>
  <c r="I21" i="26"/>
  <c r="F10" i="26"/>
  <c r="J73" i="30"/>
  <c r="J83" i="30" s="1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H9" i="20" l="1"/>
  <c r="G86" i="19"/>
  <c r="D20" i="20"/>
  <c r="F79" i="19"/>
  <c r="F86" i="19" s="1"/>
  <c r="E20" i="20"/>
  <c r="H18" i="20" l="1"/>
  <c r="H20" i="20" l="1"/>
  <c r="L20" i="20" s="1"/>
  <c r="F11" i="30"/>
  <c r="G43" i="30"/>
  <c r="F19" i="30"/>
  <c r="F22" i="30"/>
  <c r="F40" i="30"/>
  <c r="F32" i="30"/>
  <c r="F25" i="30"/>
  <c r="F41" i="30"/>
  <c r="F23" i="30"/>
  <c r="F31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G83" i="30" s="1"/>
  <c r="F73" i="30" l="1"/>
  <c r="F83" i="30" s="1"/>
</calcChain>
</file>

<file path=xl/sharedStrings.xml><?xml version="1.0" encoding="utf-8"?>
<sst xmlns="http://schemas.openxmlformats.org/spreadsheetml/2006/main" count="652" uniqueCount="450">
  <si>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</si>
  <si>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</si>
  <si>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</si>
  <si>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</si>
  <si>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</si>
  <si>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</si>
  <si>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</si>
  <si>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</si>
  <si>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</si>
  <si>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</si>
  <si>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</si>
  <si>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</si>
  <si>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</si>
  <si>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</si>
  <si>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</si>
  <si>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</si>
  <si>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</si>
  <si>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</si>
  <si>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</si>
  <si>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</si>
  <si>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</si>
  <si>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</si>
  <si>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</si>
  <si>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</si>
  <si>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</si>
  <si>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</si>
  <si>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</si>
  <si>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</si>
  <si>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</si>
  <si>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</si>
  <si>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</si>
  <si>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</si>
  <si>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</si>
  <si>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</si>
  <si>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</si>
  <si>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</si>
  <si>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</si>
  <si>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</si>
  <si>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</si>
  <si>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</si>
  <si>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</si>
  <si>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</si>
  <si>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</si>
  <si>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</si>
  <si>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</si>
  <si>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</si>
  <si>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</si>
  <si>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</si>
  <si>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</si>
  <si>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</si>
  <si>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</si>
  <si>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</si>
  <si>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</si>
  <si>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</si>
  <si>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</si>
  <si>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</si>
  <si>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</si>
  <si>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</si>
  <si>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</si>
  <si>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</si>
  <si>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</si>
  <si>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</si>
  <si>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</si>
  <si>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</si>
  <si>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</si>
  <si>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</si>
  <si>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</si>
  <si>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</si>
  <si>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</si>
  <si>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</si>
  <si>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</si>
  <si>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</si>
  <si>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</si>
  <si>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</si>
  <si>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</si>
  <si>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</si>
  <si>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</si>
  <si>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</si>
  <si>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</si>
  <si>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</si>
  <si>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</si>
  <si>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</si>
  <si>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</si>
  <si>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</si>
  <si>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</si>
  <si>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</si>
  <si>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</si>
  <si>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</si>
  <si>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</si>
  <si>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</si>
  <si>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</si>
  <si>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</si>
  <si>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</si>
  <si>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</si>
  <si>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</si>
  <si>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</si>
  <si>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</si>
  <si>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</si>
  <si>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</si>
  <si>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</si>
  <si>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</si>
  <si>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</si>
  <si>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</si>
  <si>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</si>
  <si>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</si>
  <si>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</si>
  <si>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</si>
  <si>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</si>
  <si>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</si>
  <si>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</si>
  <si>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</si>
  <si>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</si>
  <si>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</si>
  <si>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</si>
  <si>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</si>
  <si>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</si>
  <si>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</si>
  <si>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</si>
  <si>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</si>
  <si>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</si>
  <si>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</si>
  <si>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</si>
  <si>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</si>
  <si>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</si>
  <si>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</si>
  <si>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</si>
  <si>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</si>
  <si>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</si>
  <si>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</si>
  <si>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</si>
  <si>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</si>
  <si>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</si>
  <si>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</si>
  <si>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</si>
  <si>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</si>
  <si>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</si>
  <si>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</si>
  <si>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</si>
  <si>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</si>
  <si>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</si>
  <si>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</si>
  <si>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</si>
  <si>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</si>
  <si>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</si>
  <si>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</si>
  <si>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</si>
  <si>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</si>
  <si>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</si>
  <si>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</si>
  <si>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</si>
  <si>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</si>
  <si>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</si>
  <si>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</si>
  <si>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</si>
  <si>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</si>
  <si>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</si>
  <si>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</si>
  <si>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</si>
  <si>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</si>
  <si>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</si>
  <si>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</si>
  <si>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</si>
  <si>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</si>
  <si>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</si>
  <si>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</si>
  <si>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</si>
  <si>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</si>
  <si>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</si>
  <si>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</si>
  <si>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</si>
  <si>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</si>
  <si>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</si>
  <si>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</si>
  <si>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</si>
  <si>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</si>
  <si>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</si>
  <si>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</si>
  <si>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</si>
  <si>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</si>
  <si>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</si>
  <si>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</si>
  <si>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</si>
  <si>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</si>
  <si>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</si>
  <si>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</si>
  <si>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</si>
  <si>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</si>
  <si>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</si>
  <si>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</si>
  <si>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</si>
  <si>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</si>
  <si>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</si>
  <si>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</si>
  <si>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</si>
  <si>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</si>
  <si>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</si>
  <si>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</si>
  <si>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</si>
  <si>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</si>
  <si>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</si>
  <si>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</si>
  <si>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</si>
  <si>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</si>
  <si>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</si>
  <si>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</si>
  <si>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</si>
  <si>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</si>
  <si>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</si>
  <si>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</si>
  <si>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</si>
  <si>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</si>
  <si>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</si>
  <si>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</si>
  <si>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</si>
  <si>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</si>
  <si>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</si>
  <si>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</si>
  <si>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</si>
  <si>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</si>
  <si>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</si>
  <si>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</si>
  <si>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</si>
  <si>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</si>
  <si>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</si>
  <si>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</si>
  <si>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</si>
  <si>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</si>
  <si>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</si>
  <si>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</si>
  <si>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</si>
  <si>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</si>
  <si>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</si>
  <si>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</si>
  <si>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</si>
  <si>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</si>
  <si>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</si>
  <si>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</si>
  <si>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</si>
  <si>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</si>
  <si>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</si>
  <si>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</si>
  <si>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</si>
  <si>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</si>
  <si>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</si>
  <si>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</si>
  <si>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</si>
  <si>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</si>
  <si>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</si>
  <si>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</si>
  <si>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</si>
  <si>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</si>
  <si>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</si>
  <si>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</si>
  <si>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</si>
  <si>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</si>
  <si>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</si>
  <si>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</si>
  <si>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</si>
  <si>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</si>
  <si>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</si>
  <si>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</si>
  <si>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</si>
  <si>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</si>
  <si>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</si>
  <si>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</si>
  <si>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</si>
  <si>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</si>
  <si>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</si>
  <si>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</si>
  <si>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</si>
  <si>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</si>
  <si>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</si>
  <si>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</si>
  <si>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</si>
  <si>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</si>
  <si>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</si>
  <si>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</si>
  <si>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</si>
  <si>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</si>
  <si>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</si>
  <si>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</si>
  <si>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</si>
  <si>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</si>
  <si>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</si>
  <si>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</si>
  <si>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</si>
  <si>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</si>
  <si>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</si>
  <si>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</si>
  <si>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</si>
  <si>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</si>
  <si>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</si>
  <si>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</si>
  <si>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</si>
  <si>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</si>
  <si>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</si>
  <si>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</si>
  <si>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</si>
  <si>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</si>
  <si>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</si>
  <si>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</si>
  <si>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</si>
  <si>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</si>
  <si>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</si>
  <si>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</si>
  <si>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</si>
  <si>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</si>
  <si>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</si>
  <si>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</si>
  <si>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</si>
  <si>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</si>
  <si>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</si>
  <si>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</si>
  <si>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</si>
  <si>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</si>
  <si>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</si>
  <si>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</si>
  <si>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</si>
  <si>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</si>
  <si>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</si>
  <si>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</si>
  <si>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</si>
  <si>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</si>
  <si>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</si>
  <si>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</si>
  <si>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</si>
  <si>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</si>
  <si>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</si>
  <si>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</si>
  <si>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</si>
  <si>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</si>
  <si>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</si>
  <si>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</si>
  <si>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</si>
  <si>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</si>
  <si>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</si>
  <si>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</si>
  <si>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</si>
  <si>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</si>
  <si>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</si>
  <si>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</si>
  <si>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</si>
  <si>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</si>
  <si>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</si>
  <si>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</si>
  <si>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</si>
  <si>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</si>
  <si>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</si>
  <si>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</si>
  <si>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</si>
  <si>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</si>
  <si>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</si>
  <si>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</si>
  <si>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</si>
  <si>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</si>
  <si>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</si>
  <si>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</si>
  <si>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</si>
  <si>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</si>
  <si>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</si>
  <si>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</si>
  <si>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</si>
  <si>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</si>
  <si>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</si>
  <si>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</si>
  <si>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</si>
  <si>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</si>
  <si>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</si>
  <si>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</si>
  <si>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</si>
  <si>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</si>
  <si>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</si>
  <si>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</si>
  <si>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</si>
  <si>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</si>
  <si>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</si>
  <si>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</si>
  <si>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</si>
  <si>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</si>
  <si>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</si>
  <si>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</si>
  <si>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</si>
  <si>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</si>
  <si>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</si>
  <si>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</si>
  <si>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</si>
  <si>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</si>
  <si>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</si>
  <si>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</si>
  <si>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</si>
  <si>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</si>
  <si>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</si>
  <si>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</si>
  <si>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</si>
  <si>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</si>
  <si>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</si>
  <si>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</si>
  <si>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</si>
  <si>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</si>
  <si>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</si>
  <si>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</si>
  <si>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</si>
  <si>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</si>
  <si>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</si>
  <si>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</si>
  <si>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</si>
  <si>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</si>
  <si>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</si>
  <si>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</si>
  <si>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</si>
  <si>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</si>
  <si>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</si>
  <si>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</si>
  <si>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</si>
  <si>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</si>
  <si>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</si>
  <si>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</si>
  <si>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</si>
  <si>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</si>
  <si>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</si>
  <si>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</si>
  <si>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</si>
  <si>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</si>
  <si>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</si>
  <si>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</si>
  <si>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</si>
  <si>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</si>
  <si>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</si>
  <si>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</si>
  <si>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</si>
  <si>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</si>
  <si>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</si>
  <si>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</si>
  <si>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</si>
  <si>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</si>
  <si>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</si>
  <si>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</si>
  <si>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</si>
  <si>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</si>
  <si>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</si>
  <si>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</si>
  <si>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</si>
  <si>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</si>
  <si>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</si>
  <si>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sis</t>
  </si>
  <si>
    <t>2023 (d)</t>
  </si>
  <si>
    <t>31 de diciembre de 2022 ( e )</t>
  </si>
  <si>
    <t>Al 31 de marzo de 2023 y al 31 de diciembre de 2022 (b)</t>
  </si>
  <si>
    <t>Del 1 de enero al 31 de marzo de 2023 (b)</t>
  </si>
  <si>
    <t>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</si>
</sst>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95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3" fontId="0" fillId="0" borderId="0" xfId="2" applyFont="1" applyFill="1"/>
    <xf numFmtId="4" fontId="12" fillId="0" borderId="0" xfId="0" applyNumberFormat="1" applyFont="1"/>
    <xf numFmtId="3" fontId="2" fillId="0" borderId="7" xfId="0" applyNumberFormat="1" applyFont="1" applyFill="1" applyBorder="1" applyAlignment="1">
      <alignment horizontal="right" vertical="center" wrapText="1"/>
    </xf>
    <xf numFmtId="43" fontId="24" fillId="0" borderId="0" xfId="2" applyFont="1"/>
    <xf numFmtId="4" fontId="12" fillId="0" borderId="0" xfId="0" applyNumberFormat="1" applyFont="1" applyAlignment="1">
      <alignment wrapText="1"/>
    </xf>
    <xf numFmtId="43" fontId="24" fillId="0" borderId="0" xfId="2" applyFont="1" applyFill="1"/>
    <xf numFmtId="43" fontId="25" fillId="0" borderId="0" xfId="2" applyFont="1" applyAlignment="1">
      <alignment wrapText="1"/>
    </xf>
    <xf numFmtId="43" fontId="24" fillId="0" borderId="0" xfId="2" applyFont="1" applyAlignment="1">
      <alignment wrapText="1"/>
    </xf>
    <xf numFmtId="0" fontId="24" fillId="0" borderId="0" xfId="0" applyFont="1" applyFill="1"/>
    <xf numFmtId="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3" fontId="0" fillId="0" borderId="0" xfId="2" applyNumberFormat="1" applyFont="1" applyFill="1"/>
    <xf numFmtId="4" fontId="2" fillId="0" borderId="7" xfId="2" applyNumberFormat="1" applyFont="1" applyFill="1" applyBorder="1" applyAlignment="1">
      <alignment vertical="center"/>
    </xf>
    <xf numFmtId="4" fontId="23" fillId="0" borderId="24" xfId="0" applyNumberFormat="1" applyFont="1" applyBorder="1" applyAlignment="1">
      <alignment horizontal="right" vertical="center" wrapText="1"/>
    </xf>
    <xf numFmtId="3" fontId="23" fillId="0" borderId="24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opLeftCell="B1" zoomScale="210" zoomScaleNormal="210" zoomScaleSheetLayoutView="190" workbookViewId="0">
      <selection activeCell="F9" sqref="F9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74" t="s">
        <v>176</v>
      </c>
      <c r="C1" s="175"/>
      <c r="D1" s="175"/>
      <c r="E1" s="175"/>
      <c r="F1" s="175"/>
      <c r="G1" s="176"/>
    </row>
    <row r="2" spans="2:7" ht="12" customHeight="1" x14ac:dyDescent="0.25">
      <c r="B2" s="177" t="s">
        <v>305</v>
      </c>
      <c r="C2" s="178"/>
      <c r="D2" s="178"/>
      <c r="E2" s="178"/>
      <c r="F2" s="178"/>
      <c r="G2" s="179"/>
    </row>
    <row r="3" spans="2:7" ht="12" customHeight="1" x14ac:dyDescent="0.25">
      <c r="B3" s="177" t="s">
        <v>447</v>
      </c>
      <c r="C3" s="178"/>
      <c r="D3" s="178"/>
      <c r="E3" s="178"/>
      <c r="F3" s="178"/>
      <c r="G3" s="179"/>
    </row>
    <row r="4" spans="2:7" ht="12" customHeight="1" thickBot="1" x14ac:dyDescent="0.3">
      <c r="B4" s="180" t="s">
        <v>0</v>
      </c>
      <c r="C4" s="181"/>
      <c r="D4" s="181"/>
      <c r="E4" s="181"/>
      <c r="F4" s="181"/>
      <c r="G4" s="182"/>
    </row>
    <row r="5" spans="2:7" ht="16.5" customHeight="1" thickBot="1" x14ac:dyDescent="0.3">
      <c r="B5" s="78" t="s">
        <v>175</v>
      </c>
      <c r="C5" s="53" t="s">
        <v>445</v>
      </c>
      <c r="D5" s="53" t="s">
        <v>446</v>
      </c>
      <c r="E5" s="77" t="s">
        <v>304</v>
      </c>
      <c r="F5" s="53" t="s">
        <v>445</v>
      </c>
      <c r="G5" s="53" t="s">
        <v>446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474735783</v>
      </c>
      <c r="D8" s="67">
        <f>SUM(D9:D15)</f>
        <v>585179429</v>
      </c>
      <c r="E8" s="64" t="s">
        <v>298</v>
      </c>
      <c r="F8" s="67">
        <f>SUM(F9:F17)</f>
        <v>132731984</v>
      </c>
      <c r="G8" s="67">
        <f>SUM(G9:G17)</f>
        <v>468565551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3296131</v>
      </c>
      <c r="G9" s="65">
        <v>46597359</v>
      </c>
    </row>
    <row r="10" spans="2:7" ht="11.25" customHeight="1" x14ac:dyDescent="0.25">
      <c r="B10" s="66" t="s">
        <v>295</v>
      </c>
      <c r="C10" s="65">
        <v>474735783</v>
      </c>
      <c r="D10" s="65">
        <v>585179429</v>
      </c>
      <c r="E10" s="64" t="s">
        <v>294</v>
      </c>
      <c r="F10" s="65">
        <v>24037772</v>
      </c>
      <c r="G10" s="65">
        <v>363871973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316984</v>
      </c>
      <c r="G11" s="65">
        <v>461368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14800</v>
      </c>
      <c r="G13" s="65">
        <v>4000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81001748</v>
      </c>
      <c r="G15" s="65">
        <v>57628290</v>
      </c>
    </row>
    <row r="16" spans="2:7" ht="11.25" customHeight="1" x14ac:dyDescent="0.25">
      <c r="B16" s="72" t="s">
        <v>283</v>
      </c>
      <c r="C16" s="67">
        <f>SUM(C17:C23)</f>
        <v>100959014</v>
      </c>
      <c r="D16" s="67">
        <f>SUM(D17:D23)</f>
        <v>8591489</v>
      </c>
      <c r="E16" s="64" t="s">
        <v>282</v>
      </c>
      <c r="F16" s="65">
        <v>0</v>
      </c>
      <c r="G16" s="65">
        <v>0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24064549</v>
      </c>
      <c r="G17" s="65">
        <v>2561</v>
      </c>
    </row>
    <row r="18" spans="2:7" ht="11.25" customHeight="1" x14ac:dyDescent="0.25">
      <c r="B18" s="66" t="s">
        <v>279</v>
      </c>
      <c r="C18" s="65">
        <v>4081986</v>
      </c>
      <c r="D18" s="65">
        <v>4081986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3813897</v>
      </c>
      <c r="D19" s="65">
        <v>3332024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623117</v>
      </c>
      <c r="D21" s="65">
        <v>420531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92440014</v>
      </c>
      <c r="D23" s="65">
        <v>756948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34926</v>
      </c>
      <c r="G37" s="67">
        <f>SUM(G38:G40)</f>
        <v>34926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34926</v>
      </c>
      <c r="G40" s="65">
        <v>34926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3781095</v>
      </c>
      <c r="G41" s="67">
        <f>SUM(G42:G44)</f>
        <v>3780526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3693919</v>
      </c>
      <c r="G42" s="65">
        <v>3696646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87176</v>
      </c>
      <c r="G44" s="65">
        <v>83880</v>
      </c>
    </row>
    <row r="45" spans="2:7" ht="11.25" customHeight="1" x14ac:dyDescent="0.25">
      <c r="B45" s="75" t="s">
        <v>225</v>
      </c>
      <c r="C45" s="73">
        <f>+C8+C16+C24+C30+C36+C37+C40</f>
        <v>575694797</v>
      </c>
      <c r="D45" s="73">
        <f>+D8+D16+D24+D30+D36+D37+D40</f>
        <v>593770918</v>
      </c>
      <c r="E45" s="74" t="s">
        <v>224</v>
      </c>
      <c r="F45" s="73">
        <f>+F41+F37+F30+F26+F25+F22+F18+F8</f>
        <v>136548005</v>
      </c>
      <c r="G45" s="73">
        <f>+G41+G37+G30+G26+G25+G22+G18+G8</f>
        <v>472381003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2649704638</v>
      </c>
      <c r="D50" s="65">
        <v>2649704638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1057320976</v>
      </c>
      <c r="D51" s="65">
        <v>1057320976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942495</v>
      </c>
      <c r="D52" s="65">
        <v>942495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136548005</v>
      </c>
      <c r="G57" s="67">
        <f>+G55+G45</f>
        <v>472381003</v>
      </c>
    </row>
    <row r="58" spans="2:7" ht="11.25" customHeight="1" x14ac:dyDescent="0.25">
      <c r="B58" s="69" t="s">
        <v>204</v>
      </c>
      <c r="C58" s="67">
        <f>SUM(C48:C57)</f>
        <v>3707968109</v>
      </c>
      <c r="D58" s="67">
        <f>SUM(D48:D57)</f>
        <v>3707968109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4283662906</v>
      </c>
      <c r="D60" s="67">
        <f>+D45+D58</f>
        <v>4301739027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4147114901</v>
      </c>
      <c r="G66" s="67">
        <f>SUM(G67:G71)</f>
        <v>3829358024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428211909</v>
      </c>
      <c r="G67" s="65">
        <v>137941278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1180637607</v>
      </c>
      <c r="G68" s="65">
        <v>1153151361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4147114901</v>
      </c>
      <c r="G77" s="67">
        <f>+G73+G66+G61</f>
        <v>3829358024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4283662906</v>
      </c>
      <c r="G79" s="67">
        <f>+G77+G57</f>
        <v>4301739027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3"/>
    </row>
    <row r="82" spans="2:7" ht="11.25" customHeight="1" x14ac:dyDescent="0.25">
      <c r="B82" s="66"/>
      <c r="C82" s="65"/>
      <c r="D82" s="65"/>
      <c r="E82" s="64"/>
      <c r="F82" s="64"/>
      <c r="G82" s="153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zoomScale="170" zoomScaleNormal="170" zoomScaleSheetLayoutView="160" workbookViewId="0">
      <selection activeCell="B18" sqref="B18:C18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3" t="s">
        <v>176</v>
      </c>
      <c r="C2" s="184"/>
      <c r="D2" s="184"/>
      <c r="E2" s="184"/>
      <c r="F2" s="184"/>
      <c r="G2" s="184"/>
      <c r="H2" s="184"/>
      <c r="I2" s="184"/>
      <c r="J2" s="185"/>
    </row>
    <row r="3" spans="2:10" x14ac:dyDescent="0.25">
      <c r="B3" s="186" t="s">
        <v>351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6" t="s">
        <v>448</v>
      </c>
      <c r="C4" s="187"/>
      <c r="D4" s="187"/>
      <c r="E4" s="187"/>
      <c r="F4" s="187"/>
      <c r="G4" s="187"/>
      <c r="H4" s="187"/>
      <c r="I4" s="187"/>
      <c r="J4" s="188"/>
    </row>
    <row r="5" spans="2:10" ht="15.75" thickBot="1" x14ac:dyDescent="0.3">
      <c r="B5" s="189"/>
      <c r="C5" s="190"/>
      <c r="D5" s="190"/>
      <c r="E5" s="190"/>
      <c r="F5" s="190"/>
      <c r="G5" s="190"/>
      <c r="H5" s="190"/>
      <c r="I5" s="190"/>
      <c r="J5" s="191"/>
    </row>
    <row r="6" spans="2:10" ht="16.5" x14ac:dyDescent="0.25">
      <c r="B6" s="192" t="s">
        <v>350</v>
      </c>
      <c r="C6" s="193"/>
      <c r="D6" s="84" t="s">
        <v>349</v>
      </c>
      <c r="E6" s="196" t="s">
        <v>348</v>
      </c>
      <c r="F6" s="196" t="s">
        <v>347</v>
      </c>
      <c r="G6" s="196" t="s">
        <v>346</v>
      </c>
      <c r="H6" s="84" t="s">
        <v>345</v>
      </c>
      <c r="I6" s="196" t="s">
        <v>344</v>
      </c>
      <c r="J6" s="196" t="s">
        <v>343</v>
      </c>
    </row>
    <row r="7" spans="2:10" ht="25.5" thickBot="1" x14ac:dyDescent="0.3">
      <c r="B7" s="194"/>
      <c r="C7" s="195"/>
      <c r="D7" s="83" t="s">
        <v>449</v>
      </c>
      <c r="E7" s="197"/>
      <c r="F7" s="197"/>
      <c r="G7" s="197"/>
      <c r="H7" s="83" t="s">
        <v>342</v>
      </c>
      <c r="I7" s="197"/>
      <c r="J7" s="197"/>
    </row>
    <row r="8" spans="2:10" x14ac:dyDescent="0.25">
      <c r="B8" s="200"/>
      <c r="C8" s="201"/>
      <c r="D8" s="68"/>
      <c r="E8" s="68"/>
      <c r="F8" s="68"/>
      <c r="G8" s="68"/>
      <c r="H8" s="68"/>
      <c r="I8" s="68"/>
      <c r="J8" s="68"/>
    </row>
    <row r="9" spans="2:10" x14ac:dyDescent="0.25">
      <c r="B9" s="202" t="s">
        <v>341</v>
      </c>
      <c r="C9" s="203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202" t="s">
        <v>340</v>
      </c>
      <c r="C10" s="203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202" t="s">
        <v>336</v>
      </c>
      <c r="C14" s="203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202" t="s">
        <v>332</v>
      </c>
      <c r="C18" s="203"/>
      <c r="D18" s="89">
        <f>+'FORMATO 1'!G57</f>
        <v>472381003</v>
      </c>
      <c r="E18" s="89">
        <v>729614665</v>
      </c>
      <c r="F18" s="89">
        <v>1065447663</v>
      </c>
      <c r="G18" s="89">
        <v>0</v>
      </c>
      <c r="H18" s="89">
        <f>D18+E18-F18+G18</f>
        <v>136548005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202" t="s">
        <v>331</v>
      </c>
      <c r="C20" s="203"/>
      <c r="D20" s="76">
        <f>+D9+D18</f>
        <v>472381003</v>
      </c>
      <c r="E20" s="76">
        <f>+E9+E18</f>
        <v>729614665</v>
      </c>
      <c r="F20" s="76">
        <f>+F9+F18</f>
        <v>1065447663</v>
      </c>
      <c r="G20" s="76">
        <f>+G9+G18</f>
        <v>0</v>
      </c>
      <c r="H20" s="76">
        <f>+H9+H18</f>
        <v>136548005</v>
      </c>
      <c r="I20" s="76">
        <v>0</v>
      </c>
      <c r="J20" s="76">
        <v>0</v>
      </c>
      <c r="L20" s="38">
        <f>H20-'FORMATO 1'!F45</f>
        <v>0</v>
      </c>
    </row>
    <row r="21" spans="2:13" x14ac:dyDescent="0.25">
      <c r="B21" s="202"/>
      <c r="C21" s="203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202" t="s">
        <v>330</v>
      </c>
      <c r="C22" s="203"/>
      <c r="D22" s="76"/>
      <c r="E22" s="76"/>
      <c r="F22" s="76"/>
      <c r="G22" s="76"/>
      <c r="H22" s="76"/>
      <c r="I22" s="76"/>
      <c r="J22" s="76"/>
    </row>
    <row r="23" spans="2:13" x14ac:dyDescent="0.25">
      <c r="B23" s="204" t="s">
        <v>329</v>
      </c>
      <c r="C23" s="205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204" t="s">
        <v>328</v>
      </c>
      <c r="C24" s="205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204" t="s">
        <v>327</v>
      </c>
      <c r="C25" s="205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98"/>
      <c r="C26" s="199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202" t="s">
        <v>326</v>
      </c>
      <c r="C27" s="203"/>
      <c r="D27" s="89"/>
      <c r="E27" s="89"/>
      <c r="F27" s="89"/>
      <c r="G27" s="89"/>
      <c r="H27" s="89"/>
      <c r="I27" s="89"/>
      <c r="J27" s="89"/>
    </row>
    <row r="28" spans="2:13" x14ac:dyDescent="0.25">
      <c r="B28" s="204" t="s">
        <v>325</v>
      </c>
      <c r="C28" s="205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204" t="s">
        <v>324</v>
      </c>
      <c r="C29" s="205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204" t="s">
        <v>323</v>
      </c>
      <c r="C30" s="205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207"/>
      <c r="C31" s="208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209" t="s">
        <v>322</v>
      </c>
      <c r="C33" s="209"/>
      <c r="D33" s="209"/>
      <c r="E33" s="209"/>
      <c r="F33" s="209"/>
      <c r="G33" s="209"/>
      <c r="H33" s="209"/>
      <c r="I33" s="209"/>
      <c r="J33" s="209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209" t="s">
        <v>321</v>
      </c>
      <c r="C35" s="209"/>
      <c r="D35" s="209"/>
      <c r="E35" s="209"/>
      <c r="F35" s="209"/>
      <c r="G35" s="209"/>
      <c r="H35" s="209"/>
      <c r="I35" s="209"/>
      <c r="J35" s="209"/>
    </row>
    <row r="36" spans="2:10" ht="15.75" thickBot="1" x14ac:dyDescent="0.3"/>
    <row r="37" spans="2:10" x14ac:dyDescent="0.25">
      <c r="B37" s="196" t="s">
        <v>320</v>
      </c>
      <c r="C37" s="85" t="s">
        <v>319</v>
      </c>
      <c r="D37" s="85" t="s">
        <v>318</v>
      </c>
      <c r="E37" s="85" t="s">
        <v>317</v>
      </c>
      <c r="F37" s="196" t="s">
        <v>316</v>
      </c>
      <c r="G37" s="85" t="s">
        <v>315</v>
      </c>
    </row>
    <row r="38" spans="2:10" x14ac:dyDescent="0.25">
      <c r="B38" s="206"/>
      <c r="C38" s="84" t="s">
        <v>314</v>
      </c>
      <c r="D38" s="84" t="s">
        <v>313</v>
      </c>
      <c r="E38" s="84" t="s">
        <v>312</v>
      </c>
      <c r="F38" s="206"/>
      <c r="G38" s="84" t="s">
        <v>311</v>
      </c>
    </row>
    <row r="39" spans="2:10" ht="15.75" thickBot="1" x14ac:dyDescent="0.3">
      <c r="B39" s="197"/>
      <c r="C39" s="82"/>
      <c r="D39" s="83" t="s">
        <v>310</v>
      </c>
      <c r="E39" s="82"/>
      <c r="F39" s="197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120" zoomScaleNormal="120" zoomScaleSheetLayoutView="130" workbookViewId="0">
      <selection activeCell="J7" sqref="J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4" t="s">
        <v>176</v>
      </c>
      <c r="C2" s="175"/>
      <c r="D2" s="175"/>
      <c r="E2" s="175"/>
      <c r="F2" s="175"/>
      <c r="G2" s="175"/>
      <c r="H2" s="175"/>
      <c r="I2" s="175"/>
      <c r="J2" s="175"/>
      <c r="K2" s="175"/>
      <c r="L2" s="176"/>
    </row>
    <row r="3" spans="2:12" x14ac:dyDescent="0.25">
      <c r="B3" s="177" t="s">
        <v>371</v>
      </c>
      <c r="C3" s="178"/>
      <c r="D3" s="178"/>
      <c r="E3" s="178"/>
      <c r="F3" s="178"/>
      <c r="G3" s="178"/>
      <c r="H3" s="178"/>
      <c r="I3" s="178"/>
      <c r="J3" s="178"/>
      <c r="K3" s="178"/>
      <c r="L3" s="179"/>
    </row>
    <row r="4" spans="2:12" x14ac:dyDescent="0.25">
      <c r="B4" s="177" t="str">
        <f>+'FORMATO 2'!B4:J4</f>
        <v>Del 1 de enero al 31 de marzo de 2023 (b)</v>
      </c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5" spans="2:12" ht="15.75" thickBot="1" x14ac:dyDescent="0.3">
      <c r="B5" s="180" t="s"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2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441</v>
      </c>
      <c r="K6" s="53" t="s">
        <v>442</v>
      </c>
      <c r="L6" s="53" t="s">
        <v>443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zoomScale="175" zoomScaleNormal="175" zoomScaleSheetLayoutView="120" workbookViewId="0">
      <selection activeCell="E14" sqref="E1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18" t="s">
        <v>176</v>
      </c>
      <c r="C2" s="219"/>
      <c r="D2" s="219"/>
      <c r="E2" s="220"/>
    </row>
    <row r="3" spans="2:7" x14ac:dyDescent="0.25">
      <c r="B3" s="221" t="s">
        <v>1</v>
      </c>
      <c r="C3" s="222"/>
      <c r="D3" s="222"/>
      <c r="E3" s="223"/>
    </row>
    <row r="4" spans="2:7" x14ac:dyDescent="0.25">
      <c r="B4" s="221" t="str">
        <f>+'FORMATO 2'!B4:J4</f>
        <v>Del 1 de enero al 31 de marzo de 2023 (b)</v>
      </c>
      <c r="C4" s="222"/>
      <c r="D4" s="222"/>
      <c r="E4" s="223"/>
    </row>
    <row r="5" spans="2:7" ht="15.75" thickBot="1" x14ac:dyDescent="0.3">
      <c r="B5" s="224" t="s">
        <v>0</v>
      </c>
      <c r="C5" s="225"/>
      <c r="D5" s="225"/>
      <c r="E5" s="226"/>
    </row>
    <row r="6" spans="2:7" x14ac:dyDescent="0.25">
      <c r="B6" s="212" t="s">
        <v>177</v>
      </c>
      <c r="C6" s="112" t="s">
        <v>2</v>
      </c>
      <c r="D6" s="216" t="s">
        <v>3</v>
      </c>
      <c r="E6" s="54" t="s">
        <v>4</v>
      </c>
    </row>
    <row r="7" spans="2:7" ht="15.75" thickBot="1" x14ac:dyDescent="0.3">
      <c r="B7" s="213"/>
      <c r="C7" s="113" t="s">
        <v>178</v>
      </c>
      <c r="D7" s="217"/>
      <c r="E7" s="53" t="s">
        <v>5</v>
      </c>
    </row>
    <row r="8" spans="2:7" ht="12.75" customHeight="1" x14ac:dyDescent="0.25">
      <c r="B8" s="36"/>
      <c r="C8" s="30"/>
      <c r="D8" s="31"/>
      <c r="E8" s="31"/>
    </row>
    <row r="9" spans="2:7" ht="12.75" customHeight="1" x14ac:dyDescent="0.25">
      <c r="B9" s="45" t="s">
        <v>6</v>
      </c>
      <c r="C9" s="30">
        <f>SUM(C10:C12)</f>
        <v>2991319325</v>
      </c>
      <c r="D9" s="30">
        <f t="shared" ref="D9:E9" si="0">+D10+D11+D12</f>
        <v>900896234</v>
      </c>
      <c r="E9" s="30">
        <f t="shared" si="0"/>
        <v>900896234</v>
      </c>
    </row>
    <row r="10" spans="2:7" ht="12.75" customHeight="1" x14ac:dyDescent="0.25">
      <c r="B10" s="46" t="s">
        <v>7</v>
      </c>
      <c r="C10" s="30">
        <f>+'FORMATO 5'!E43</f>
        <v>804575349</v>
      </c>
      <c r="D10" s="31">
        <f>+'FORMATO 5'!H43</f>
        <v>291797097</v>
      </c>
      <c r="E10" s="31">
        <f>+'FORMATO 5'!I43</f>
        <v>291797097</v>
      </c>
      <c r="G10" s="49"/>
    </row>
    <row r="11" spans="2:7" ht="12.75" customHeight="1" x14ac:dyDescent="0.25">
      <c r="B11" s="46" t="s">
        <v>8</v>
      </c>
      <c r="C11" s="30">
        <f>+'FORMATO 5'!E68</f>
        <v>2186743976</v>
      </c>
      <c r="D11" s="31">
        <f>+'FORMATO 5'!H68</f>
        <v>609099137</v>
      </c>
      <c r="E11" s="31">
        <f>+'FORMATO 5'!I68</f>
        <v>609099137</v>
      </c>
    </row>
    <row r="12" spans="2:7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5" t="s">
        <v>10</v>
      </c>
      <c r="C14" s="30">
        <f>SUM(C15:C16)</f>
        <v>2991319325</v>
      </c>
      <c r="D14" s="30">
        <f t="shared" ref="D14:E14" si="1">SUM(D15:D16)</f>
        <v>472684325</v>
      </c>
      <c r="E14" s="30">
        <f t="shared" si="1"/>
        <v>469857766</v>
      </c>
    </row>
    <row r="15" spans="2:7" ht="12.75" customHeight="1" x14ac:dyDescent="0.25">
      <c r="B15" s="46" t="s">
        <v>11</v>
      </c>
      <c r="C15" s="30">
        <f>+'FORMATO 6A'!D8</f>
        <v>804575349</v>
      </c>
      <c r="D15" s="31">
        <f>+'FORMATO 6A'!G8</f>
        <v>89383093</v>
      </c>
      <c r="E15" s="31">
        <f>+'FORMATO 6A'!H8</f>
        <v>87794341</v>
      </c>
    </row>
    <row r="16" spans="2:7" ht="12.75" customHeight="1" x14ac:dyDescent="0.25">
      <c r="B16" s="46" t="s">
        <v>12</v>
      </c>
      <c r="C16" s="30">
        <f>+'FORMATO 6A'!D83</f>
        <v>2186743976</v>
      </c>
      <c r="D16" s="31">
        <f>+'FORMATO 6A'!G83</f>
        <v>383301232</v>
      </c>
      <c r="E16" s="31">
        <f>+'FORMATO 6A'!H83</f>
        <v>382063425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428211909</v>
      </c>
      <c r="E22" s="30">
        <f t="shared" si="3"/>
        <v>431038468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428211909</v>
      </c>
      <c r="E23" s="30">
        <f t="shared" si="4"/>
        <v>431038468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428211909</v>
      </c>
      <c r="E24" s="30">
        <f t="shared" si="5"/>
        <v>431038468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12" t="s">
        <v>19</v>
      </c>
      <c r="C27" s="216" t="s">
        <v>20</v>
      </c>
      <c r="D27" s="214" t="s">
        <v>3</v>
      </c>
      <c r="E27" s="120" t="s">
        <v>4</v>
      </c>
    </row>
    <row r="28" spans="2:5" ht="12.75" customHeight="1" thickBot="1" x14ac:dyDescent="0.3">
      <c r="B28" s="213"/>
      <c r="C28" s="217"/>
      <c r="D28" s="215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10" t="s">
        <v>28</v>
      </c>
      <c r="C37" s="210">
        <v>0</v>
      </c>
      <c r="D37" s="210">
        <v>0</v>
      </c>
      <c r="E37" s="210">
        <v>0</v>
      </c>
    </row>
    <row r="38" spans="2:5" ht="12.75" customHeight="1" thickBot="1" x14ac:dyDescent="0.3">
      <c r="B38" s="211"/>
      <c r="C38" s="211"/>
      <c r="D38" s="211"/>
      <c r="E38" s="211"/>
    </row>
    <row r="39" spans="2:5" ht="12.75" customHeight="1" x14ac:dyDescent="0.25">
      <c r="B39" s="212" t="s">
        <v>19</v>
      </c>
      <c r="C39" s="110" t="s">
        <v>2</v>
      </c>
      <c r="D39" s="214" t="s">
        <v>3</v>
      </c>
      <c r="E39" s="120" t="s">
        <v>4</v>
      </c>
    </row>
    <row r="40" spans="2:5" ht="12.75" customHeight="1" thickBot="1" x14ac:dyDescent="0.3">
      <c r="B40" s="213"/>
      <c r="C40" s="111" t="s">
        <v>29</v>
      </c>
      <c r="D40" s="215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804575349</v>
      </c>
      <c r="D42" s="33">
        <f t="shared" ref="D42:E42" si="6">+D10</f>
        <v>291797097</v>
      </c>
      <c r="E42" s="33">
        <f t="shared" si="6"/>
        <v>291797097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804575349</v>
      </c>
      <c r="D47" s="33">
        <f t="shared" ref="D47:E47" si="8">+D15</f>
        <v>89383093</v>
      </c>
      <c r="E47" s="33">
        <f t="shared" si="8"/>
        <v>87794341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202414004</v>
      </c>
      <c r="E51" s="43">
        <f t="shared" si="9"/>
        <v>204002756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202414004</v>
      </c>
      <c r="E52" s="43">
        <f t="shared" si="10"/>
        <v>204002756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12" t="s">
        <v>19</v>
      </c>
      <c r="C54" s="216" t="s">
        <v>20</v>
      </c>
      <c r="D54" s="214" t="s">
        <v>3</v>
      </c>
      <c r="E54" s="120" t="s">
        <v>4</v>
      </c>
    </row>
    <row r="55" spans="2:5" ht="12.75" customHeight="1" thickBot="1" x14ac:dyDescent="0.3">
      <c r="B55" s="213"/>
      <c r="C55" s="217"/>
      <c r="D55" s="215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2186743976</v>
      </c>
      <c r="D57" s="33">
        <f t="shared" ref="D57:E57" si="11">+D11</f>
        <v>609099137</v>
      </c>
      <c r="E57" s="33">
        <f t="shared" si="11"/>
        <v>609099137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2186743976</v>
      </c>
      <c r="D62" s="33">
        <f t="shared" ref="D62:E62" si="13">+D16</f>
        <v>383301232</v>
      </c>
      <c r="E62" s="33">
        <f t="shared" si="13"/>
        <v>382063425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225797905</v>
      </c>
      <c r="E66" s="43">
        <f t="shared" si="14"/>
        <v>227035712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225797905</v>
      </c>
      <c r="E67" s="44">
        <f>+E66-E58</f>
        <v>227035712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zoomScale="190" zoomScaleNormal="190" zoomScaleSheetLayoutView="130" workbookViewId="0">
      <pane xSplit="1" topLeftCell="B1" activePane="topRight" state="frozen"/>
      <selection activeCell="D19" sqref="D19"/>
      <selection pane="topRight" activeCell="C12" sqref="C12:D12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74" t="s">
        <v>176</v>
      </c>
      <c r="C2" s="175"/>
      <c r="D2" s="175"/>
      <c r="E2" s="175"/>
      <c r="F2" s="175"/>
      <c r="G2" s="175"/>
      <c r="H2" s="175"/>
      <c r="I2" s="175"/>
      <c r="J2" s="176"/>
    </row>
    <row r="3" spans="2:11" x14ac:dyDescent="0.25">
      <c r="B3" s="238" t="s">
        <v>372</v>
      </c>
      <c r="C3" s="239"/>
      <c r="D3" s="239"/>
      <c r="E3" s="239"/>
      <c r="F3" s="239"/>
      <c r="G3" s="239"/>
      <c r="H3" s="239"/>
      <c r="I3" s="239"/>
      <c r="J3" s="240"/>
    </row>
    <row r="4" spans="2:11" x14ac:dyDescent="0.25">
      <c r="B4" s="238" t="str">
        <f>+'FORMATO 2'!B4:J4</f>
        <v>Del 1 de enero al 31 de marzo de 2023 (b)</v>
      </c>
      <c r="C4" s="239"/>
      <c r="D4" s="239"/>
      <c r="E4" s="239"/>
      <c r="F4" s="239"/>
      <c r="G4" s="239"/>
      <c r="H4" s="239"/>
      <c r="I4" s="239"/>
      <c r="J4" s="240"/>
    </row>
    <row r="5" spans="2:11" ht="15.75" thickBot="1" x14ac:dyDescent="0.3">
      <c r="B5" s="241" t="s">
        <v>0</v>
      </c>
      <c r="C5" s="242"/>
      <c r="D5" s="242"/>
      <c r="E5" s="242"/>
      <c r="F5" s="242"/>
      <c r="G5" s="242"/>
      <c r="H5" s="242"/>
      <c r="I5" s="242"/>
      <c r="J5" s="243"/>
    </row>
    <row r="6" spans="2:11" ht="15.75" thickBot="1" x14ac:dyDescent="0.3">
      <c r="B6" s="244"/>
      <c r="C6" s="245"/>
      <c r="D6" s="246"/>
      <c r="E6" s="247" t="s">
        <v>373</v>
      </c>
      <c r="F6" s="248"/>
      <c r="G6" s="248"/>
      <c r="H6" s="248"/>
      <c r="I6" s="249"/>
      <c r="J6" s="214" t="s">
        <v>374</v>
      </c>
    </row>
    <row r="7" spans="2:11" x14ac:dyDescent="0.25">
      <c r="B7" s="251" t="s">
        <v>19</v>
      </c>
      <c r="C7" s="252"/>
      <c r="D7" s="253"/>
      <c r="E7" s="214" t="s">
        <v>375</v>
      </c>
      <c r="F7" s="216" t="s">
        <v>38</v>
      </c>
      <c r="G7" s="214" t="s">
        <v>39</v>
      </c>
      <c r="H7" s="214" t="s">
        <v>3</v>
      </c>
      <c r="I7" s="214" t="s">
        <v>376</v>
      </c>
      <c r="J7" s="250"/>
    </row>
    <row r="8" spans="2:11" ht="15.75" thickBot="1" x14ac:dyDescent="0.3">
      <c r="B8" s="254" t="s">
        <v>377</v>
      </c>
      <c r="C8" s="255"/>
      <c r="D8" s="256"/>
      <c r="E8" s="215"/>
      <c r="F8" s="217"/>
      <c r="G8" s="215"/>
      <c r="H8" s="215"/>
      <c r="I8" s="215"/>
      <c r="J8" s="215"/>
    </row>
    <row r="9" spans="2:11" ht="12" customHeight="1" x14ac:dyDescent="0.25">
      <c r="B9" s="257"/>
      <c r="C9" s="258"/>
      <c r="D9" s="259"/>
      <c r="E9" s="103"/>
      <c r="F9" s="103"/>
      <c r="G9" s="103"/>
      <c r="H9" s="103"/>
      <c r="I9" s="103"/>
      <c r="J9" s="103"/>
    </row>
    <row r="10" spans="2:11" ht="12" customHeight="1" x14ac:dyDescent="0.25">
      <c r="B10" s="233" t="s">
        <v>378</v>
      </c>
      <c r="C10" s="234"/>
      <c r="D10" s="237"/>
      <c r="E10" s="144"/>
      <c r="F10" s="144"/>
      <c r="G10" s="144"/>
      <c r="H10" s="144"/>
      <c r="I10" s="144"/>
      <c r="J10" s="144"/>
    </row>
    <row r="11" spans="2:11" ht="12" customHeight="1" x14ac:dyDescent="0.25">
      <c r="B11" s="15"/>
      <c r="C11" s="227" t="s">
        <v>379</v>
      </c>
      <c r="D11" s="228"/>
      <c r="E11" s="145">
        <v>0</v>
      </c>
      <c r="F11" s="146">
        <f t="shared" ref="F11:F14" si="0">+G11-E11</f>
        <v>0</v>
      </c>
      <c r="G11" s="145">
        <v>0</v>
      </c>
      <c r="H11" s="145">
        <v>0</v>
      </c>
      <c r="I11" s="147">
        <v>0</v>
      </c>
      <c r="J11" s="145">
        <f>+I11-E11</f>
        <v>0</v>
      </c>
    </row>
    <row r="12" spans="2:11" ht="12" customHeight="1" x14ac:dyDescent="0.25">
      <c r="B12" s="15"/>
      <c r="C12" s="227" t="s">
        <v>380</v>
      </c>
      <c r="D12" s="228"/>
      <c r="E12" s="145">
        <v>0</v>
      </c>
      <c r="F12" s="146">
        <f t="shared" si="0"/>
        <v>0</v>
      </c>
      <c r="G12" s="145">
        <v>0</v>
      </c>
      <c r="H12" s="145">
        <v>0</v>
      </c>
      <c r="I12" s="147">
        <v>0</v>
      </c>
      <c r="J12" s="145">
        <f t="shared" ref="J12:J41" si="1">+I12-E12</f>
        <v>0</v>
      </c>
    </row>
    <row r="13" spans="2:11" ht="12" customHeight="1" x14ac:dyDescent="0.25">
      <c r="B13" s="15"/>
      <c r="C13" s="227" t="s">
        <v>381</v>
      </c>
      <c r="D13" s="228"/>
      <c r="E13" s="145">
        <v>0</v>
      </c>
      <c r="F13" s="146">
        <f t="shared" si="0"/>
        <v>0</v>
      </c>
      <c r="G13" s="145">
        <v>0</v>
      </c>
      <c r="H13" s="145">
        <v>0</v>
      </c>
      <c r="I13" s="147">
        <v>0</v>
      </c>
      <c r="J13" s="145">
        <f t="shared" si="1"/>
        <v>0</v>
      </c>
    </row>
    <row r="14" spans="2:11" ht="12" customHeight="1" x14ac:dyDescent="0.25">
      <c r="B14" s="15"/>
      <c r="C14" s="227" t="s">
        <v>382</v>
      </c>
      <c r="D14" s="228"/>
      <c r="E14" s="145">
        <v>0</v>
      </c>
      <c r="F14" s="146">
        <f t="shared" si="0"/>
        <v>0</v>
      </c>
      <c r="G14" s="145">
        <v>0</v>
      </c>
      <c r="H14" s="145">
        <v>0</v>
      </c>
      <c r="I14" s="147">
        <v>0</v>
      </c>
      <c r="J14" s="145">
        <f t="shared" si="1"/>
        <v>0</v>
      </c>
    </row>
    <row r="15" spans="2:11" ht="12" customHeight="1" x14ac:dyDescent="0.25">
      <c r="B15" s="15"/>
      <c r="C15" s="227" t="s">
        <v>383</v>
      </c>
      <c r="D15" s="228"/>
      <c r="E15" s="147">
        <v>0</v>
      </c>
      <c r="F15" s="146">
        <v>256935</v>
      </c>
      <c r="G15" s="145">
        <f>+E15+F15</f>
        <v>256935</v>
      </c>
      <c r="H15" s="145">
        <v>256935</v>
      </c>
      <c r="I15" s="147">
        <v>256935</v>
      </c>
      <c r="J15" s="147">
        <f t="shared" si="1"/>
        <v>256935</v>
      </c>
      <c r="K15" s="134"/>
    </row>
    <row r="16" spans="2:11" ht="12" customHeight="1" x14ac:dyDescent="0.25">
      <c r="B16" s="15"/>
      <c r="C16" s="227" t="s">
        <v>384</v>
      </c>
      <c r="D16" s="228"/>
      <c r="E16" s="147">
        <v>0</v>
      </c>
      <c r="F16" s="146">
        <v>0</v>
      </c>
      <c r="G16" s="145">
        <f>+E16+F16</f>
        <v>0</v>
      </c>
      <c r="H16" s="145">
        <v>0</v>
      </c>
      <c r="I16" s="147">
        <v>0</v>
      </c>
      <c r="J16" s="147">
        <f t="shared" si="1"/>
        <v>0</v>
      </c>
      <c r="K16" s="134"/>
    </row>
    <row r="17" spans="2:11" ht="12" customHeight="1" x14ac:dyDescent="0.25">
      <c r="B17" s="15"/>
      <c r="C17" s="227" t="s">
        <v>385</v>
      </c>
      <c r="D17" s="228"/>
      <c r="E17" s="147">
        <v>5375598</v>
      </c>
      <c r="F17" s="146">
        <v>261145</v>
      </c>
      <c r="G17" s="145">
        <f>+E17+F17</f>
        <v>5636743</v>
      </c>
      <c r="H17" s="145">
        <v>1433245</v>
      </c>
      <c r="I17" s="147">
        <v>1433245</v>
      </c>
      <c r="J17" s="147">
        <f t="shared" si="1"/>
        <v>-3942353</v>
      </c>
      <c r="K17" s="134"/>
    </row>
    <row r="18" spans="2:11" ht="12" customHeight="1" x14ac:dyDescent="0.25">
      <c r="B18" s="15"/>
      <c r="C18" s="227" t="s">
        <v>386</v>
      </c>
      <c r="D18" s="228"/>
      <c r="E18" s="148">
        <v>0</v>
      </c>
      <c r="F18" s="148">
        <f t="shared" ref="F18:I18" si="2">SUM(F19:F29)</f>
        <v>0</v>
      </c>
      <c r="G18" s="148">
        <f t="shared" si="2"/>
        <v>0</v>
      </c>
      <c r="H18" s="148">
        <f t="shared" si="2"/>
        <v>0</v>
      </c>
      <c r="I18" s="148">
        <f t="shared" si="2"/>
        <v>0</v>
      </c>
      <c r="J18" s="146">
        <f t="shared" ref="J18" si="3">SUM(J19:J29)</f>
        <v>0</v>
      </c>
    </row>
    <row r="19" spans="2:11" ht="12" customHeight="1" x14ac:dyDescent="0.25">
      <c r="B19" s="15"/>
      <c r="C19" s="116"/>
      <c r="D19" s="117" t="s">
        <v>387</v>
      </c>
      <c r="E19" s="147">
        <v>0</v>
      </c>
      <c r="F19" s="146">
        <f t="shared" ref="F19:F41" si="4">+G19-E19</f>
        <v>0</v>
      </c>
      <c r="G19" s="145">
        <v>0</v>
      </c>
      <c r="H19" s="145">
        <v>0</v>
      </c>
      <c r="I19" s="145">
        <v>0</v>
      </c>
      <c r="J19" s="145">
        <f t="shared" si="1"/>
        <v>0</v>
      </c>
    </row>
    <row r="20" spans="2:11" ht="12" customHeight="1" x14ac:dyDescent="0.25">
      <c r="B20" s="15"/>
      <c r="C20" s="116"/>
      <c r="D20" s="117" t="s">
        <v>388</v>
      </c>
      <c r="E20" s="147">
        <v>0</v>
      </c>
      <c r="F20" s="146">
        <f t="shared" si="4"/>
        <v>0</v>
      </c>
      <c r="G20" s="145">
        <v>0</v>
      </c>
      <c r="H20" s="145">
        <v>0</v>
      </c>
      <c r="I20" s="147">
        <v>0</v>
      </c>
      <c r="J20" s="145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47">
        <v>0</v>
      </c>
      <c r="F21" s="146">
        <f t="shared" si="4"/>
        <v>0</v>
      </c>
      <c r="G21" s="145">
        <v>0</v>
      </c>
      <c r="H21" s="145">
        <v>0</v>
      </c>
      <c r="I21" s="147">
        <v>0</v>
      </c>
      <c r="J21" s="145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47">
        <v>0</v>
      </c>
      <c r="F22" s="146">
        <f t="shared" si="4"/>
        <v>0</v>
      </c>
      <c r="G22" s="145">
        <v>0</v>
      </c>
      <c r="H22" s="145">
        <v>0</v>
      </c>
      <c r="I22" s="147">
        <v>0</v>
      </c>
      <c r="J22" s="145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47">
        <v>0</v>
      </c>
      <c r="F23" s="146">
        <f t="shared" si="4"/>
        <v>0</v>
      </c>
      <c r="G23" s="145">
        <v>0</v>
      </c>
      <c r="H23" s="145">
        <v>0</v>
      </c>
      <c r="I23" s="147">
        <v>0</v>
      </c>
      <c r="J23" s="145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47">
        <v>0</v>
      </c>
      <c r="F24" s="146">
        <f t="shared" si="4"/>
        <v>0</v>
      </c>
      <c r="G24" s="145">
        <v>0</v>
      </c>
      <c r="H24" s="145">
        <v>0</v>
      </c>
      <c r="I24" s="147">
        <v>0</v>
      </c>
      <c r="J24" s="145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47">
        <v>0</v>
      </c>
      <c r="F25" s="146">
        <f t="shared" si="4"/>
        <v>0</v>
      </c>
      <c r="G25" s="145">
        <v>0</v>
      </c>
      <c r="H25" s="145">
        <v>0</v>
      </c>
      <c r="I25" s="147">
        <v>0</v>
      </c>
      <c r="J25" s="145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47">
        <v>0</v>
      </c>
      <c r="F26" s="146">
        <f t="shared" si="4"/>
        <v>0</v>
      </c>
      <c r="G26" s="145">
        <v>0</v>
      </c>
      <c r="H26" s="145">
        <v>0</v>
      </c>
      <c r="I26" s="147">
        <v>0</v>
      </c>
      <c r="J26" s="145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47">
        <v>0</v>
      </c>
      <c r="F27" s="146">
        <f t="shared" si="4"/>
        <v>0</v>
      </c>
      <c r="G27" s="145">
        <v>0</v>
      </c>
      <c r="H27" s="145">
        <v>0</v>
      </c>
      <c r="I27" s="147">
        <v>0</v>
      </c>
      <c r="J27" s="145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47">
        <v>0</v>
      </c>
      <c r="F28" s="146">
        <f t="shared" si="4"/>
        <v>0</v>
      </c>
      <c r="G28" s="145">
        <v>0</v>
      </c>
      <c r="H28" s="145">
        <v>0</v>
      </c>
      <c r="I28" s="147">
        <v>0</v>
      </c>
      <c r="J28" s="145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47">
        <v>0</v>
      </c>
      <c r="F29" s="146">
        <f t="shared" si="4"/>
        <v>0</v>
      </c>
      <c r="G29" s="145">
        <v>0</v>
      </c>
      <c r="H29" s="145">
        <v>0</v>
      </c>
      <c r="I29" s="147">
        <v>0</v>
      </c>
      <c r="J29" s="145">
        <f t="shared" si="1"/>
        <v>0</v>
      </c>
    </row>
    <row r="30" spans="2:11" ht="12" customHeight="1" x14ac:dyDescent="0.25">
      <c r="B30" s="15"/>
      <c r="C30" s="227" t="s">
        <v>398</v>
      </c>
      <c r="D30" s="228"/>
      <c r="E30" s="147">
        <f>SUM(E31:E35)</f>
        <v>0</v>
      </c>
      <c r="F30" s="146">
        <f t="shared" si="4"/>
        <v>0</v>
      </c>
      <c r="G30" s="145">
        <v>0</v>
      </c>
      <c r="H30" s="145">
        <f t="shared" ref="H30:J30" si="5">SUM(H31:H35)</f>
        <v>0</v>
      </c>
      <c r="I30" s="147">
        <f t="shared" si="5"/>
        <v>0</v>
      </c>
      <c r="J30" s="145">
        <f t="shared" si="5"/>
        <v>0</v>
      </c>
    </row>
    <row r="31" spans="2:11" ht="12" customHeight="1" x14ac:dyDescent="0.25">
      <c r="B31" s="15"/>
      <c r="C31" s="116"/>
      <c r="D31" s="117" t="s">
        <v>399</v>
      </c>
      <c r="E31" s="147">
        <v>0</v>
      </c>
      <c r="F31" s="146">
        <f t="shared" si="4"/>
        <v>0</v>
      </c>
      <c r="G31" s="145">
        <v>0</v>
      </c>
      <c r="H31" s="145">
        <v>0</v>
      </c>
      <c r="I31" s="147">
        <v>0</v>
      </c>
      <c r="J31" s="145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47"/>
      <c r="F32" s="146">
        <f t="shared" si="4"/>
        <v>0</v>
      </c>
      <c r="G32" s="145">
        <v>0</v>
      </c>
      <c r="H32" s="145">
        <v>0</v>
      </c>
      <c r="I32" s="147">
        <v>0</v>
      </c>
      <c r="J32" s="145">
        <f t="shared" si="1"/>
        <v>0</v>
      </c>
    </row>
    <row r="33" spans="2:11" ht="12" customHeight="1" x14ac:dyDescent="0.25">
      <c r="B33" s="15"/>
      <c r="C33" s="116"/>
      <c r="D33" s="117" t="s">
        <v>401</v>
      </c>
      <c r="E33" s="147">
        <v>0</v>
      </c>
      <c r="F33" s="146">
        <f t="shared" si="4"/>
        <v>0</v>
      </c>
      <c r="G33" s="145">
        <v>0</v>
      </c>
      <c r="H33" s="145">
        <v>0</v>
      </c>
      <c r="I33" s="147">
        <v>0</v>
      </c>
      <c r="J33" s="145">
        <f t="shared" si="1"/>
        <v>0</v>
      </c>
    </row>
    <row r="34" spans="2:11" ht="12" customHeight="1" x14ac:dyDescent="0.25">
      <c r="B34" s="15"/>
      <c r="C34" s="116"/>
      <c r="D34" s="117" t="s">
        <v>402</v>
      </c>
      <c r="E34" s="147">
        <v>0</v>
      </c>
      <c r="F34" s="146">
        <f t="shared" si="4"/>
        <v>0</v>
      </c>
      <c r="G34" s="145">
        <v>0</v>
      </c>
      <c r="H34" s="145">
        <v>0</v>
      </c>
      <c r="I34" s="147">
        <v>0</v>
      </c>
      <c r="J34" s="145">
        <f t="shared" si="1"/>
        <v>0</v>
      </c>
    </row>
    <row r="35" spans="2:11" ht="12" customHeight="1" x14ac:dyDescent="0.25">
      <c r="B35" s="15"/>
      <c r="C35" s="116"/>
      <c r="D35" s="117" t="s">
        <v>403</v>
      </c>
      <c r="E35" s="147">
        <v>0</v>
      </c>
      <c r="F35" s="146">
        <f t="shared" si="4"/>
        <v>0</v>
      </c>
      <c r="G35" s="145">
        <v>0</v>
      </c>
      <c r="H35" s="145">
        <v>0</v>
      </c>
      <c r="I35" s="147">
        <v>0</v>
      </c>
      <c r="J35" s="145">
        <f t="shared" si="1"/>
        <v>0</v>
      </c>
    </row>
    <row r="36" spans="2:11" ht="12" customHeight="1" x14ac:dyDescent="0.25">
      <c r="B36" s="15"/>
      <c r="C36" s="227" t="s">
        <v>404</v>
      </c>
      <c r="D36" s="228"/>
      <c r="E36" s="147">
        <v>799199751</v>
      </c>
      <c r="F36" s="146">
        <v>0</v>
      </c>
      <c r="G36" s="145">
        <f>+E36+F36</f>
        <v>799199751</v>
      </c>
      <c r="H36" s="145">
        <v>290106917</v>
      </c>
      <c r="I36" s="147">
        <v>290106917</v>
      </c>
      <c r="J36" s="145">
        <f t="shared" si="1"/>
        <v>-509092834</v>
      </c>
      <c r="K36" s="143"/>
    </row>
    <row r="37" spans="2:11" ht="12" customHeight="1" x14ac:dyDescent="0.25">
      <c r="B37" s="15"/>
      <c r="C37" s="227" t="s">
        <v>405</v>
      </c>
      <c r="D37" s="228"/>
      <c r="E37" s="147">
        <f>+E38</f>
        <v>0</v>
      </c>
      <c r="F37" s="146">
        <f t="shared" si="4"/>
        <v>0</v>
      </c>
      <c r="G37" s="145">
        <v>0</v>
      </c>
      <c r="H37" s="145">
        <f t="shared" ref="H37:J37" si="6">+H38</f>
        <v>0</v>
      </c>
      <c r="I37" s="147">
        <f t="shared" si="6"/>
        <v>0</v>
      </c>
      <c r="J37" s="145">
        <f t="shared" si="6"/>
        <v>0</v>
      </c>
    </row>
    <row r="38" spans="2:11" ht="12" customHeight="1" x14ac:dyDescent="0.25">
      <c r="B38" s="15"/>
      <c r="C38" s="116"/>
      <c r="D38" s="117" t="s">
        <v>406</v>
      </c>
      <c r="E38" s="147">
        <v>0</v>
      </c>
      <c r="F38" s="146">
        <f t="shared" si="4"/>
        <v>0</v>
      </c>
      <c r="G38" s="145">
        <v>0</v>
      </c>
      <c r="H38" s="145">
        <v>0</v>
      </c>
      <c r="I38" s="147">
        <v>0</v>
      </c>
      <c r="J38" s="145">
        <f t="shared" si="1"/>
        <v>0</v>
      </c>
    </row>
    <row r="39" spans="2:11" ht="12" customHeight="1" x14ac:dyDescent="0.25">
      <c r="B39" s="15"/>
      <c r="C39" s="227" t="s">
        <v>407</v>
      </c>
      <c r="D39" s="228"/>
      <c r="E39" s="145">
        <f t="shared" ref="E39:F39" si="7">SUM(E40:E41)</f>
        <v>0</v>
      </c>
      <c r="F39" s="145">
        <f t="shared" si="7"/>
        <v>0</v>
      </c>
      <c r="G39" s="145">
        <f>SUM(G40:G41)</f>
        <v>0</v>
      </c>
      <c r="H39" s="145">
        <f t="shared" ref="H39:J39" si="8">SUM(H40:H41)</f>
        <v>0</v>
      </c>
      <c r="I39" s="147">
        <f t="shared" si="8"/>
        <v>0</v>
      </c>
      <c r="J39" s="145">
        <f t="shared" si="8"/>
        <v>0</v>
      </c>
    </row>
    <row r="40" spans="2:11" ht="12" customHeight="1" x14ac:dyDescent="0.25">
      <c r="B40" s="15"/>
      <c r="C40" s="116"/>
      <c r="D40" s="117" t="s">
        <v>408</v>
      </c>
      <c r="E40" s="147">
        <v>0</v>
      </c>
      <c r="F40" s="146">
        <f t="shared" si="4"/>
        <v>0</v>
      </c>
      <c r="G40" s="145">
        <v>0</v>
      </c>
      <c r="H40" s="145">
        <v>0</v>
      </c>
      <c r="I40" s="145">
        <v>0</v>
      </c>
      <c r="J40" s="145">
        <f t="shared" si="1"/>
        <v>0</v>
      </c>
    </row>
    <row r="41" spans="2:11" ht="12" customHeight="1" x14ac:dyDescent="0.25">
      <c r="B41" s="15"/>
      <c r="C41" s="116"/>
      <c r="D41" s="117" t="s">
        <v>409</v>
      </c>
      <c r="E41" s="147">
        <v>0</v>
      </c>
      <c r="F41" s="146">
        <f t="shared" si="4"/>
        <v>0</v>
      </c>
      <c r="G41" s="145">
        <v>0</v>
      </c>
      <c r="H41" s="145">
        <v>0</v>
      </c>
      <c r="I41" s="145">
        <v>0</v>
      </c>
      <c r="J41" s="145">
        <f t="shared" si="1"/>
        <v>0</v>
      </c>
    </row>
    <row r="42" spans="2:11" ht="12" customHeight="1" x14ac:dyDescent="0.25">
      <c r="B42" s="104"/>
      <c r="C42" s="118"/>
      <c r="D42" s="119"/>
      <c r="E42" s="147"/>
      <c r="F42" s="145"/>
      <c r="G42" s="145"/>
      <c r="H42" s="145"/>
      <c r="I42" s="147"/>
      <c r="J42" s="145"/>
    </row>
    <row r="43" spans="2:11" ht="12" customHeight="1" x14ac:dyDescent="0.25">
      <c r="B43" s="233" t="s">
        <v>410</v>
      </c>
      <c r="C43" s="234"/>
      <c r="D43" s="230"/>
      <c r="E43" s="149">
        <f>+E11+E12+E13+E14+E15+E16+E17+E18+E30+E36+E37+E39</f>
        <v>804575349</v>
      </c>
      <c r="F43" s="149">
        <f t="shared" ref="F43:J43" si="9">+F11+F12+F13+F14+F15+F16+F17+F18+F30+F36+F37+F39</f>
        <v>518080</v>
      </c>
      <c r="G43" s="149">
        <f t="shared" si="9"/>
        <v>805093429</v>
      </c>
      <c r="H43" s="149">
        <f t="shared" si="9"/>
        <v>291797097</v>
      </c>
      <c r="I43" s="149">
        <f t="shared" si="9"/>
        <v>291797097</v>
      </c>
      <c r="J43" s="149">
        <f t="shared" si="9"/>
        <v>-512778252</v>
      </c>
    </row>
    <row r="44" spans="2:11" ht="12" customHeight="1" x14ac:dyDescent="0.25">
      <c r="B44" s="233" t="s">
        <v>411</v>
      </c>
      <c r="C44" s="234"/>
      <c r="D44" s="230"/>
      <c r="E44" s="148"/>
      <c r="F44" s="150"/>
      <c r="G44" s="150"/>
      <c r="H44" s="150"/>
      <c r="I44" s="151"/>
      <c r="J44" s="150"/>
    </row>
    <row r="45" spans="2:11" ht="12" customHeight="1" x14ac:dyDescent="0.25">
      <c r="B45" s="233" t="s">
        <v>412</v>
      </c>
      <c r="C45" s="234"/>
      <c r="D45" s="230"/>
      <c r="E45" s="152"/>
      <c r="F45" s="152"/>
      <c r="G45" s="152"/>
      <c r="H45" s="152"/>
      <c r="I45" s="152"/>
      <c r="J45" s="149"/>
    </row>
    <row r="46" spans="2:11" ht="12" customHeight="1" x14ac:dyDescent="0.25">
      <c r="B46" s="104"/>
      <c r="C46" s="118"/>
      <c r="D46" s="119"/>
      <c r="E46" s="147"/>
      <c r="F46" s="145"/>
      <c r="G46" s="145"/>
      <c r="H46" s="145"/>
      <c r="I46" s="147"/>
      <c r="J46" s="145"/>
    </row>
    <row r="47" spans="2:11" ht="12" customHeight="1" x14ac:dyDescent="0.25">
      <c r="B47" s="233" t="s">
        <v>413</v>
      </c>
      <c r="C47" s="234"/>
      <c r="D47" s="230"/>
      <c r="E47" s="147"/>
      <c r="F47" s="145"/>
      <c r="G47" s="145"/>
      <c r="H47" s="145"/>
      <c r="I47" s="147"/>
      <c r="J47" s="145"/>
    </row>
    <row r="48" spans="2:11" ht="12" customHeight="1" x14ac:dyDescent="0.25">
      <c r="B48" s="15"/>
      <c r="C48" s="227" t="s">
        <v>414</v>
      </c>
      <c r="D48" s="228"/>
      <c r="E48" s="147">
        <f>SUM(E49:E56)</f>
        <v>0</v>
      </c>
      <c r="F48" s="145">
        <f t="shared" ref="F48:J48" si="10">SUM(F49:F56)</f>
        <v>0</v>
      </c>
      <c r="G48" s="145">
        <f t="shared" si="10"/>
        <v>0</v>
      </c>
      <c r="H48" s="145">
        <f t="shared" si="10"/>
        <v>0</v>
      </c>
      <c r="I48" s="147">
        <f t="shared" si="10"/>
        <v>0</v>
      </c>
      <c r="J48" s="145">
        <f t="shared" si="10"/>
        <v>0</v>
      </c>
    </row>
    <row r="49" spans="2:10" ht="12" customHeight="1" x14ac:dyDescent="0.25">
      <c r="B49" s="15"/>
      <c r="C49" s="116"/>
      <c r="D49" s="117" t="s">
        <v>415</v>
      </c>
      <c r="E49" s="147">
        <v>0</v>
      </c>
      <c r="F49" s="145">
        <v>0</v>
      </c>
      <c r="G49" s="145">
        <f t="shared" ref="G49:G66" si="11">E49+F49</f>
        <v>0</v>
      </c>
      <c r="H49" s="145">
        <v>0</v>
      </c>
      <c r="I49" s="147">
        <v>0</v>
      </c>
      <c r="J49" s="145">
        <f t="shared" ref="J49:J66" si="12">+I49-E49</f>
        <v>0</v>
      </c>
    </row>
    <row r="50" spans="2:10" ht="12" customHeight="1" x14ac:dyDescent="0.25">
      <c r="B50" s="15"/>
      <c r="C50" s="116"/>
      <c r="D50" s="117" t="s">
        <v>416</v>
      </c>
      <c r="E50" s="147">
        <v>0</v>
      </c>
      <c r="F50" s="146">
        <f t="shared" ref="F50" si="13">+G50-E50</f>
        <v>0</v>
      </c>
      <c r="G50" s="145">
        <v>0</v>
      </c>
      <c r="H50" s="145">
        <v>0</v>
      </c>
      <c r="I50" s="145">
        <v>0</v>
      </c>
      <c r="J50" s="145">
        <f t="shared" si="12"/>
        <v>0</v>
      </c>
    </row>
    <row r="51" spans="2:10" ht="12" customHeight="1" x14ac:dyDescent="0.25">
      <c r="B51" s="15"/>
      <c r="C51" s="116"/>
      <c r="D51" s="117" t="s">
        <v>417</v>
      </c>
      <c r="E51" s="147">
        <v>0</v>
      </c>
      <c r="F51" s="145">
        <v>0</v>
      </c>
      <c r="G51" s="145">
        <f t="shared" si="11"/>
        <v>0</v>
      </c>
      <c r="H51" s="145">
        <v>0</v>
      </c>
      <c r="I51" s="147">
        <v>0</v>
      </c>
      <c r="J51" s="145">
        <f t="shared" si="12"/>
        <v>0</v>
      </c>
    </row>
    <row r="52" spans="2:10" ht="16.5" x14ac:dyDescent="0.25">
      <c r="B52" s="15"/>
      <c r="C52" s="116"/>
      <c r="D52" s="105" t="s">
        <v>418</v>
      </c>
      <c r="E52" s="147">
        <v>0</v>
      </c>
      <c r="F52" s="145">
        <v>0</v>
      </c>
      <c r="G52" s="145">
        <f t="shared" si="11"/>
        <v>0</v>
      </c>
      <c r="H52" s="145">
        <v>0</v>
      </c>
      <c r="I52" s="145">
        <v>0</v>
      </c>
      <c r="J52" s="145">
        <f t="shared" si="12"/>
        <v>0</v>
      </c>
    </row>
    <row r="53" spans="2:10" ht="12" customHeight="1" x14ac:dyDescent="0.25">
      <c r="B53" s="15"/>
      <c r="C53" s="116"/>
      <c r="D53" s="117" t="s">
        <v>419</v>
      </c>
      <c r="E53" s="147">
        <v>0</v>
      </c>
      <c r="F53" s="145">
        <v>0</v>
      </c>
      <c r="G53" s="145">
        <f t="shared" si="11"/>
        <v>0</v>
      </c>
      <c r="H53" s="145">
        <v>0</v>
      </c>
      <c r="I53" s="145">
        <v>0</v>
      </c>
      <c r="J53" s="145">
        <f t="shared" si="12"/>
        <v>0</v>
      </c>
    </row>
    <row r="54" spans="2:10" ht="12" customHeight="1" x14ac:dyDescent="0.25">
      <c r="B54" s="15"/>
      <c r="C54" s="116"/>
      <c r="D54" s="117" t="s">
        <v>420</v>
      </c>
      <c r="E54" s="147">
        <v>0</v>
      </c>
      <c r="F54" s="145">
        <v>0</v>
      </c>
      <c r="G54" s="145">
        <f t="shared" si="11"/>
        <v>0</v>
      </c>
      <c r="H54" s="145">
        <v>0</v>
      </c>
      <c r="I54" s="145">
        <v>0</v>
      </c>
      <c r="J54" s="145">
        <f t="shared" si="12"/>
        <v>0</v>
      </c>
    </row>
    <row r="55" spans="2:10" ht="12" customHeight="1" x14ac:dyDescent="0.25">
      <c r="B55" s="15"/>
      <c r="C55" s="116"/>
      <c r="D55" s="105" t="s">
        <v>421</v>
      </c>
      <c r="E55" s="147">
        <v>0</v>
      </c>
      <c r="F55" s="145">
        <v>0</v>
      </c>
      <c r="G55" s="145">
        <f t="shared" si="11"/>
        <v>0</v>
      </c>
      <c r="H55" s="145">
        <v>0</v>
      </c>
      <c r="I55" s="145">
        <v>0</v>
      </c>
      <c r="J55" s="145">
        <f t="shared" si="12"/>
        <v>0</v>
      </c>
    </row>
    <row r="56" spans="2:10" ht="12" customHeight="1" x14ac:dyDescent="0.25">
      <c r="B56" s="15"/>
      <c r="C56" s="116"/>
      <c r="D56" s="16" t="s">
        <v>422</v>
      </c>
      <c r="E56" s="147">
        <v>0</v>
      </c>
      <c r="F56" s="145">
        <v>0</v>
      </c>
      <c r="G56" s="145">
        <f t="shared" si="11"/>
        <v>0</v>
      </c>
      <c r="H56" s="145">
        <v>0</v>
      </c>
      <c r="I56" s="145">
        <v>0</v>
      </c>
      <c r="J56" s="145">
        <f t="shared" si="12"/>
        <v>0</v>
      </c>
    </row>
    <row r="57" spans="2:10" ht="12" customHeight="1" x14ac:dyDescent="0.25">
      <c r="B57" s="15"/>
      <c r="C57" s="227" t="s">
        <v>423</v>
      </c>
      <c r="D57" s="228"/>
      <c r="E57" s="147">
        <f>SUM(E58:E61)</f>
        <v>0</v>
      </c>
      <c r="F57" s="145">
        <f t="shared" ref="F57:J57" si="14">SUM(F58:F61)</f>
        <v>0</v>
      </c>
      <c r="G57" s="145">
        <f t="shared" si="11"/>
        <v>0</v>
      </c>
      <c r="H57" s="145">
        <f t="shared" si="14"/>
        <v>0</v>
      </c>
      <c r="I57" s="145">
        <f t="shared" si="14"/>
        <v>0</v>
      </c>
      <c r="J57" s="145">
        <f t="shared" si="14"/>
        <v>0</v>
      </c>
    </row>
    <row r="58" spans="2:10" ht="12" customHeight="1" x14ac:dyDescent="0.25">
      <c r="B58" s="15"/>
      <c r="C58" s="116"/>
      <c r="D58" s="117" t="s">
        <v>424</v>
      </c>
      <c r="E58" s="147">
        <v>0</v>
      </c>
      <c r="F58" s="145">
        <v>0</v>
      </c>
      <c r="G58" s="145">
        <f t="shared" si="11"/>
        <v>0</v>
      </c>
      <c r="H58" s="145">
        <v>0</v>
      </c>
      <c r="I58" s="145">
        <v>0</v>
      </c>
      <c r="J58" s="145">
        <f t="shared" si="12"/>
        <v>0</v>
      </c>
    </row>
    <row r="59" spans="2:10" ht="12" customHeight="1" x14ac:dyDescent="0.25">
      <c r="B59" s="15"/>
      <c r="C59" s="116"/>
      <c r="D59" s="117" t="s">
        <v>425</v>
      </c>
      <c r="E59" s="147">
        <v>0</v>
      </c>
      <c r="F59" s="145">
        <v>0</v>
      </c>
      <c r="G59" s="145">
        <f t="shared" si="11"/>
        <v>0</v>
      </c>
      <c r="H59" s="145">
        <v>0</v>
      </c>
      <c r="I59" s="145">
        <v>0</v>
      </c>
      <c r="J59" s="145">
        <f t="shared" si="12"/>
        <v>0</v>
      </c>
    </row>
    <row r="60" spans="2:10" ht="12" customHeight="1" x14ac:dyDescent="0.25">
      <c r="B60" s="15"/>
      <c r="C60" s="116"/>
      <c r="D60" s="117" t="s">
        <v>426</v>
      </c>
      <c r="E60" s="147">
        <v>0</v>
      </c>
      <c r="F60" s="145">
        <v>0</v>
      </c>
      <c r="G60" s="145">
        <f t="shared" si="11"/>
        <v>0</v>
      </c>
      <c r="H60" s="145">
        <v>0</v>
      </c>
      <c r="I60" s="145">
        <v>0</v>
      </c>
      <c r="J60" s="145">
        <f t="shared" si="12"/>
        <v>0</v>
      </c>
    </row>
    <row r="61" spans="2:10" ht="12" customHeight="1" x14ac:dyDescent="0.25">
      <c r="B61" s="15"/>
      <c r="C61" s="116"/>
      <c r="D61" s="117" t="s">
        <v>427</v>
      </c>
      <c r="E61" s="147">
        <v>0</v>
      </c>
      <c r="F61" s="145">
        <v>0</v>
      </c>
      <c r="G61" s="145">
        <f t="shared" si="11"/>
        <v>0</v>
      </c>
      <c r="H61" s="145">
        <v>0</v>
      </c>
      <c r="I61" s="145">
        <v>0</v>
      </c>
      <c r="J61" s="145">
        <f t="shared" si="12"/>
        <v>0</v>
      </c>
    </row>
    <row r="62" spans="2:10" ht="12" customHeight="1" x14ac:dyDescent="0.25">
      <c r="B62" s="15"/>
      <c r="C62" s="227" t="s">
        <v>428</v>
      </c>
      <c r="D62" s="228"/>
      <c r="E62" s="147">
        <f>SUM(E63:E64)</f>
        <v>0</v>
      </c>
      <c r="F62" s="145">
        <f t="shared" ref="F62:J62" si="15">SUM(F63:F64)</f>
        <v>0</v>
      </c>
      <c r="G62" s="145">
        <f t="shared" si="11"/>
        <v>0</v>
      </c>
      <c r="H62" s="145">
        <f t="shared" si="15"/>
        <v>0</v>
      </c>
      <c r="I62" s="145">
        <f t="shared" si="15"/>
        <v>0</v>
      </c>
      <c r="J62" s="145">
        <f t="shared" si="15"/>
        <v>0</v>
      </c>
    </row>
    <row r="63" spans="2:10" ht="12" customHeight="1" x14ac:dyDescent="0.25">
      <c r="B63" s="15"/>
      <c r="C63" s="116"/>
      <c r="D63" s="117" t="s">
        <v>429</v>
      </c>
      <c r="E63" s="147">
        <v>0</v>
      </c>
      <c r="F63" s="145">
        <v>0</v>
      </c>
      <c r="G63" s="145">
        <f t="shared" si="11"/>
        <v>0</v>
      </c>
      <c r="H63" s="145">
        <v>0</v>
      </c>
      <c r="I63" s="145">
        <v>0</v>
      </c>
      <c r="J63" s="145">
        <f t="shared" si="12"/>
        <v>0</v>
      </c>
    </row>
    <row r="64" spans="2:10" ht="12" customHeight="1" x14ac:dyDescent="0.25">
      <c r="B64" s="15"/>
      <c r="C64" s="116"/>
      <c r="D64" s="117" t="s">
        <v>430</v>
      </c>
      <c r="E64" s="147">
        <v>0</v>
      </c>
      <c r="F64" s="145">
        <v>0</v>
      </c>
      <c r="G64" s="145">
        <f t="shared" si="11"/>
        <v>0</v>
      </c>
      <c r="H64" s="145">
        <v>0</v>
      </c>
      <c r="I64" s="145">
        <v>0</v>
      </c>
      <c r="J64" s="145">
        <f t="shared" si="12"/>
        <v>0</v>
      </c>
    </row>
    <row r="65" spans="2:12" ht="12" customHeight="1" x14ac:dyDescent="0.25">
      <c r="B65" s="15"/>
      <c r="C65" s="227" t="s">
        <v>431</v>
      </c>
      <c r="D65" s="228"/>
      <c r="E65" s="147">
        <v>2186743976</v>
      </c>
      <c r="F65" s="167">
        <v>38287065</v>
      </c>
      <c r="G65" s="145">
        <f>+E65+F65</f>
        <v>2225031041</v>
      </c>
      <c r="H65" s="147">
        <v>609099137</v>
      </c>
      <c r="I65" s="147">
        <v>609099137</v>
      </c>
      <c r="J65" s="145">
        <f t="shared" si="12"/>
        <v>-1577644839</v>
      </c>
      <c r="L65" s="143">
        <f>+H65-I65</f>
        <v>0</v>
      </c>
    </row>
    <row r="66" spans="2:12" ht="12" customHeight="1" x14ac:dyDescent="0.25">
      <c r="B66" s="15"/>
      <c r="C66" s="227" t="s">
        <v>432</v>
      </c>
      <c r="D66" s="228"/>
      <c r="E66" s="147">
        <v>0</v>
      </c>
      <c r="F66" s="145">
        <v>0</v>
      </c>
      <c r="G66" s="145">
        <f t="shared" si="11"/>
        <v>0</v>
      </c>
      <c r="H66" s="145">
        <v>0</v>
      </c>
      <c r="I66" s="145">
        <v>0</v>
      </c>
      <c r="J66" s="145">
        <f t="shared" si="12"/>
        <v>0</v>
      </c>
    </row>
    <row r="67" spans="2:12" ht="12" customHeight="1" x14ac:dyDescent="0.25">
      <c r="B67" s="104"/>
      <c r="C67" s="235"/>
      <c r="D67" s="236"/>
      <c r="E67" s="147"/>
      <c r="F67" s="145"/>
      <c r="G67" s="145"/>
      <c r="H67" s="145"/>
      <c r="I67" s="145"/>
      <c r="J67" s="145"/>
    </row>
    <row r="68" spans="2:12" ht="12" customHeight="1" x14ac:dyDescent="0.25">
      <c r="B68" s="233" t="s">
        <v>433</v>
      </c>
      <c r="C68" s="234"/>
      <c r="D68" s="230"/>
      <c r="E68" s="149">
        <f>+E48+E57+E62+E65+E66</f>
        <v>2186743976</v>
      </c>
      <c r="F68" s="149">
        <f t="shared" ref="F68:J68" si="16">+F48+F57+F62+F65+F66</f>
        <v>38287065</v>
      </c>
      <c r="G68" s="149">
        <f t="shared" si="16"/>
        <v>2225031041</v>
      </c>
      <c r="H68" s="149">
        <f t="shared" si="16"/>
        <v>609099137</v>
      </c>
      <c r="I68" s="149">
        <f t="shared" si="16"/>
        <v>609099137</v>
      </c>
      <c r="J68" s="149">
        <f t="shared" si="16"/>
        <v>-1577644839</v>
      </c>
    </row>
    <row r="69" spans="2:12" ht="12" customHeight="1" x14ac:dyDescent="0.25">
      <c r="B69" s="104"/>
      <c r="C69" s="235"/>
      <c r="D69" s="236"/>
      <c r="E69" s="147"/>
      <c r="F69" s="147"/>
      <c r="G69" s="147"/>
      <c r="H69" s="147"/>
      <c r="I69" s="147"/>
      <c r="J69" s="147"/>
    </row>
    <row r="70" spans="2:12" ht="12" customHeight="1" x14ac:dyDescent="0.25">
      <c r="B70" s="233" t="s">
        <v>434</v>
      </c>
      <c r="C70" s="234"/>
      <c r="D70" s="230"/>
      <c r="E70" s="147">
        <f>+E71</f>
        <v>0</v>
      </c>
      <c r="F70" s="147">
        <f t="shared" ref="F70:J70" si="17">+F71</f>
        <v>0</v>
      </c>
      <c r="G70" s="147">
        <f t="shared" si="17"/>
        <v>0</v>
      </c>
      <c r="H70" s="147">
        <f t="shared" si="17"/>
        <v>0</v>
      </c>
      <c r="I70" s="147">
        <f t="shared" si="17"/>
        <v>0</v>
      </c>
      <c r="J70" s="147">
        <f t="shared" si="17"/>
        <v>0</v>
      </c>
    </row>
    <row r="71" spans="2:12" ht="12" customHeight="1" x14ac:dyDescent="0.25">
      <c r="B71" s="15"/>
      <c r="C71" s="227" t="s">
        <v>435</v>
      </c>
      <c r="D71" s="228"/>
      <c r="E71" s="147">
        <v>0</v>
      </c>
      <c r="F71" s="147">
        <v>0</v>
      </c>
      <c r="G71" s="147">
        <f t="shared" ref="G71" si="18">+E71+F71</f>
        <v>0</v>
      </c>
      <c r="H71" s="147">
        <v>0</v>
      </c>
      <c r="I71" s="147">
        <v>0</v>
      </c>
      <c r="J71" s="147">
        <f t="shared" ref="J71" si="19">+I71-E71</f>
        <v>0</v>
      </c>
    </row>
    <row r="72" spans="2:12" ht="12" customHeight="1" x14ac:dyDescent="0.25">
      <c r="B72" s="104"/>
      <c r="C72" s="235"/>
      <c r="D72" s="236"/>
      <c r="E72" s="147"/>
      <c r="F72" s="147"/>
      <c r="G72" s="147"/>
      <c r="H72" s="147"/>
      <c r="I72" s="147"/>
      <c r="J72" s="147"/>
    </row>
    <row r="73" spans="2:12" ht="12" customHeight="1" x14ac:dyDescent="0.25">
      <c r="B73" s="233" t="s">
        <v>436</v>
      </c>
      <c r="C73" s="234"/>
      <c r="D73" s="230"/>
      <c r="E73" s="149">
        <f>+E43+E68+E70</f>
        <v>2991319325</v>
      </c>
      <c r="F73" s="149">
        <f t="shared" ref="F73:J73" si="20">+F43+F68+F70</f>
        <v>38805145</v>
      </c>
      <c r="G73" s="149">
        <f t="shared" si="20"/>
        <v>3030124470</v>
      </c>
      <c r="H73" s="149">
        <f t="shared" si="20"/>
        <v>900896234</v>
      </c>
      <c r="I73" s="149">
        <f t="shared" si="20"/>
        <v>900896234</v>
      </c>
      <c r="J73" s="149">
        <f t="shared" si="20"/>
        <v>-2090423091</v>
      </c>
      <c r="L73" s="143">
        <f>+H73-I73</f>
        <v>0</v>
      </c>
    </row>
    <row r="74" spans="2:12" ht="12" customHeight="1" x14ac:dyDescent="0.25">
      <c r="B74" s="104"/>
      <c r="C74" s="235"/>
      <c r="D74" s="236"/>
      <c r="E74" s="147"/>
      <c r="F74" s="145"/>
      <c r="G74" s="145"/>
      <c r="H74" s="145"/>
      <c r="I74" s="145"/>
      <c r="J74" s="145"/>
    </row>
    <row r="75" spans="2:12" ht="12" customHeight="1" x14ac:dyDescent="0.25">
      <c r="B75" s="15"/>
      <c r="C75" s="229" t="s">
        <v>437</v>
      </c>
      <c r="D75" s="230"/>
      <c r="E75" s="147"/>
      <c r="F75" s="145"/>
      <c r="G75" s="145"/>
      <c r="H75" s="145"/>
      <c r="I75" s="145"/>
      <c r="J75" s="145"/>
    </row>
    <row r="76" spans="2:12" ht="12" customHeight="1" x14ac:dyDescent="0.25">
      <c r="B76" s="15"/>
      <c r="C76" s="227" t="s">
        <v>438</v>
      </c>
      <c r="D76" s="228"/>
      <c r="E76" s="147">
        <v>0</v>
      </c>
      <c r="F76" s="145">
        <v>0</v>
      </c>
      <c r="G76" s="145">
        <v>0</v>
      </c>
      <c r="H76" s="145">
        <v>0</v>
      </c>
      <c r="I76" s="145">
        <v>0</v>
      </c>
      <c r="J76" s="145"/>
    </row>
    <row r="77" spans="2:12" ht="12" customHeight="1" x14ac:dyDescent="0.25">
      <c r="B77" s="15"/>
      <c r="C77" s="106" t="s">
        <v>439</v>
      </c>
      <c r="D77" s="107"/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/>
    </row>
    <row r="78" spans="2:12" ht="12" customHeight="1" x14ac:dyDescent="0.25">
      <c r="B78" s="15"/>
      <c r="C78" s="229" t="s">
        <v>440</v>
      </c>
      <c r="D78" s="230"/>
      <c r="E78" s="145">
        <f>+E76+E77</f>
        <v>0</v>
      </c>
      <c r="F78" s="145">
        <f t="shared" ref="F78:I78" si="21">+F76+F77</f>
        <v>0</v>
      </c>
      <c r="G78" s="145">
        <f t="shared" si="21"/>
        <v>0</v>
      </c>
      <c r="H78" s="145">
        <f t="shared" si="21"/>
        <v>0</v>
      </c>
      <c r="I78" s="145">
        <f t="shared" si="21"/>
        <v>0</v>
      </c>
      <c r="J78" s="145"/>
    </row>
    <row r="79" spans="2:12" ht="12" customHeight="1" thickBot="1" x14ac:dyDescent="0.3">
      <c r="B79" s="108"/>
      <c r="C79" s="231"/>
      <c r="D79" s="232"/>
      <c r="E79" s="109"/>
      <c r="F79" s="109"/>
      <c r="G79" s="109"/>
      <c r="H79" s="109"/>
      <c r="I79" s="109"/>
      <c r="J79" s="109"/>
    </row>
    <row r="81" spans="4:10" x14ac:dyDescent="0.25">
      <c r="D81" s="165" t="s">
        <v>444</v>
      </c>
      <c r="E81" s="168">
        <v>2991319325</v>
      </c>
      <c r="F81" s="168">
        <v>38805145.07</v>
      </c>
      <c r="G81" s="168">
        <v>3030124470.0700002</v>
      </c>
      <c r="H81" s="168">
        <v>900896234.07000005</v>
      </c>
      <c r="I81" s="168">
        <v>900896234.07000005</v>
      </c>
      <c r="J81" s="158">
        <v>964297042.37</v>
      </c>
    </row>
    <row r="82" spans="4:10" x14ac:dyDescent="0.25">
      <c r="E82" s="155"/>
      <c r="F82" s="155"/>
      <c r="G82" s="155"/>
      <c r="H82" s="155"/>
      <c r="I82" s="155"/>
      <c r="J82" s="155"/>
    </row>
    <row r="83" spans="4:10" x14ac:dyDescent="0.25">
      <c r="E83" s="155">
        <f>+E73-E81</f>
        <v>0</v>
      </c>
      <c r="F83" s="155">
        <f>+F73-F81</f>
        <v>-7.0000000298023224E-2</v>
      </c>
      <c r="G83" s="155">
        <f t="shared" ref="G83:J83" si="22">+G73-G81</f>
        <v>-7.0000171661376953E-2</v>
      </c>
      <c r="H83" s="155">
        <f t="shared" si="22"/>
        <v>-7.0000052452087402E-2</v>
      </c>
      <c r="I83" s="155">
        <f t="shared" si="22"/>
        <v>-7.0000052452087402E-2</v>
      </c>
      <c r="J83" s="155">
        <f t="shared" si="22"/>
        <v>-3054720133.3699999</v>
      </c>
    </row>
    <row r="84" spans="4:10" x14ac:dyDescent="0.25">
      <c r="E84" s="92"/>
      <c r="F84" s="92"/>
      <c r="G84" s="92"/>
      <c r="H84" s="92"/>
      <c r="I84" s="92"/>
    </row>
    <row r="86" spans="4:10" x14ac:dyDescent="0.25">
      <c r="G86" s="56"/>
    </row>
    <row r="88" spans="4:10" x14ac:dyDescent="0.25">
      <c r="E88" s="38"/>
      <c r="F88" s="38"/>
      <c r="G88" s="38"/>
      <c r="H88" s="38"/>
      <c r="I88" s="38"/>
      <c r="J88" s="38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7" fitToHeight="0" orientation="portrait" r:id="rId1"/>
  <ignoredErrors>
    <ignoredError sqref="J37 J39 G57 J57 J18 F18 F39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4"/>
  <sheetViews>
    <sheetView topLeftCell="A31" zoomScale="160" zoomScaleNormal="160" zoomScaleSheetLayoutView="175" workbookViewId="0">
      <selection activeCell="H31" sqref="H31"/>
    </sheetView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4" width="13.5703125" style="125" bestFit="1" customWidth="1"/>
    <col min="5" max="5" width="12.28515625" style="125" bestFit="1" customWidth="1"/>
    <col min="6" max="6" width="13.5703125" style="125" bestFit="1" customWidth="1"/>
    <col min="7" max="8" width="12.28515625" style="125" bestFit="1" customWidth="1"/>
    <col min="9" max="9" width="13.5703125" style="125" bestFit="1" customWidth="1"/>
    <col min="10" max="16384" width="11.42578125" style="122"/>
  </cols>
  <sheetData>
    <row r="1" spans="2:11" ht="10.5" customHeight="1" x14ac:dyDescent="0.25">
      <c r="B1" s="273" t="s">
        <v>176</v>
      </c>
      <c r="C1" s="274"/>
      <c r="D1" s="274"/>
      <c r="E1" s="274"/>
      <c r="F1" s="274"/>
      <c r="G1" s="274"/>
      <c r="H1" s="274"/>
      <c r="I1" s="275"/>
    </row>
    <row r="2" spans="2:11" ht="10.5" customHeight="1" x14ac:dyDescent="0.25">
      <c r="B2" s="276" t="s">
        <v>40</v>
      </c>
      <c r="C2" s="277"/>
      <c r="D2" s="277"/>
      <c r="E2" s="277"/>
      <c r="F2" s="277"/>
      <c r="G2" s="277"/>
      <c r="H2" s="277"/>
      <c r="I2" s="278"/>
    </row>
    <row r="3" spans="2:11" ht="10.5" customHeight="1" x14ac:dyDescent="0.25">
      <c r="B3" s="276" t="s">
        <v>41</v>
      </c>
      <c r="C3" s="277"/>
      <c r="D3" s="277"/>
      <c r="E3" s="277"/>
      <c r="F3" s="277"/>
      <c r="G3" s="277"/>
      <c r="H3" s="277"/>
      <c r="I3" s="278"/>
    </row>
    <row r="4" spans="2:11" ht="10.5" customHeight="1" x14ac:dyDescent="0.25">
      <c r="B4" s="276" t="str">
        <f>+'FORMATO 3'!B4:L4</f>
        <v>Del 1 de enero al 31 de marzo de 2023 (b)</v>
      </c>
      <c r="C4" s="277"/>
      <c r="D4" s="277"/>
      <c r="E4" s="277"/>
      <c r="F4" s="277"/>
      <c r="G4" s="277"/>
      <c r="H4" s="277"/>
      <c r="I4" s="278"/>
    </row>
    <row r="5" spans="2:11" ht="10.5" customHeight="1" thickBot="1" x14ac:dyDescent="0.3">
      <c r="B5" s="279" t="s">
        <v>0</v>
      </c>
      <c r="C5" s="280"/>
      <c r="D5" s="280"/>
      <c r="E5" s="280"/>
      <c r="F5" s="280"/>
      <c r="G5" s="280"/>
      <c r="H5" s="280"/>
      <c r="I5" s="281"/>
    </row>
    <row r="6" spans="2:11" ht="10.5" customHeight="1" thickBot="1" x14ac:dyDescent="0.3">
      <c r="B6" s="264" t="s">
        <v>175</v>
      </c>
      <c r="C6" s="265"/>
      <c r="D6" s="268" t="s">
        <v>42</v>
      </c>
      <c r="E6" s="269"/>
      <c r="F6" s="269"/>
      <c r="G6" s="269"/>
      <c r="H6" s="270"/>
      <c r="I6" s="271" t="s">
        <v>179</v>
      </c>
    </row>
    <row r="7" spans="2:11" ht="17.25" thickBot="1" x14ac:dyDescent="0.3">
      <c r="B7" s="266"/>
      <c r="C7" s="267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72"/>
    </row>
    <row r="8" spans="2:11" ht="10.5" customHeight="1" x14ac:dyDescent="0.25">
      <c r="B8" s="262" t="s">
        <v>45</v>
      </c>
      <c r="C8" s="263"/>
      <c r="D8" s="123">
        <f>+D9+D17+D27+D37+D47+D57+D61+D70+D74</f>
        <v>804575349</v>
      </c>
      <c r="E8" s="123">
        <f>+E9+E17+E27+E37+E47+E57+E61+E70+E74</f>
        <v>518081</v>
      </c>
      <c r="F8" s="123">
        <f t="shared" ref="F8:F71" si="0">+D8+E8</f>
        <v>805093430</v>
      </c>
      <c r="G8" s="123">
        <f>+G9+G17+G27+G37+G47+G57+G61+G70+G74</f>
        <v>89383093</v>
      </c>
      <c r="H8" s="123">
        <f>+H9+H17+H27+H37+H47+H57+H61+H70+H74</f>
        <v>87794341</v>
      </c>
      <c r="I8" s="123">
        <f>+F8-G8</f>
        <v>715710337</v>
      </c>
    </row>
    <row r="9" spans="2:11" ht="10.5" customHeight="1" x14ac:dyDescent="0.25">
      <c r="B9" s="260" t="s">
        <v>46</v>
      </c>
      <c r="C9" s="261"/>
      <c r="D9" s="123">
        <f>SUM(D10:D16)</f>
        <v>525910026</v>
      </c>
      <c r="E9" s="123">
        <f>SUM(E10:E16)</f>
        <v>171538</v>
      </c>
      <c r="F9" s="123">
        <f t="shared" ref="F9:H9" si="1">SUM(F10:F16)</f>
        <v>526081564</v>
      </c>
      <c r="G9" s="123">
        <f t="shared" si="1"/>
        <v>87586980</v>
      </c>
      <c r="H9" s="123">
        <f t="shared" si="1"/>
        <v>86013757</v>
      </c>
      <c r="I9" s="123">
        <f>+F9-G9</f>
        <v>438494584</v>
      </c>
      <c r="J9" s="154"/>
      <c r="K9" s="154"/>
    </row>
    <row r="10" spans="2:11" ht="10.5" customHeight="1" x14ac:dyDescent="0.25">
      <c r="B10" s="132"/>
      <c r="C10" s="124" t="s">
        <v>47</v>
      </c>
      <c r="D10" s="59">
        <v>69283623</v>
      </c>
      <c r="E10" s="59">
        <v>2348</v>
      </c>
      <c r="F10" s="59">
        <f>+D10+E10</f>
        <v>69285971</v>
      </c>
      <c r="G10" s="59">
        <v>16580638</v>
      </c>
      <c r="H10" s="59">
        <v>16580637</v>
      </c>
      <c r="I10" s="59">
        <f t="shared" ref="I10:I73" si="2">+F10-G10</f>
        <v>52705333</v>
      </c>
      <c r="J10" s="159"/>
      <c r="K10" s="159"/>
    </row>
    <row r="11" spans="2:11" ht="10.5" customHeight="1" x14ac:dyDescent="0.25">
      <c r="B11" s="132"/>
      <c r="C11" s="124" t="s">
        <v>48</v>
      </c>
      <c r="D11" s="59">
        <v>94240668</v>
      </c>
      <c r="E11" s="59">
        <v>-880278</v>
      </c>
      <c r="F11" s="59">
        <f t="shared" ref="F11:F16" si="3">+D11+E11</f>
        <v>93360390</v>
      </c>
      <c r="G11" s="59">
        <v>25339886</v>
      </c>
      <c r="H11" s="59">
        <v>25339886</v>
      </c>
      <c r="I11" s="59">
        <f t="shared" si="2"/>
        <v>68020504</v>
      </c>
      <c r="J11" s="159"/>
      <c r="K11" s="159"/>
    </row>
    <row r="12" spans="2:11" ht="10.5" customHeight="1" x14ac:dyDescent="0.25">
      <c r="B12" s="132"/>
      <c r="C12" s="124" t="s">
        <v>49</v>
      </c>
      <c r="D12" s="59">
        <v>110907840</v>
      </c>
      <c r="E12" s="59">
        <v>904740</v>
      </c>
      <c r="F12" s="59">
        <f t="shared" si="3"/>
        <v>111812580</v>
      </c>
      <c r="G12" s="59">
        <v>16673473</v>
      </c>
      <c r="H12" s="59">
        <v>16673473</v>
      </c>
      <c r="I12" s="59">
        <f t="shared" si="2"/>
        <v>95139107</v>
      </c>
      <c r="J12" s="159"/>
      <c r="K12" s="159"/>
    </row>
    <row r="13" spans="2:11" ht="10.5" customHeight="1" x14ac:dyDescent="0.25">
      <c r="B13" s="132"/>
      <c r="C13" s="124" t="s">
        <v>50</v>
      </c>
      <c r="D13" s="59">
        <v>0</v>
      </c>
      <c r="E13" s="59">
        <v>0</v>
      </c>
      <c r="F13" s="59">
        <f t="shared" si="3"/>
        <v>0</v>
      </c>
      <c r="G13" s="59">
        <v>0</v>
      </c>
      <c r="H13" s="59">
        <v>0</v>
      </c>
      <c r="I13" s="59">
        <f t="shared" si="2"/>
        <v>0</v>
      </c>
      <c r="J13" s="159"/>
      <c r="K13" s="159"/>
    </row>
    <row r="14" spans="2:11" ht="10.5" customHeight="1" x14ac:dyDescent="0.25">
      <c r="B14" s="132"/>
      <c r="C14" s="124" t="s">
        <v>51</v>
      </c>
      <c r="D14" s="59">
        <v>243216519</v>
      </c>
      <c r="E14" s="59">
        <v>-1527104</v>
      </c>
      <c r="F14" s="59">
        <f t="shared" si="3"/>
        <v>241689415</v>
      </c>
      <c r="G14" s="59">
        <v>28169230</v>
      </c>
      <c r="H14" s="59">
        <v>26596008</v>
      </c>
      <c r="I14" s="59">
        <f t="shared" si="2"/>
        <v>213520185</v>
      </c>
      <c r="J14" s="159"/>
      <c r="K14" s="159"/>
    </row>
    <row r="15" spans="2:11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f t="shared" si="3"/>
        <v>0</v>
      </c>
      <c r="G15" s="59">
        <v>0</v>
      </c>
      <c r="H15" s="59">
        <v>0</v>
      </c>
      <c r="I15" s="59">
        <f t="shared" si="2"/>
        <v>0</v>
      </c>
      <c r="J15" s="159"/>
      <c r="K15" s="159"/>
    </row>
    <row r="16" spans="2:11" ht="10.5" customHeight="1" x14ac:dyDescent="0.25">
      <c r="B16" s="132"/>
      <c r="C16" s="124" t="s">
        <v>53</v>
      </c>
      <c r="D16" s="59">
        <v>8261376</v>
      </c>
      <c r="E16" s="59">
        <v>1671832</v>
      </c>
      <c r="F16" s="59">
        <f t="shared" si="3"/>
        <v>9933208</v>
      </c>
      <c r="G16" s="59">
        <v>823753</v>
      </c>
      <c r="H16" s="59">
        <v>823753</v>
      </c>
      <c r="I16" s="59">
        <f t="shared" si="2"/>
        <v>9109455</v>
      </c>
      <c r="J16" s="159"/>
      <c r="K16" s="159"/>
    </row>
    <row r="17" spans="2:11" ht="10.5" customHeight="1" x14ac:dyDescent="0.25">
      <c r="B17" s="260" t="s">
        <v>54</v>
      </c>
      <c r="C17" s="261"/>
      <c r="D17" s="123">
        <f>SUM(D18:D26)</f>
        <v>201431532</v>
      </c>
      <c r="E17" s="123">
        <f>SUM(E18:E26)</f>
        <v>357944</v>
      </c>
      <c r="F17" s="123">
        <f t="shared" ref="F17" si="4">SUM(F18:F26)</f>
        <v>201789476</v>
      </c>
      <c r="G17" s="123">
        <f>SUM(G18:G26)</f>
        <v>1009</v>
      </c>
      <c r="H17" s="123">
        <f>SUM(H18:H26)</f>
        <v>1009</v>
      </c>
      <c r="I17" s="123">
        <f>+F17-G17</f>
        <v>201788467</v>
      </c>
      <c r="J17" s="159"/>
      <c r="K17" s="159"/>
    </row>
    <row r="18" spans="2:11" ht="10.5" customHeight="1" x14ac:dyDescent="0.25">
      <c r="B18" s="132"/>
      <c r="C18" s="124" t="s">
        <v>55</v>
      </c>
      <c r="D18" s="59">
        <v>602400</v>
      </c>
      <c r="E18" s="59">
        <v>0</v>
      </c>
      <c r="F18" s="59">
        <f t="shared" si="0"/>
        <v>602400</v>
      </c>
      <c r="G18" s="59">
        <v>0</v>
      </c>
      <c r="H18" s="59">
        <v>0</v>
      </c>
      <c r="I18" s="59">
        <f t="shared" si="2"/>
        <v>602400</v>
      </c>
      <c r="J18" s="159"/>
      <c r="K18" s="159"/>
    </row>
    <row r="19" spans="2:11" ht="10.5" customHeight="1" x14ac:dyDescent="0.25">
      <c r="B19" s="132"/>
      <c r="C19" s="124" t="s">
        <v>56</v>
      </c>
      <c r="D19" s="59">
        <v>50629210</v>
      </c>
      <c r="E19" s="59">
        <v>1009</v>
      </c>
      <c r="F19" s="59">
        <f t="shared" si="0"/>
        <v>50630219</v>
      </c>
      <c r="G19" s="59">
        <v>1009</v>
      </c>
      <c r="H19" s="59">
        <v>1009</v>
      </c>
      <c r="I19" s="59">
        <f t="shared" si="2"/>
        <v>50629210</v>
      </c>
      <c r="J19" s="159"/>
      <c r="K19" s="159"/>
    </row>
    <row r="20" spans="2:11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  <c r="J20" s="159"/>
      <c r="K20" s="159"/>
    </row>
    <row r="21" spans="2:11" ht="10.5" customHeight="1" x14ac:dyDescent="0.25">
      <c r="B21" s="132"/>
      <c r="C21" s="124" t="s">
        <v>58</v>
      </c>
      <c r="D21" s="59">
        <v>124008</v>
      </c>
      <c r="E21" s="59">
        <v>0</v>
      </c>
      <c r="F21" s="59">
        <f t="shared" si="0"/>
        <v>124008</v>
      </c>
      <c r="G21" s="59">
        <v>0</v>
      </c>
      <c r="H21" s="59">
        <v>0</v>
      </c>
      <c r="I21" s="59">
        <f t="shared" si="2"/>
        <v>124008</v>
      </c>
      <c r="J21" s="159"/>
      <c r="K21" s="159"/>
    </row>
    <row r="22" spans="2:11" ht="10.5" customHeight="1" x14ac:dyDescent="0.25">
      <c r="B22" s="132"/>
      <c r="C22" s="124" t="s">
        <v>59</v>
      </c>
      <c r="D22" s="59">
        <v>133169126</v>
      </c>
      <c r="E22" s="59">
        <v>356935</v>
      </c>
      <c r="F22" s="59">
        <f t="shared" si="0"/>
        <v>133526061</v>
      </c>
      <c r="G22" s="59">
        <v>0</v>
      </c>
      <c r="H22" s="59">
        <v>0</v>
      </c>
      <c r="I22" s="59">
        <f t="shared" si="2"/>
        <v>133526061</v>
      </c>
      <c r="J22" s="159"/>
      <c r="K22" s="159"/>
    </row>
    <row r="23" spans="2:11" ht="10.5" customHeight="1" x14ac:dyDescent="0.25">
      <c r="B23" s="132"/>
      <c r="C23" s="124" t="s">
        <v>60</v>
      </c>
      <c r="D23" s="59">
        <v>0</v>
      </c>
      <c r="E23" s="59">
        <v>0</v>
      </c>
      <c r="F23" s="59">
        <f t="shared" si="0"/>
        <v>0</v>
      </c>
      <c r="G23" s="59">
        <v>0</v>
      </c>
      <c r="H23" s="59">
        <v>0</v>
      </c>
      <c r="I23" s="59">
        <f t="shared" si="2"/>
        <v>0</v>
      </c>
      <c r="J23" s="159"/>
      <c r="K23" s="159"/>
    </row>
    <row r="24" spans="2:11" ht="10.5" customHeight="1" x14ac:dyDescent="0.25">
      <c r="B24" s="132"/>
      <c r="C24" s="124" t="s">
        <v>61</v>
      </c>
      <c r="D24" s="59">
        <v>16874796</v>
      </c>
      <c r="E24" s="59">
        <v>0</v>
      </c>
      <c r="F24" s="59">
        <f t="shared" si="0"/>
        <v>16874796</v>
      </c>
      <c r="G24" s="59">
        <v>0</v>
      </c>
      <c r="H24" s="59">
        <v>0</v>
      </c>
      <c r="I24" s="59">
        <f t="shared" si="2"/>
        <v>16874796</v>
      </c>
      <c r="J24" s="159"/>
      <c r="K24" s="159"/>
    </row>
    <row r="25" spans="2:11" ht="10.5" customHeight="1" x14ac:dyDescent="0.25">
      <c r="B25" s="132"/>
      <c r="C25" s="124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  <c r="J25" s="159"/>
      <c r="K25" s="159"/>
    </row>
    <row r="26" spans="2:11" ht="10.5" customHeight="1" x14ac:dyDescent="0.25">
      <c r="B26" s="132"/>
      <c r="C26" s="124" t="s">
        <v>63</v>
      </c>
      <c r="D26" s="59">
        <v>31992</v>
      </c>
      <c r="E26" s="59">
        <v>0</v>
      </c>
      <c r="F26" s="59">
        <f t="shared" si="0"/>
        <v>31992</v>
      </c>
      <c r="G26" s="59">
        <v>0</v>
      </c>
      <c r="H26" s="59">
        <v>0</v>
      </c>
      <c r="I26" s="59">
        <f t="shared" si="2"/>
        <v>31992</v>
      </c>
    </row>
    <row r="27" spans="2:11" ht="10.5" customHeight="1" x14ac:dyDescent="0.25">
      <c r="B27" s="260" t="s">
        <v>64</v>
      </c>
      <c r="C27" s="261"/>
      <c r="D27" s="123">
        <f>SUM(D28:D36)</f>
        <v>69883663</v>
      </c>
      <c r="E27" s="123">
        <f>SUM(E28:E36)</f>
        <v>-222051</v>
      </c>
      <c r="F27" s="123">
        <f t="shared" ref="F27" si="5">SUM(F28:F36)</f>
        <v>69661612</v>
      </c>
      <c r="G27" s="123">
        <f>SUM(G28:G36)</f>
        <v>551505</v>
      </c>
      <c r="H27" s="123">
        <f t="shared" ref="H27" si="6">SUM(H28:H36)</f>
        <v>551505</v>
      </c>
      <c r="I27" s="123">
        <f t="shared" si="2"/>
        <v>69110107</v>
      </c>
      <c r="J27" s="160"/>
      <c r="K27" s="160"/>
    </row>
    <row r="28" spans="2:11" ht="10.5" customHeight="1" x14ac:dyDescent="0.25">
      <c r="B28" s="132"/>
      <c r="C28" s="124" t="s">
        <v>65</v>
      </c>
      <c r="D28" s="59">
        <v>7861391</v>
      </c>
      <c r="E28" s="59">
        <v>0</v>
      </c>
      <c r="F28" s="59">
        <f t="shared" si="0"/>
        <v>7861391</v>
      </c>
      <c r="G28" s="59">
        <v>190454</v>
      </c>
      <c r="H28" s="59">
        <v>190454</v>
      </c>
      <c r="I28" s="59">
        <f t="shared" si="2"/>
        <v>7670937</v>
      </c>
      <c r="J28" s="161"/>
      <c r="K28" s="161"/>
    </row>
    <row r="29" spans="2:11" ht="10.5" customHeight="1" x14ac:dyDescent="0.25">
      <c r="B29" s="132"/>
      <c r="C29" s="124" t="s">
        <v>66</v>
      </c>
      <c r="D29" s="59">
        <v>488400</v>
      </c>
      <c r="E29" s="59">
        <v>-81400</v>
      </c>
      <c r="F29" s="59">
        <f t="shared" si="0"/>
        <v>407000</v>
      </c>
      <c r="G29" s="59">
        <v>7800</v>
      </c>
      <c r="H29" s="59">
        <v>7800</v>
      </c>
      <c r="I29" s="59">
        <f t="shared" si="2"/>
        <v>399200</v>
      </c>
      <c r="J29" s="161"/>
      <c r="K29" s="161"/>
    </row>
    <row r="30" spans="2:11" ht="10.5" customHeight="1" x14ac:dyDescent="0.25">
      <c r="B30" s="132"/>
      <c r="C30" s="124" t="s">
        <v>67</v>
      </c>
      <c r="D30" s="59">
        <v>40887872</v>
      </c>
      <c r="E30" s="59">
        <v>-348568</v>
      </c>
      <c r="F30" s="59">
        <f t="shared" si="0"/>
        <v>40539304</v>
      </c>
      <c r="G30" s="59">
        <v>0</v>
      </c>
      <c r="H30" s="59">
        <v>0</v>
      </c>
      <c r="I30" s="59">
        <f t="shared" si="2"/>
        <v>40539304</v>
      </c>
      <c r="J30" s="161"/>
      <c r="K30" s="161"/>
    </row>
    <row r="31" spans="2:11" ht="10.5" customHeight="1" x14ac:dyDescent="0.25">
      <c r="B31" s="132"/>
      <c r="C31" s="124" t="s">
        <v>68</v>
      </c>
      <c r="D31" s="59">
        <v>0</v>
      </c>
      <c r="E31" s="59">
        <v>360000</v>
      </c>
      <c r="F31" s="59">
        <f t="shared" si="0"/>
        <v>360000</v>
      </c>
      <c r="G31" s="59">
        <v>77887</v>
      </c>
      <c r="H31" s="59">
        <v>77887</v>
      </c>
      <c r="I31" s="59">
        <f t="shared" si="2"/>
        <v>282113</v>
      </c>
      <c r="J31" s="161"/>
      <c r="K31" s="161"/>
    </row>
    <row r="32" spans="2:11" ht="10.5" customHeight="1" x14ac:dyDescent="0.25">
      <c r="B32" s="132"/>
      <c r="C32" s="124" t="s">
        <v>69</v>
      </c>
      <c r="D32" s="59">
        <v>16609996</v>
      </c>
      <c r="E32" s="59">
        <v>8010</v>
      </c>
      <c r="F32" s="59">
        <f t="shared" si="0"/>
        <v>16618006</v>
      </c>
      <c r="G32" s="59">
        <v>218213</v>
      </c>
      <c r="H32" s="59">
        <v>218213</v>
      </c>
      <c r="I32" s="59">
        <f t="shared" si="2"/>
        <v>16399793</v>
      </c>
      <c r="J32" s="161"/>
      <c r="K32" s="161"/>
    </row>
    <row r="33" spans="2:11" ht="10.5" customHeight="1" x14ac:dyDescent="0.25">
      <c r="B33" s="132"/>
      <c r="C33" s="124" t="s">
        <v>70</v>
      </c>
      <c r="D33" s="59">
        <v>0</v>
      </c>
      <c r="E33" s="59">
        <v>0</v>
      </c>
      <c r="F33" s="59">
        <f t="shared" si="0"/>
        <v>0</v>
      </c>
      <c r="G33" s="59">
        <v>0</v>
      </c>
      <c r="H33" s="59">
        <v>0</v>
      </c>
      <c r="I33" s="59">
        <f t="shared" si="2"/>
        <v>0</v>
      </c>
      <c r="J33" s="161"/>
      <c r="K33" s="161"/>
    </row>
    <row r="34" spans="2:11" ht="10.5" customHeight="1" x14ac:dyDescent="0.25">
      <c r="B34" s="132"/>
      <c r="C34" s="124" t="s">
        <v>71</v>
      </c>
      <c r="D34" s="59">
        <v>1236004</v>
      </c>
      <c r="E34" s="59">
        <v>-232792</v>
      </c>
      <c r="F34" s="59">
        <f t="shared" si="0"/>
        <v>1003212</v>
      </c>
      <c r="G34" s="59">
        <v>0</v>
      </c>
      <c r="H34" s="59">
        <v>0</v>
      </c>
      <c r="I34" s="59">
        <f t="shared" si="2"/>
        <v>1003212</v>
      </c>
      <c r="J34" s="161"/>
      <c r="K34" s="161"/>
    </row>
    <row r="35" spans="2:11" ht="10.5" customHeight="1" x14ac:dyDescent="0.25">
      <c r="B35" s="132"/>
      <c r="C35" s="124" t="s">
        <v>72</v>
      </c>
      <c r="D35" s="59">
        <v>2800000</v>
      </c>
      <c r="E35" s="59">
        <v>35850</v>
      </c>
      <c r="F35" s="59">
        <f t="shared" si="0"/>
        <v>2835850</v>
      </c>
      <c r="G35" s="59">
        <v>20302</v>
      </c>
      <c r="H35" s="59">
        <v>20302</v>
      </c>
      <c r="I35" s="59">
        <f t="shared" si="2"/>
        <v>2815548</v>
      </c>
      <c r="J35" s="161"/>
      <c r="K35" s="161"/>
    </row>
    <row r="36" spans="2:11" ht="10.5" customHeight="1" x14ac:dyDescent="0.25">
      <c r="B36" s="132"/>
      <c r="C36" s="124" t="s">
        <v>73</v>
      </c>
      <c r="D36" s="59">
        <v>0</v>
      </c>
      <c r="E36" s="59">
        <v>36849</v>
      </c>
      <c r="F36" s="59">
        <f t="shared" si="0"/>
        <v>36849</v>
      </c>
      <c r="G36" s="59">
        <v>36849</v>
      </c>
      <c r="H36" s="59">
        <v>36849</v>
      </c>
      <c r="I36" s="59">
        <f t="shared" si="2"/>
        <v>0</v>
      </c>
      <c r="J36" s="161"/>
      <c r="K36" s="161"/>
    </row>
    <row r="37" spans="2:11" ht="10.5" customHeight="1" x14ac:dyDescent="0.25">
      <c r="B37" s="260" t="s">
        <v>74</v>
      </c>
      <c r="C37" s="261"/>
      <c r="D37" s="123">
        <f>SUM(D38:D46)</f>
        <v>5400000</v>
      </c>
      <c r="E37" s="123">
        <f>SUM(E38:E46)</f>
        <v>116560</v>
      </c>
      <c r="F37" s="123">
        <f t="shared" ref="F37:H37" si="7">SUM(F38:F46)</f>
        <v>5516560</v>
      </c>
      <c r="G37" s="123">
        <f t="shared" si="7"/>
        <v>1243599</v>
      </c>
      <c r="H37" s="123">
        <f t="shared" si="7"/>
        <v>1228070</v>
      </c>
      <c r="I37" s="123">
        <f t="shared" si="2"/>
        <v>4272961</v>
      </c>
      <c r="J37" s="161"/>
      <c r="K37" s="161"/>
    </row>
    <row r="38" spans="2:11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f>+D38+E38</f>
        <v>0</v>
      </c>
      <c r="G38" s="59">
        <v>0</v>
      </c>
      <c r="H38" s="59">
        <v>0</v>
      </c>
      <c r="I38" s="59">
        <f t="shared" si="2"/>
        <v>0</v>
      </c>
      <c r="J38" s="162"/>
      <c r="K38" s="162"/>
    </row>
    <row r="39" spans="2:11" ht="10.5" customHeight="1" x14ac:dyDescent="0.25">
      <c r="B39" s="132"/>
      <c r="C39" s="124" t="s">
        <v>76</v>
      </c>
      <c r="D39" s="59">
        <v>0</v>
      </c>
      <c r="E39" s="59">
        <v>0</v>
      </c>
      <c r="F39" s="59">
        <f t="shared" ref="F39:F46" si="8">+D39+E39</f>
        <v>0</v>
      </c>
      <c r="G39" s="59">
        <v>0</v>
      </c>
      <c r="H39" s="59">
        <v>0</v>
      </c>
      <c r="I39" s="59">
        <f t="shared" si="2"/>
        <v>0</v>
      </c>
      <c r="J39" s="162"/>
      <c r="K39" s="162"/>
    </row>
    <row r="40" spans="2:11" ht="10.5" customHeight="1" x14ac:dyDescent="0.25">
      <c r="B40" s="132"/>
      <c r="C40" s="124" t="s">
        <v>77</v>
      </c>
      <c r="D40" s="59">
        <v>0</v>
      </c>
      <c r="E40" s="59">
        <v>0</v>
      </c>
      <c r="F40" s="59">
        <f t="shared" si="8"/>
        <v>0</v>
      </c>
      <c r="G40" s="59">
        <v>0</v>
      </c>
      <c r="H40" s="59">
        <v>0</v>
      </c>
      <c r="I40" s="59">
        <f t="shared" si="2"/>
        <v>0</v>
      </c>
      <c r="J40" s="162"/>
      <c r="K40" s="162"/>
    </row>
    <row r="41" spans="2:11" ht="10.5" customHeight="1" x14ac:dyDescent="0.25">
      <c r="B41" s="132"/>
      <c r="C41" s="124" t="s">
        <v>78</v>
      </c>
      <c r="D41" s="59">
        <v>5400000</v>
      </c>
      <c r="E41" s="59">
        <v>116560</v>
      </c>
      <c r="F41" s="59">
        <f t="shared" si="8"/>
        <v>5516560</v>
      </c>
      <c r="G41" s="59">
        <v>1243599</v>
      </c>
      <c r="H41" s="59">
        <v>1228070</v>
      </c>
      <c r="I41" s="59">
        <f t="shared" si="2"/>
        <v>4272961</v>
      </c>
    </row>
    <row r="42" spans="2:11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8"/>
        <v>0</v>
      </c>
      <c r="G42" s="59">
        <v>0</v>
      </c>
      <c r="H42" s="59">
        <v>0</v>
      </c>
      <c r="I42" s="59">
        <f t="shared" si="2"/>
        <v>0</v>
      </c>
    </row>
    <row r="43" spans="2:11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8"/>
        <v>0</v>
      </c>
      <c r="G43" s="59">
        <v>0</v>
      </c>
      <c r="H43" s="59">
        <v>0</v>
      </c>
      <c r="I43" s="59">
        <f t="shared" si="2"/>
        <v>0</v>
      </c>
    </row>
    <row r="44" spans="2:11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8"/>
        <v>0</v>
      </c>
      <c r="G44" s="59">
        <v>0</v>
      </c>
      <c r="H44" s="59">
        <v>0</v>
      </c>
      <c r="I44" s="59">
        <f t="shared" si="2"/>
        <v>0</v>
      </c>
    </row>
    <row r="45" spans="2:11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8"/>
        <v>0</v>
      </c>
      <c r="G45" s="59">
        <v>0</v>
      </c>
      <c r="H45" s="59">
        <v>0</v>
      </c>
      <c r="I45" s="59">
        <f t="shared" si="2"/>
        <v>0</v>
      </c>
    </row>
    <row r="46" spans="2:11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8"/>
        <v>0</v>
      </c>
      <c r="G46" s="59">
        <v>0</v>
      </c>
      <c r="H46" s="59">
        <v>0</v>
      </c>
      <c r="I46" s="59">
        <f t="shared" si="2"/>
        <v>0</v>
      </c>
    </row>
    <row r="47" spans="2:11" ht="10.5" customHeight="1" x14ac:dyDescent="0.25">
      <c r="B47" s="260" t="s">
        <v>84</v>
      </c>
      <c r="C47" s="261"/>
      <c r="D47" s="123">
        <f>SUM(D48:D56)</f>
        <v>1950128</v>
      </c>
      <c r="E47" s="123">
        <f>SUM(E48:E56)</f>
        <v>94090</v>
      </c>
      <c r="F47" s="123">
        <f t="shared" ref="F47:H47" si="9">SUM(F48:F56)</f>
        <v>2044218</v>
      </c>
      <c r="G47" s="123">
        <f t="shared" si="9"/>
        <v>0</v>
      </c>
      <c r="H47" s="123">
        <f t="shared" si="9"/>
        <v>0</v>
      </c>
      <c r="I47" s="123">
        <f t="shared" si="2"/>
        <v>2044218</v>
      </c>
    </row>
    <row r="48" spans="2:11" ht="10.5" customHeight="1" x14ac:dyDescent="0.25">
      <c r="B48" s="132"/>
      <c r="C48" s="124" t="s">
        <v>85</v>
      </c>
      <c r="D48" s="59">
        <v>400128</v>
      </c>
      <c r="E48" s="59">
        <v>94090</v>
      </c>
      <c r="F48" s="59">
        <f t="shared" si="0"/>
        <v>494218</v>
      </c>
      <c r="G48" s="59">
        <v>0</v>
      </c>
      <c r="H48" s="59">
        <v>0</v>
      </c>
      <c r="I48" s="59">
        <f>+F48-G48</f>
        <v>494218</v>
      </c>
    </row>
    <row r="49" spans="2:9" ht="10.5" customHeight="1" x14ac:dyDescent="0.25">
      <c r="B49" s="132"/>
      <c r="C49" s="124" t="s">
        <v>86</v>
      </c>
      <c r="D49" s="59">
        <v>0</v>
      </c>
      <c r="E49" s="59">
        <v>0</v>
      </c>
      <c r="F49" s="59">
        <f t="shared" si="0"/>
        <v>0</v>
      </c>
      <c r="G49" s="59">
        <v>0</v>
      </c>
      <c r="H49" s="59">
        <v>0</v>
      </c>
      <c r="I49" s="59">
        <f t="shared" si="2"/>
        <v>0</v>
      </c>
    </row>
    <row r="50" spans="2:9" ht="10.5" customHeight="1" x14ac:dyDescent="0.25">
      <c r="B50" s="132"/>
      <c r="C50" s="124" t="s">
        <v>87</v>
      </c>
      <c r="D50" s="59">
        <v>0</v>
      </c>
      <c r="E50" s="59">
        <v>0</v>
      </c>
      <c r="F50" s="59">
        <f t="shared" si="0"/>
        <v>0</v>
      </c>
      <c r="G50" s="59">
        <v>0</v>
      </c>
      <c r="H50" s="59">
        <v>0</v>
      </c>
      <c r="I50" s="59">
        <f t="shared" si="2"/>
        <v>0</v>
      </c>
    </row>
    <row r="51" spans="2:9" ht="10.5" customHeight="1" x14ac:dyDescent="0.25">
      <c r="B51" s="132"/>
      <c r="C51" s="124" t="s">
        <v>88</v>
      </c>
      <c r="D51" s="59">
        <v>1550000</v>
      </c>
      <c r="E51" s="59">
        <v>0</v>
      </c>
      <c r="F51" s="59">
        <f t="shared" si="0"/>
        <v>1550000</v>
      </c>
      <c r="G51" s="59">
        <v>0</v>
      </c>
      <c r="H51" s="59">
        <v>0</v>
      </c>
      <c r="I51" s="59">
        <f t="shared" si="2"/>
        <v>1550000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2"/>
      <c r="C53" s="124" t="s">
        <v>90</v>
      </c>
      <c r="D53" s="59">
        <v>0</v>
      </c>
      <c r="E53" s="59">
        <v>0</v>
      </c>
      <c r="F53" s="59">
        <f t="shared" si="0"/>
        <v>0</v>
      </c>
      <c r="G53" s="59">
        <v>0</v>
      </c>
      <c r="H53" s="59">
        <v>0</v>
      </c>
      <c r="I53" s="59">
        <f t="shared" si="2"/>
        <v>0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60" t="s">
        <v>94</v>
      </c>
      <c r="C57" s="261"/>
      <c r="D57" s="123">
        <f t="shared" ref="D57:H57" si="10">SUM(D58:D60)</f>
        <v>0</v>
      </c>
      <c r="E57" s="123">
        <f t="shared" si="10"/>
        <v>0</v>
      </c>
      <c r="F57" s="123">
        <f t="shared" si="10"/>
        <v>0</v>
      </c>
      <c r="G57" s="123">
        <f t="shared" si="10"/>
        <v>0</v>
      </c>
      <c r="H57" s="123">
        <f t="shared" si="10"/>
        <v>0</v>
      </c>
      <c r="I57" s="123">
        <f>+F57-G57</f>
        <v>0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2"/>
      <c r="C59" s="124" t="s">
        <v>96</v>
      </c>
      <c r="D59" s="59">
        <v>0</v>
      </c>
      <c r="E59" s="59">
        <v>0</v>
      </c>
      <c r="F59" s="59">
        <f t="shared" si="0"/>
        <v>0</v>
      </c>
      <c r="G59" s="59">
        <v>0</v>
      </c>
      <c r="H59" s="59">
        <v>0</v>
      </c>
      <c r="I59" s="59">
        <f t="shared" si="2"/>
        <v>0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60" t="s">
        <v>98</v>
      </c>
      <c r="C61" s="261"/>
      <c r="D61" s="123">
        <f t="shared" ref="D61:H61" si="11">SUM(D62:D69)</f>
        <v>0</v>
      </c>
      <c r="E61" s="123">
        <f t="shared" si="11"/>
        <v>0</v>
      </c>
      <c r="F61" s="123">
        <f t="shared" si="0"/>
        <v>0</v>
      </c>
      <c r="G61" s="123">
        <f t="shared" si="11"/>
        <v>0</v>
      </c>
      <c r="H61" s="123">
        <f t="shared" si="11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>
        <v>0</v>
      </c>
      <c r="E67" s="59">
        <v>0</v>
      </c>
      <c r="F67" s="59">
        <f t="shared" si="0"/>
        <v>0</v>
      </c>
      <c r="G67" s="59">
        <v>0</v>
      </c>
      <c r="H67" s="59">
        <v>0</v>
      </c>
      <c r="I67" s="59">
        <v>0</v>
      </c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60" t="s">
        <v>107</v>
      </c>
      <c r="C70" s="261"/>
      <c r="D70" s="123">
        <f>SUM(D71:D73)</f>
        <v>0</v>
      </c>
      <c r="E70" s="123">
        <f>SUM(E71:E73)</f>
        <v>0</v>
      </c>
      <c r="F70" s="123">
        <f t="shared" si="0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81" si="12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12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60" t="s">
        <v>111</v>
      </c>
      <c r="C74" s="261"/>
      <c r="D74" s="123">
        <f>SUM(D75:D81)</f>
        <v>0</v>
      </c>
      <c r="E74" s="123">
        <f t="shared" ref="E74:H74" si="13">SUM(E75:E81)</f>
        <v>0</v>
      </c>
      <c r="F74" s="123">
        <f t="shared" si="12"/>
        <v>0</v>
      </c>
      <c r="G74" s="123">
        <f t="shared" si="13"/>
        <v>0</v>
      </c>
      <c r="H74" s="123">
        <f t="shared" si="13"/>
        <v>0</v>
      </c>
      <c r="I74" s="123">
        <f t="shared" ref="I74:I81" si="14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12"/>
        <v>0</v>
      </c>
      <c r="G75" s="59">
        <v>0</v>
      </c>
      <c r="H75" s="59">
        <v>0</v>
      </c>
      <c r="I75" s="59">
        <f t="shared" si="14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12"/>
        <v>0</v>
      </c>
      <c r="G76" s="59">
        <v>0</v>
      </c>
      <c r="H76" s="59">
        <v>0</v>
      </c>
      <c r="I76" s="59">
        <f t="shared" si="14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12"/>
        <v>0</v>
      </c>
      <c r="G77" s="59">
        <v>0</v>
      </c>
      <c r="H77" s="59">
        <v>0</v>
      </c>
      <c r="I77" s="59">
        <f t="shared" si="14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12"/>
        <v>0</v>
      </c>
      <c r="G78" s="59">
        <v>0</v>
      </c>
      <c r="H78" s="59">
        <v>0</v>
      </c>
      <c r="I78" s="59">
        <f t="shared" si="14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12"/>
        <v>0</v>
      </c>
      <c r="G79" s="59">
        <v>0</v>
      </c>
      <c r="H79" s="59">
        <v>0</v>
      </c>
      <c r="I79" s="59">
        <f t="shared" si="14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12"/>
        <v>0</v>
      </c>
      <c r="G80" s="59">
        <v>0</v>
      </c>
      <c r="H80" s="59">
        <v>0</v>
      </c>
      <c r="I80" s="59">
        <f t="shared" si="14"/>
        <v>0</v>
      </c>
    </row>
    <row r="81" spans="2:12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12"/>
        <v>0</v>
      </c>
      <c r="G81" s="137">
        <v>0</v>
      </c>
      <c r="H81" s="137">
        <v>0</v>
      </c>
      <c r="I81" s="137">
        <f t="shared" si="14"/>
        <v>0</v>
      </c>
    </row>
    <row r="82" spans="2:12" ht="10.5" customHeight="1" x14ac:dyDescent="0.25">
      <c r="B82" s="141"/>
      <c r="C82" s="141"/>
      <c r="D82" s="142"/>
      <c r="E82" s="142"/>
      <c r="F82" s="142"/>
      <c r="G82" s="142"/>
      <c r="H82" s="142"/>
      <c r="I82" s="142"/>
    </row>
    <row r="83" spans="2:12" ht="10.5" customHeight="1" x14ac:dyDescent="0.25">
      <c r="B83" s="260" t="s">
        <v>119</v>
      </c>
      <c r="C83" s="261"/>
      <c r="D83" s="123">
        <f>+D84+D92+D102+D112+D122+D132+D136+D145+D149</f>
        <v>2186743976</v>
      </c>
      <c r="E83" s="123">
        <f>+E84+E92+E102+E112+E122+E132+E136+E145+E149</f>
        <v>38287064</v>
      </c>
      <c r="F83" s="123">
        <f t="shared" ref="F83:F146" si="15">+D83+E83</f>
        <v>2225031040</v>
      </c>
      <c r="G83" s="123">
        <f>+G84+G92+G102+G112+G122+G132+G136+G145+G149</f>
        <v>383301232</v>
      </c>
      <c r="H83" s="123">
        <f>+H84+H92+H102+H112+H122+H132+H136+H145+H149</f>
        <v>382063425</v>
      </c>
      <c r="I83" s="123">
        <f t="shared" ref="I83:I146" si="16">+F83-G83</f>
        <v>1841729808</v>
      </c>
    </row>
    <row r="84" spans="2:12" ht="10.5" customHeight="1" x14ac:dyDescent="0.25">
      <c r="B84" s="260" t="s">
        <v>46</v>
      </c>
      <c r="C84" s="261"/>
      <c r="D84" s="123">
        <f>SUM(D85:D91)</f>
        <v>1843018262</v>
      </c>
      <c r="E84" s="123">
        <f t="shared" ref="E84:H84" si="17">SUM(E85:E91)</f>
        <v>37847849</v>
      </c>
      <c r="F84" s="123">
        <f t="shared" si="17"/>
        <v>1880866111</v>
      </c>
      <c r="G84" s="123">
        <f t="shared" si="17"/>
        <v>371825909</v>
      </c>
      <c r="H84" s="123">
        <f t="shared" si="17"/>
        <v>370588798</v>
      </c>
      <c r="I84" s="123">
        <f>+F84-G84</f>
        <v>1509040202</v>
      </c>
      <c r="J84" s="163"/>
      <c r="K84" s="159"/>
      <c r="L84" s="159"/>
    </row>
    <row r="85" spans="2:12" ht="10.5" customHeight="1" x14ac:dyDescent="0.25">
      <c r="B85" s="132"/>
      <c r="C85" s="124" t="s">
        <v>47</v>
      </c>
      <c r="D85" s="59">
        <v>631317411</v>
      </c>
      <c r="E85" s="59">
        <v>9823327</v>
      </c>
      <c r="F85" s="59">
        <f>+D85+E85</f>
        <v>641140738</v>
      </c>
      <c r="G85" s="59">
        <v>144556277</v>
      </c>
      <c r="H85" s="59">
        <v>144556277</v>
      </c>
      <c r="I85" s="59">
        <f>+F85-G85</f>
        <v>496584461</v>
      </c>
      <c r="K85" s="159"/>
      <c r="L85" s="159"/>
    </row>
    <row r="86" spans="2:12" ht="10.5" customHeight="1" x14ac:dyDescent="0.25">
      <c r="B86" s="132"/>
      <c r="C86" s="124" t="s">
        <v>48</v>
      </c>
      <c r="D86" s="59">
        <v>7712768</v>
      </c>
      <c r="E86" s="59">
        <v>234307</v>
      </c>
      <c r="F86" s="59">
        <f t="shared" ref="F86:F91" si="18">+D86+E86</f>
        <v>7947075</v>
      </c>
      <c r="G86" s="59">
        <v>1434853</v>
      </c>
      <c r="H86" s="59">
        <v>1434853</v>
      </c>
      <c r="I86" s="59">
        <f>+F86-G86</f>
        <v>6512222</v>
      </c>
      <c r="K86" s="159"/>
      <c r="L86" s="159"/>
    </row>
    <row r="87" spans="2:12" ht="10.5" customHeight="1" x14ac:dyDescent="0.25">
      <c r="B87" s="132"/>
      <c r="C87" s="124" t="s">
        <v>49</v>
      </c>
      <c r="D87" s="59">
        <v>447207401</v>
      </c>
      <c r="E87" s="59">
        <v>4230877</v>
      </c>
      <c r="F87" s="59">
        <f t="shared" si="18"/>
        <v>451438278</v>
      </c>
      <c r="G87" s="59">
        <v>74593115</v>
      </c>
      <c r="H87" s="59">
        <v>74593115</v>
      </c>
      <c r="I87" s="59">
        <f t="shared" ref="I87:I91" si="19">+F87-G87</f>
        <v>376845163</v>
      </c>
      <c r="K87" s="159"/>
      <c r="L87" s="159"/>
    </row>
    <row r="88" spans="2:12" ht="10.5" customHeight="1" x14ac:dyDescent="0.25">
      <c r="B88" s="132"/>
      <c r="C88" s="124" t="s">
        <v>50</v>
      </c>
      <c r="D88" s="59">
        <v>184707408</v>
      </c>
      <c r="E88" s="59">
        <v>7832104</v>
      </c>
      <c r="F88" s="59">
        <f t="shared" si="18"/>
        <v>192539512</v>
      </c>
      <c r="G88" s="59">
        <v>31579064</v>
      </c>
      <c r="H88" s="59">
        <v>30341953</v>
      </c>
      <c r="I88" s="59">
        <f t="shared" si="19"/>
        <v>160960448</v>
      </c>
      <c r="K88" s="159"/>
      <c r="L88" s="159"/>
    </row>
    <row r="89" spans="2:12" ht="10.5" customHeight="1" x14ac:dyDescent="0.25">
      <c r="B89" s="132"/>
      <c r="C89" s="124" t="s">
        <v>51</v>
      </c>
      <c r="D89" s="59">
        <v>518771406</v>
      </c>
      <c r="E89" s="59">
        <v>15473770</v>
      </c>
      <c r="F89" s="59">
        <f t="shared" si="18"/>
        <v>534245176</v>
      </c>
      <c r="G89" s="59">
        <v>116923967</v>
      </c>
      <c r="H89" s="59">
        <v>116923967</v>
      </c>
      <c r="I89" s="59">
        <f t="shared" si="19"/>
        <v>417321209</v>
      </c>
      <c r="K89" s="159"/>
      <c r="L89" s="159"/>
    </row>
    <row r="90" spans="2:12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f t="shared" si="18"/>
        <v>0</v>
      </c>
      <c r="G90" s="59">
        <v>0</v>
      </c>
      <c r="H90" s="59">
        <v>0</v>
      </c>
      <c r="I90" s="59">
        <f t="shared" si="19"/>
        <v>0</v>
      </c>
      <c r="K90" s="159"/>
      <c r="L90" s="159"/>
    </row>
    <row r="91" spans="2:12" ht="10.5" customHeight="1" x14ac:dyDescent="0.25">
      <c r="B91" s="132"/>
      <c r="C91" s="124" t="s">
        <v>53</v>
      </c>
      <c r="D91" s="59">
        <v>53301868</v>
      </c>
      <c r="E91" s="59">
        <v>253464</v>
      </c>
      <c r="F91" s="59">
        <f t="shared" si="18"/>
        <v>53555332</v>
      </c>
      <c r="G91" s="59">
        <v>2738633</v>
      </c>
      <c r="H91" s="59">
        <v>2738633</v>
      </c>
      <c r="I91" s="59">
        <f t="shared" si="19"/>
        <v>50816699</v>
      </c>
      <c r="K91" s="159"/>
      <c r="L91" s="159"/>
    </row>
    <row r="92" spans="2:12" ht="10.5" customHeight="1" x14ac:dyDescent="0.25">
      <c r="B92" s="260" t="s">
        <v>54</v>
      </c>
      <c r="C92" s="261"/>
      <c r="D92" s="123">
        <f>SUM(D93:D101)</f>
        <v>183530371</v>
      </c>
      <c r="E92" s="123">
        <f>SUM(E93:E101)</f>
        <v>284634</v>
      </c>
      <c r="F92" s="123">
        <f t="shared" ref="F92:I92" si="20">SUM(F93:F101)</f>
        <v>183815005</v>
      </c>
      <c r="G92" s="123">
        <f>SUM(G93:G101)</f>
        <v>1198206</v>
      </c>
      <c r="H92" s="123">
        <f>SUM(H93:H101)</f>
        <v>1198206</v>
      </c>
      <c r="I92" s="123">
        <f t="shared" si="20"/>
        <v>182616799</v>
      </c>
      <c r="J92" s="163"/>
      <c r="K92" s="159"/>
      <c r="L92" s="159"/>
    </row>
    <row r="93" spans="2:12" ht="10.5" customHeight="1" x14ac:dyDescent="0.25">
      <c r="B93" s="132"/>
      <c r="C93" s="124" t="s">
        <v>55</v>
      </c>
      <c r="D93" s="59">
        <v>33413022</v>
      </c>
      <c r="E93" s="59">
        <v>441</v>
      </c>
      <c r="F93" s="59">
        <f t="shared" si="15"/>
        <v>33413463</v>
      </c>
      <c r="G93" s="59">
        <v>26352</v>
      </c>
      <c r="H93" s="59">
        <v>26352</v>
      </c>
      <c r="I93" s="59">
        <f t="shared" si="16"/>
        <v>33387111</v>
      </c>
      <c r="K93" s="162"/>
      <c r="L93" s="162"/>
    </row>
    <row r="94" spans="2:12" ht="10.5" customHeight="1" x14ac:dyDescent="0.25">
      <c r="B94" s="132"/>
      <c r="C94" s="124" t="s">
        <v>56</v>
      </c>
      <c r="D94" s="59">
        <v>1003842</v>
      </c>
      <c r="E94" s="59">
        <v>3021</v>
      </c>
      <c r="F94" s="59">
        <f t="shared" si="15"/>
        <v>1006863</v>
      </c>
      <c r="G94" s="59">
        <v>5132</v>
      </c>
      <c r="H94" s="59">
        <v>5132</v>
      </c>
      <c r="I94" s="59">
        <f t="shared" si="16"/>
        <v>1001731</v>
      </c>
      <c r="K94" s="162"/>
      <c r="L94" s="162"/>
    </row>
    <row r="95" spans="2:12" ht="10.5" customHeight="1" x14ac:dyDescent="0.25">
      <c r="B95" s="132"/>
      <c r="C95" s="124" t="s">
        <v>57</v>
      </c>
      <c r="D95" s="59">
        <v>120000</v>
      </c>
      <c r="E95" s="59">
        <v>0</v>
      </c>
      <c r="F95" s="59">
        <f t="shared" si="15"/>
        <v>120000</v>
      </c>
      <c r="G95" s="59">
        <v>0</v>
      </c>
      <c r="H95" s="59">
        <v>0</v>
      </c>
      <c r="I95" s="59">
        <f t="shared" si="16"/>
        <v>120000</v>
      </c>
      <c r="K95" s="162"/>
      <c r="L95" s="162"/>
    </row>
    <row r="96" spans="2:12" ht="10.5" customHeight="1" x14ac:dyDescent="0.25">
      <c r="B96" s="132"/>
      <c r="C96" s="124" t="s">
        <v>58</v>
      </c>
      <c r="D96" s="59">
        <v>6219005</v>
      </c>
      <c r="E96" s="59">
        <v>-111060</v>
      </c>
      <c r="F96" s="59">
        <f t="shared" si="15"/>
        <v>6107945</v>
      </c>
      <c r="G96" s="59">
        <v>20445</v>
      </c>
      <c r="H96" s="59">
        <v>20445</v>
      </c>
      <c r="I96" s="59">
        <f t="shared" si="16"/>
        <v>6087500</v>
      </c>
      <c r="K96" s="162"/>
      <c r="L96" s="162"/>
    </row>
    <row r="97" spans="2:12" ht="10.5" customHeight="1" x14ac:dyDescent="0.25">
      <c r="B97" s="132"/>
      <c r="C97" s="124" t="s">
        <v>59</v>
      </c>
      <c r="D97" s="59">
        <v>97147563</v>
      </c>
      <c r="E97" s="59">
        <v>439567</v>
      </c>
      <c r="F97" s="59">
        <f t="shared" si="15"/>
        <v>97587130</v>
      </c>
      <c r="G97" s="59">
        <v>2799</v>
      </c>
      <c r="H97" s="59">
        <v>2799</v>
      </c>
      <c r="I97" s="59">
        <f t="shared" si="16"/>
        <v>97584331</v>
      </c>
      <c r="K97" s="162"/>
      <c r="L97" s="162"/>
    </row>
    <row r="98" spans="2:12" ht="10.5" customHeight="1" x14ac:dyDescent="0.25">
      <c r="B98" s="132"/>
      <c r="C98" s="124" t="s">
        <v>60</v>
      </c>
      <c r="D98" s="59">
        <v>18877127</v>
      </c>
      <c r="E98" s="59">
        <v>-1800</v>
      </c>
      <c r="F98" s="59">
        <f t="shared" si="15"/>
        <v>18875327</v>
      </c>
      <c r="G98" s="59">
        <v>1130700</v>
      </c>
      <c r="H98" s="59">
        <v>1130700</v>
      </c>
      <c r="I98" s="59">
        <f t="shared" si="16"/>
        <v>17744627</v>
      </c>
      <c r="K98" s="162"/>
      <c r="L98" s="162"/>
    </row>
    <row r="99" spans="2:12" ht="10.5" customHeight="1" x14ac:dyDescent="0.25">
      <c r="B99" s="132"/>
      <c r="C99" s="124" t="s">
        <v>61</v>
      </c>
      <c r="D99" s="59">
        <v>16807094</v>
      </c>
      <c r="E99" s="59">
        <v>1638</v>
      </c>
      <c r="F99" s="59">
        <f t="shared" si="15"/>
        <v>16808732</v>
      </c>
      <c r="G99" s="59">
        <v>2738</v>
      </c>
      <c r="H99" s="59">
        <v>2738</v>
      </c>
      <c r="I99" s="59">
        <f t="shared" si="16"/>
        <v>16805994</v>
      </c>
      <c r="K99" s="162"/>
      <c r="L99" s="162"/>
    </row>
    <row r="100" spans="2:12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f t="shared" si="15"/>
        <v>0</v>
      </c>
      <c r="G100" s="59">
        <v>0</v>
      </c>
      <c r="H100" s="59">
        <v>0</v>
      </c>
      <c r="I100" s="59">
        <f t="shared" si="16"/>
        <v>0</v>
      </c>
      <c r="K100" s="162"/>
      <c r="L100" s="162"/>
    </row>
    <row r="101" spans="2:12" ht="10.5" customHeight="1" x14ac:dyDescent="0.25">
      <c r="B101" s="132"/>
      <c r="C101" s="124" t="s">
        <v>63</v>
      </c>
      <c r="D101" s="59">
        <v>9942718</v>
      </c>
      <c r="E101" s="59">
        <v>-47173</v>
      </c>
      <c r="F101" s="59">
        <f t="shared" si="15"/>
        <v>9895545</v>
      </c>
      <c r="G101" s="59">
        <v>10040</v>
      </c>
      <c r="H101" s="59">
        <v>10040</v>
      </c>
      <c r="I101" s="59">
        <f t="shared" si="16"/>
        <v>9885505</v>
      </c>
    </row>
    <row r="102" spans="2:12" ht="10.5" customHeight="1" x14ac:dyDescent="0.25">
      <c r="B102" s="260" t="s">
        <v>64</v>
      </c>
      <c r="C102" s="261"/>
      <c r="D102" s="123">
        <f>SUM(D103:D111)</f>
        <v>147558820</v>
      </c>
      <c r="E102" s="123">
        <f t="shared" ref="E102:I102" si="21">SUM(E103:E111)</f>
        <v>154581</v>
      </c>
      <c r="F102" s="123">
        <f t="shared" si="21"/>
        <v>147713401</v>
      </c>
      <c r="G102" s="123">
        <f t="shared" si="21"/>
        <v>10277117</v>
      </c>
      <c r="H102" s="123">
        <f t="shared" si="21"/>
        <v>10276421</v>
      </c>
      <c r="I102" s="123">
        <f t="shared" si="21"/>
        <v>137436284</v>
      </c>
      <c r="J102" s="163"/>
      <c r="K102" s="159"/>
      <c r="L102" s="159"/>
    </row>
    <row r="103" spans="2:12" ht="10.5" customHeight="1" x14ac:dyDescent="0.25">
      <c r="B103" s="132"/>
      <c r="C103" s="124" t="s">
        <v>65</v>
      </c>
      <c r="D103" s="59">
        <v>37220564</v>
      </c>
      <c r="E103" s="59">
        <v>-31835</v>
      </c>
      <c r="F103" s="59">
        <f t="shared" si="15"/>
        <v>37188729</v>
      </c>
      <c r="G103" s="59">
        <v>6098622</v>
      </c>
      <c r="H103" s="59">
        <v>6098622</v>
      </c>
      <c r="I103" s="59">
        <f t="shared" si="16"/>
        <v>31090107</v>
      </c>
      <c r="K103" s="159"/>
      <c r="L103" s="159"/>
    </row>
    <row r="104" spans="2:12" ht="10.5" customHeight="1" x14ac:dyDescent="0.25">
      <c r="B104" s="132"/>
      <c r="C104" s="124" t="s">
        <v>66</v>
      </c>
      <c r="D104" s="59">
        <v>14555019</v>
      </c>
      <c r="E104" s="59">
        <v>-57905</v>
      </c>
      <c r="F104" s="59">
        <f t="shared" si="15"/>
        <v>14497114</v>
      </c>
      <c r="G104" s="59">
        <v>747241</v>
      </c>
      <c r="H104" s="59">
        <v>747241</v>
      </c>
      <c r="I104" s="59">
        <f t="shared" si="16"/>
        <v>13749873</v>
      </c>
      <c r="K104" s="159"/>
      <c r="L104" s="159"/>
    </row>
    <row r="105" spans="2:12" ht="10.5" customHeight="1" x14ac:dyDescent="0.25">
      <c r="B105" s="132"/>
      <c r="C105" s="124" t="s">
        <v>67</v>
      </c>
      <c r="D105" s="59">
        <v>59635641</v>
      </c>
      <c r="E105" s="59">
        <v>91540</v>
      </c>
      <c r="F105" s="59">
        <f t="shared" si="15"/>
        <v>59727181</v>
      </c>
      <c r="G105" s="59">
        <v>2568327</v>
      </c>
      <c r="H105" s="59">
        <v>2568327</v>
      </c>
      <c r="I105" s="59">
        <f t="shared" si="16"/>
        <v>57158854</v>
      </c>
      <c r="K105" s="159"/>
      <c r="L105" s="159"/>
    </row>
    <row r="106" spans="2:12" ht="10.5" customHeight="1" x14ac:dyDescent="0.25">
      <c r="B106" s="132"/>
      <c r="C106" s="124" t="s">
        <v>68</v>
      </c>
      <c r="D106" s="59">
        <v>3551193</v>
      </c>
      <c r="E106" s="59">
        <v>2400</v>
      </c>
      <c r="F106" s="59">
        <f t="shared" si="15"/>
        <v>3553593</v>
      </c>
      <c r="G106" s="59">
        <v>2400</v>
      </c>
      <c r="H106" s="59">
        <v>2400</v>
      </c>
      <c r="I106" s="59">
        <f t="shared" si="16"/>
        <v>3551193</v>
      </c>
      <c r="K106" s="159"/>
      <c r="L106" s="159"/>
    </row>
    <row r="107" spans="2:12" ht="10.5" customHeight="1" x14ac:dyDescent="0.25">
      <c r="B107" s="132"/>
      <c r="C107" s="124" t="s">
        <v>69</v>
      </c>
      <c r="D107" s="59">
        <v>20245187</v>
      </c>
      <c r="E107" s="59">
        <v>3967</v>
      </c>
      <c r="F107" s="59">
        <f t="shared" si="15"/>
        <v>20249154</v>
      </c>
      <c r="G107" s="59">
        <v>499698</v>
      </c>
      <c r="H107" s="59">
        <v>499698</v>
      </c>
      <c r="I107" s="59">
        <f t="shared" si="16"/>
        <v>19749456</v>
      </c>
      <c r="K107" s="159"/>
      <c r="L107" s="159"/>
    </row>
    <row r="108" spans="2:12" ht="10.5" customHeight="1" x14ac:dyDescent="0.25">
      <c r="B108" s="132"/>
      <c r="C108" s="124" t="s">
        <v>70</v>
      </c>
      <c r="D108" s="59">
        <v>487100</v>
      </c>
      <c r="E108" s="59">
        <v>0</v>
      </c>
      <c r="F108" s="59">
        <f t="shared" si="15"/>
        <v>487100</v>
      </c>
      <c r="G108" s="59">
        <v>0</v>
      </c>
      <c r="H108" s="59">
        <v>0</v>
      </c>
      <c r="I108" s="59">
        <f t="shared" si="16"/>
        <v>487100</v>
      </c>
      <c r="K108" s="159"/>
      <c r="L108" s="159"/>
    </row>
    <row r="109" spans="2:12" ht="10.5" customHeight="1" x14ac:dyDescent="0.25">
      <c r="B109" s="132"/>
      <c r="C109" s="124" t="s">
        <v>71</v>
      </c>
      <c r="D109" s="59">
        <v>2942724</v>
      </c>
      <c r="E109" s="59">
        <v>0</v>
      </c>
      <c r="F109" s="59">
        <f t="shared" si="15"/>
        <v>2942724</v>
      </c>
      <c r="G109" s="59">
        <v>15819</v>
      </c>
      <c r="H109" s="59">
        <v>15123</v>
      </c>
      <c r="I109" s="59">
        <f t="shared" si="16"/>
        <v>2926905</v>
      </c>
      <c r="K109" s="159"/>
      <c r="L109" s="159"/>
    </row>
    <row r="110" spans="2:12" ht="10.5" customHeight="1" x14ac:dyDescent="0.25">
      <c r="B110" s="132"/>
      <c r="C110" s="124" t="s">
        <v>72</v>
      </c>
      <c r="D110" s="59">
        <v>5315067</v>
      </c>
      <c r="E110" s="59">
        <v>45078</v>
      </c>
      <c r="F110" s="59">
        <f t="shared" si="15"/>
        <v>5360145</v>
      </c>
      <c r="G110" s="59">
        <v>45078</v>
      </c>
      <c r="H110" s="59">
        <v>45078</v>
      </c>
      <c r="I110" s="59">
        <f t="shared" si="16"/>
        <v>5315067</v>
      </c>
      <c r="K110" s="159"/>
      <c r="L110" s="159"/>
    </row>
    <row r="111" spans="2:12" ht="10.5" customHeight="1" x14ac:dyDescent="0.25">
      <c r="B111" s="132"/>
      <c r="C111" s="124" t="s">
        <v>73</v>
      </c>
      <c r="D111" s="59">
        <v>3606325</v>
      </c>
      <c r="E111" s="59">
        <v>101336</v>
      </c>
      <c r="F111" s="59">
        <f t="shared" si="15"/>
        <v>3707661</v>
      </c>
      <c r="G111" s="59">
        <v>299932</v>
      </c>
      <c r="H111" s="59">
        <v>299932</v>
      </c>
      <c r="I111" s="59">
        <f t="shared" si="16"/>
        <v>3407729</v>
      </c>
      <c r="K111" s="159"/>
      <c r="L111" s="159"/>
    </row>
    <row r="112" spans="2:12" ht="10.5" customHeight="1" x14ac:dyDescent="0.25">
      <c r="B112" s="260" t="s">
        <v>74</v>
      </c>
      <c r="C112" s="261"/>
      <c r="D112" s="123">
        <f>SUM(D113:D121)</f>
        <v>0</v>
      </c>
      <c r="E112" s="123">
        <f t="shared" ref="E112:I112" si="22">SUM(E113:E121)</f>
        <v>0</v>
      </c>
      <c r="F112" s="123">
        <f t="shared" si="22"/>
        <v>0</v>
      </c>
      <c r="G112" s="123">
        <f t="shared" si="22"/>
        <v>0</v>
      </c>
      <c r="H112" s="123">
        <f t="shared" si="22"/>
        <v>0</v>
      </c>
      <c r="I112" s="123">
        <f t="shared" si="22"/>
        <v>0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si="15"/>
        <v>0</v>
      </c>
      <c r="G113" s="59">
        <v>0</v>
      </c>
      <c r="H113" s="59">
        <v>0</v>
      </c>
      <c r="I113" s="59">
        <f t="shared" si="16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0</v>
      </c>
      <c r="F114" s="59">
        <f t="shared" si="15"/>
        <v>0</v>
      </c>
      <c r="G114" s="59">
        <v>0</v>
      </c>
      <c r="H114" s="59">
        <v>0</v>
      </c>
      <c r="I114" s="59">
        <f t="shared" si="16"/>
        <v>0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15"/>
        <v>0</v>
      </c>
      <c r="G115" s="59">
        <v>0</v>
      </c>
      <c r="H115" s="59">
        <v>0</v>
      </c>
      <c r="I115" s="59">
        <f t="shared" si="16"/>
        <v>0</v>
      </c>
    </row>
    <row r="116" spans="2:9" ht="10.5" customHeight="1" x14ac:dyDescent="0.25">
      <c r="B116" s="132"/>
      <c r="C116" s="124" t="s">
        <v>78</v>
      </c>
      <c r="D116" s="59">
        <v>0</v>
      </c>
      <c r="E116" s="59">
        <v>0</v>
      </c>
      <c r="F116" s="59">
        <f t="shared" si="15"/>
        <v>0</v>
      </c>
      <c r="G116" s="59">
        <v>0</v>
      </c>
      <c r="H116" s="59">
        <v>0</v>
      </c>
      <c r="I116" s="59">
        <f t="shared" si="16"/>
        <v>0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15"/>
        <v>0</v>
      </c>
      <c r="G117" s="59">
        <v>0</v>
      </c>
      <c r="H117" s="59">
        <v>0</v>
      </c>
      <c r="I117" s="59">
        <f t="shared" si="16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15"/>
        <v>0</v>
      </c>
      <c r="G118" s="59">
        <v>0</v>
      </c>
      <c r="H118" s="59">
        <v>0</v>
      </c>
      <c r="I118" s="59">
        <f t="shared" si="16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15"/>
        <v>0</v>
      </c>
      <c r="G119" s="59">
        <v>0</v>
      </c>
      <c r="H119" s="59">
        <v>0</v>
      </c>
      <c r="I119" s="59">
        <f t="shared" si="16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15"/>
        <v>0</v>
      </c>
      <c r="G120" s="59">
        <v>0</v>
      </c>
      <c r="H120" s="59">
        <v>0</v>
      </c>
      <c r="I120" s="59">
        <f t="shared" si="16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15"/>
        <v>0</v>
      </c>
      <c r="G121" s="59">
        <v>0</v>
      </c>
      <c r="H121" s="59">
        <v>0</v>
      </c>
      <c r="I121" s="59">
        <f t="shared" si="16"/>
        <v>0</v>
      </c>
    </row>
    <row r="122" spans="2:9" ht="10.5" customHeight="1" x14ac:dyDescent="0.25">
      <c r="B122" s="260" t="s">
        <v>84</v>
      </c>
      <c r="C122" s="261"/>
      <c r="D122" s="123">
        <f>SUM(D123:D131)</f>
        <v>12636523</v>
      </c>
      <c r="E122" s="123">
        <f t="shared" ref="E122:I122" si="23">SUM(E123:E131)</f>
        <v>0</v>
      </c>
      <c r="F122" s="123">
        <f t="shared" si="23"/>
        <v>12636523</v>
      </c>
      <c r="G122" s="123">
        <f t="shared" si="23"/>
        <v>0</v>
      </c>
      <c r="H122" s="123">
        <f t="shared" si="23"/>
        <v>0</v>
      </c>
      <c r="I122" s="123">
        <f t="shared" si="23"/>
        <v>12636523</v>
      </c>
    </row>
    <row r="123" spans="2:9" ht="10.5" customHeight="1" x14ac:dyDescent="0.25">
      <c r="B123" s="132"/>
      <c r="C123" s="124" t="s">
        <v>85</v>
      </c>
      <c r="D123" s="59">
        <v>6607047</v>
      </c>
      <c r="E123" s="59">
        <v>0</v>
      </c>
      <c r="F123" s="59">
        <f t="shared" si="15"/>
        <v>6607047</v>
      </c>
      <c r="G123" s="59">
        <v>0</v>
      </c>
      <c r="H123" s="59">
        <v>0</v>
      </c>
      <c r="I123" s="59">
        <f>+F123-G123</f>
        <v>6607047</v>
      </c>
    </row>
    <row r="124" spans="2:9" ht="10.5" customHeight="1" x14ac:dyDescent="0.25">
      <c r="B124" s="132"/>
      <c r="C124" s="124" t="s">
        <v>86</v>
      </c>
      <c r="D124" s="59">
        <v>40000</v>
      </c>
      <c r="E124" s="59">
        <v>0</v>
      </c>
      <c r="F124" s="59">
        <f t="shared" si="15"/>
        <v>40000</v>
      </c>
      <c r="G124" s="59">
        <v>0</v>
      </c>
      <c r="H124" s="59">
        <v>0</v>
      </c>
      <c r="I124" s="59">
        <f t="shared" ref="I124:I131" si="24">+F124-G124</f>
        <v>40000</v>
      </c>
    </row>
    <row r="125" spans="2:9" ht="10.5" customHeight="1" x14ac:dyDescent="0.25">
      <c r="B125" s="132"/>
      <c r="C125" s="124" t="s">
        <v>87</v>
      </c>
      <c r="D125" s="59">
        <v>2847922</v>
      </c>
      <c r="E125" s="59">
        <v>0</v>
      </c>
      <c r="F125" s="59">
        <f t="shared" si="15"/>
        <v>2847922</v>
      </c>
      <c r="G125" s="59">
        <v>0</v>
      </c>
      <c r="H125" s="59">
        <v>0</v>
      </c>
      <c r="I125" s="59">
        <f t="shared" si="24"/>
        <v>2847922</v>
      </c>
    </row>
    <row r="126" spans="2:9" ht="10.5" customHeight="1" x14ac:dyDescent="0.25">
      <c r="B126" s="132"/>
      <c r="C126" s="124" t="s">
        <v>88</v>
      </c>
      <c r="D126" s="59">
        <v>2715000</v>
      </c>
      <c r="E126" s="59">
        <v>0</v>
      </c>
      <c r="F126" s="59">
        <f t="shared" si="15"/>
        <v>2715000</v>
      </c>
      <c r="G126" s="59">
        <v>0</v>
      </c>
      <c r="H126" s="59">
        <v>0</v>
      </c>
      <c r="I126" s="59">
        <f t="shared" si="24"/>
        <v>2715000</v>
      </c>
    </row>
    <row r="127" spans="2:9" ht="10.5" customHeight="1" x14ac:dyDescent="0.25">
      <c r="B127" s="132"/>
      <c r="C127" s="124" t="s">
        <v>89</v>
      </c>
      <c r="D127" s="59">
        <v>60000</v>
      </c>
      <c r="E127" s="59">
        <v>0</v>
      </c>
      <c r="F127" s="59">
        <f t="shared" si="15"/>
        <v>60000</v>
      </c>
      <c r="G127" s="59">
        <v>0</v>
      </c>
      <c r="H127" s="59">
        <v>0</v>
      </c>
      <c r="I127" s="59">
        <f t="shared" si="24"/>
        <v>60000</v>
      </c>
    </row>
    <row r="128" spans="2:9" ht="10.5" customHeight="1" x14ac:dyDescent="0.25">
      <c r="B128" s="132"/>
      <c r="C128" s="124" t="s">
        <v>90</v>
      </c>
      <c r="D128" s="59">
        <v>0</v>
      </c>
      <c r="E128" s="59">
        <v>0</v>
      </c>
      <c r="F128" s="59">
        <f t="shared" si="15"/>
        <v>0</v>
      </c>
      <c r="G128" s="59">
        <v>0</v>
      </c>
      <c r="H128" s="59">
        <v>0</v>
      </c>
      <c r="I128" s="59">
        <f t="shared" si="24"/>
        <v>0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 t="shared" si="15"/>
        <v>0</v>
      </c>
      <c r="G129" s="59">
        <v>0</v>
      </c>
      <c r="H129" s="59">
        <v>0</v>
      </c>
      <c r="I129" s="59">
        <f t="shared" si="24"/>
        <v>0</v>
      </c>
    </row>
    <row r="130" spans="2:9" ht="10.5" customHeight="1" x14ac:dyDescent="0.25">
      <c r="B130" s="132"/>
      <c r="C130" s="124" t="s">
        <v>92</v>
      </c>
      <c r="D130" s="59">
        <v>0</v>
      </c>
      <c r="E130" s="59">
        <v>0</v>
      </c>
      <c r="F130" s="59">
        <f t="shared" si="15"/>
        <v>0</v>
      </c>
      <c r="G130" s="59">
        <v>0</v>
      </c>
      <c r="H130" s="59">
        <v>0</v>
      </c>
      <c r="I130" s="59">
        <f t="shared" si="24"/>
        <v>0</v>
      </c>
    </row>
    <row r="131" spans="2:9" ht="10.5" customHeight="1" x14ac:dyDescent="0.25">
      <c r="B131" s="132"/>
      <c r="C131" s="124" t="s">
        <v>93</v>
      </c>
      <c r="D131" s="59">
        <v>366554</v>
      </c>
      <c r="E131" s="59">
        <v>0</v>
      </c>
      <c r="F131" s="59">
        <f>+D131+E131</f>
        <v>366554</v>
      </c>
      <c r="G131" s="59">
        <v>0</v>
      </c>
      <c r="H131" s="59">
        <v>0</v>
      </c>
      <c r="I131" s="59">
        <f t="shared" si="24"/>
        <v>366554</v>
      </c>
    </row>
    <row r="132" spans="2:9" ht="10.5" customHeight="1" x14ac:dyDescent="0.25">
      <c r="B132" s="260" t="s">
        <v>94</v>
      </c>
      <c r="C132" s="261"/>
      <c r="D132" s="123">
        <f>SUM(D133:D135)</f>
        <v>0</v>
      </c>
      <c r="E132" s="123">
        <f t="shared" ref="E132:I132" si="25">SUM(E133:E135)</f>
        <v>0</v>
      </c>
      <c r="F132" s="123">
        <f t="shared" si="25"/>
        <v>0</v>
      </c>
      <c r="G132" s="123">
        <f t="shared" si="25"/>
        <v>0</v>
      </c>
      <c r="H132" s="123">
        <f t="shared" si="25"/>
        <v>0</v>
      </c>
      <c r="I132" s="123">
        <f t="shared" si="25"/>
        <v>0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15"/>
        <v>0</v>
      </c>
      <c r="G133" s="59">
        <v>0</v>
      </c>
      <c r="H133" s="59">
        <v>0</v>
      </c>
      <c r="I133" s="59">
        <f t="shared" si="16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0</v>
      </c>
      <c r="F134" s="59">
        <f t="shared" si="15"/>
        <v>0</v>
      </c>
      <c r="G134" s="59">
        <v>0</v>
      </c>
      <c r="H134" s="59">
        <v>0</v>
      </c>
      <c r="I134" s="59">
        <f t="shared" si="16"/>
        <v>0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15"/>
        <v>0</v>
      </c>
      <c r="G135" s="59">
        <v>0</v>
      </c>
      <c r="H135" s="59">
        <v>0</v>
      </c>
      <c r="I135" s="59">
        <f t="shared" si="16"/>
        <v>0</v>
      </c>
    </row>
    <row r="136" spans="2:9" ht="10.5" customHeight="1" x14ac:dyDescent="0.25">
      <c r="B136" s="260" t="s">
        <v>98</v>
      </c>
      <c r="C136" s="261"/>
      <c r="D136" s="123">
        <f>SUM(D137:D144)</f>
        <v>0</v>
      </c>
      <c r="E136" s="59">
        <f>SUM(E137:E144)</f>
        <v>0</v>
      </c>
      <c r="F136" s="123">
        <f t="shared" si="15"/>
        <v>0</v>
      </c>
      <c r="G136" s="59">
        <f>SUM(G137:G144)</f>
        <v>0</v>
      </c>
      <c r="H136" s="123">
        <f>SUM(H137:H144)</f>
        <v>0</v>
      </c>
      <c r="I136" s="123">
        <f t="shared" si="16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15"/>
        <v>0</v>
      </c>
      <c r="G137" s="59">
        <v>0</v>
      </c>
      <c r="H137" s="59">
        <v>0</v>
      </c>
      <c r="I137" s="59">
        <f t="shared" si="16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15"/>
        <v>0</v>
      </c>
      <c r="G138" s="59">
        <v>0</v>
      </c>
      <c r="H138" s="59">
        <v>0</v>
      </c>
      <c r="I138" s="59">
        <f t="shared" si="16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15"/>
        <v>0</v>
      </c>
      <c r="G139" s="59">
        <v>0</v>
      </c>
      <c r="H139" s="59">
        <v>0</v>
      </c>
      <c r="I139" s="59">
        <f t="shared" si="16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15"/>
        <v>0</v>
      </c>
      <c r="G140" s="59">
        <v>0</v>
      </c>
      <c r="H140" s="59">
        <v>0</v>
      </c>
      <c r="I140" s="59">
        <f t="shared" si="16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15"/>
        <v>0</v>
      </c>
      <c r="G141" s="59">
        <v>0</v>
      </c>
      <c r="H141" s="59">
        <v>0</v>
      </c>
      <c r="I141" s="59">
        <f t="shared" si="16"/>
        <v>0</v>
      </c>
    </row>
    <row r="142" spans="2:9" ht="10.5" customHeight="1" x14ac:dyDescent="0.25">
      <c r="B142" s="132"/>
      <c r="C142" s="124" t="s">
        <v>104</v>
      </c>
      <c r="D142" s="59">
        <v>0</v>
      </c>
      <c r="E142" s="59">
        <v>0</v>
      </c>
      <c r="F142" s="59">
        <f t="shared" si="15"/>
        <v>0</v>
      </c>
      <c r="G142" s="59">
        <v>0</v>
      </c>
      <c r="H142" s="59">
        <v>0</v>
      </c>
      <c r="I142" s="59">
        <f t="shared" si="16"/>
        <v>0</v>
      </c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15"/>
        <v>0</v>
      </c>
      <c r="G143" s="59">
        <v>0</v>
      </c>
      <c r="H143" s="59">
        <v>0</v>
      </c>
      <c r="I143" s="59">
        <f t="shared" si="16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15"/>
        <v>0</v>
      </c>
      <c r="G144" s="59">
        <v>0</v>
      </c>
      <c r="H144" s="59">
        <v>0</v>
      </c>
      <c r="I144" s="59">
        <f t="shared" si="16"/>
        <v>0</v>
      </c>
    </row>
    <row r="145" spans="2:9" ht="10.5" customHeight="1" x14ac:dyDescent="0.25">
      <c r="B145" s="260" t="s">
        <v>107</v>
      </c>
      <c r="C145" s="261"/>
      <c r="D145" s="123">
        <f>SUM(D146:D148)</f>
        <v>0</v>
      </c>
      <c r="E145" s="123">
        <f>SUM(E146:E148)</f>
        <v>0</v>
      </c>
      <c r="F145" s="123">
        <f t="shared" si="15"/>
        <v>0</v>
      </c>
      <c r="G145" s="123">
        <f>SUM(G146:G148)</f>
        <v>0</v>
      </c>
      <c r="H145" s="123">
        <f>SUM(H146:H148)</f>
        <v>0</v>
      </c>
      <c r="I145" s="123">
        <f t="shared" si="16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15"/>
        <v>0</v>
      </c>
      <c r="G146" s="59">
        <v>0</v>
      </c>
      <c r="H146" s="59">
        <v>0</v>
      </c>
      <c r="I146" s="59">
        <f t="shared" si="16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ref="F147:F156" si="26">+D147+E147</f>
        <v>0</v>
      </c>
      <c r="G147" s="59">
        <v>0</v>
      </c>
      <c r="H147" s="59">
        <v>0</v>
      </c>
      <c r="I147" s="59">
        <f t="shared" ref="I147:I156" si="27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26"/>
        <v>0</v>
      </c>
      <c r="G148" s="59">
        <v>0</v>
      </c>
      <c r="H148" s="59">
        <v>0</v>
      </c>
      <c r="I148" s="59">
        <f t="shared" si="27"/>
        <v>0</v>
      </c>
    </row>
    <row r="149" spans="2:9" ht="10.5" customHeight="1" x14ac:dyDescent="0.25">
      <c r="B149" s="260" t="s">
        <v>111</v>
      </c>
      <c r="C149" s="261"/>
      <c r="D149" s="123">
        <f>SUM(D150:D156)</f>
        <v>0</v>
      </c>
      <c r="E149" s="123">
        <f>SUM(E150:E156)</f>
        <v>0</v>
      </c>
      <c r="F149" s="123">
        <f t="shared" si="26"/>
        <v>0</v>
      </c>
      <c r="G149" s="123">
        <f>SUM(G150:G156)</f>
        <v>0</v>
      </c>
      <c r="H149" s="123">
        <f>SUM(H150:H156)</f>
        <v>0</v>
      </c>
      <c r="I149" s="123">
        <f t="shared" si="27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26"/>
        <v>0</v>
      </c>
      <c r="G150" s="59">
        <v>0</v>
      </c>
      <c r="H150" s="59">
        <v>0</v>
      </c>
      <c r="I150" s="59">
        <f t="shared" si="27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26"/>
        <v>0</v>
      </c>
      <c r="G151" s="59">
        <v>0</v>
      </c>
      <c r="H151" s="59">
        <v>0</v>
      </c>
      <c r="I151" s="59">
        <f t="shared" si="27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26"/>
        <v>0</v>
      </c>
      <c r="G152" s="59">
        <v>0</v>
      </c>
      <c r="H152" s="59">
        <v>0</v>
      </c>
      <c r="I152" s="59">
        <f t="shared" si="27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26"/>
        <v>0</v>
      </c>
      <c r="G153" s="59">
        <v>0</v>
      </c>
      <c r="H153" s="59">
        <v>0</v>
      </c>
      <c r="I153" s="59">
        <f t="shared" si="27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26"/>
        <v>0</v>
      </c>
      <c r="G154" s="59">
        <v>0</v>
      </c>
      <c r="H154" s="59">
        <v>0</v>
      </c>
      <c r="I154" s="59">
        <f t="shared" si="27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26"/>
        <v>0</v>
      </c>
      <c r="G155" s="59">
        <v>0</v>
      </c>
      <c r="H155" s="59">
        <v>0</v>
      </c>
      <c r="I155" s="59">
        <f t="shared" si="27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26"/>
        <v>0</v>
      </c>
      <c r="G156" s="59">
        <v>0</v>
      </c>
      <c r="H156" s="59">
        <v>0</v>
      </c>
      <c r="I156" s="59">
        <f t="shared" si="27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60" t="s">
        <v>120</v>
      </c>
      <c r="C158" s="261"/>
      <c r="D158" s="123">
        <f>+D8+D83</f>
        <v>2991319325</v>
      </c>
      <c r="E158" s="123">
        <f t="shared" ref="E158:I158" si="28">+E8+E83</f>
        <v>38805145</v>
      </c>
      <c r="F158" s="123">
        <f t="shared" si="28"/>
        <v>3030124470</v>
      </c>
      <c r="G158" s="123">
        <f t="shared" si="28"/>
        <v>472684325</v>
      </c>
      <c r="H158" s="123">
        <f t="shared" si="28"/>
        <v>469857766</v>
      </c>
      <c r="I158" s="123">
        <f t="shared" si="28"/>
        <v>2557440145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  <row r="161" spans="2:9" x14ac:dyDescent="0.25">
      <c r="C161" s="164" t="s">
        <v>444</v>
      </c>
      <c r="D161" s="168">
        <v>2991319325</v>
      </c>
      <c r="E161" s="168">
        <v>38805145.07</v>
      </c>
      <c r="F161" s="168">
        <v>3030124470.0700002</v>
      </c>
      <c r="G161" s="168">
        <v>472684325.27999997</v>
      </c>
      <c r="H161" s="168">
        <v>469857766</v>
      </c>
      <c r="I161" s="169">
        <v>2557440144.79</v>
      </c>
    </row>
    <row r="162" spans="2:9" x14ac:dyDescent="0.25">
      <c r="D162" s="154">
        <f>+D161-D158</f>
        <v>0</v>
      </c>
      <c r="E162" s="166">
        <f t="shared" ref="E162:I162" si="29">+E161-E158</f>
        <v>7.0000000298023224E-2</v>
      </c>
      <c r="F162" s="154">
        <f t="shared" si="29"/>
        <v>7.0000171661376953E-2</v>
      </c>
      <c r="G162" s="154">
        <f t="shared" si="29"/>
        <v>0.27999997138977051</v>
      </c>
      <c r="H162" s="154">
        <f t="shared" si="29"/>
        <v>0</v>
      </c>
      <c r="I162" s="154">
        <f t="shared" si="29"/>
        <v>-0.21000003814697266</v>
      </c>
    </row>
    <row r="165" spans="2:9" ht="10.5" customHeight="1" x14ac:dyDescent="0.25">
      <c r="B165" s="260" t="s">
        <v>46</v>
      </c>
      <c r="C165" s="261"/>
      <c r="D165" s="123">
        <f>+D9+D84</f>
        <v>2368928288</v>
      </c>
      <c r="E165" s="123">
        <f t="shared" ref="E165:I165" si="30">+E9+E84</f>
        <v>38019387</v>
      </c>
      <c r="F165" s="123">
        <f t="shared" si="30"/>
        <v>2406947675</v>
      </c>
      <c r="G165" s="123">
        <f t="shared" si="30"/>
        <v>459412889</v>
      </c>
      <c r="H165" s="123">
        <f t="shared" si="30"/>
        <v>456602555</v>
      </c>
      <c r="I165" s="123">
        <f t="shared" si="30"/>
        <v>1947534786</v>
      </c>
    </row>
    <row r="166" spans="2:9" ht="10.5" customHeight="1" x14ac:dyDescent="0.25">
      <c r="B166" s="260" t="s">
        <v>54</v>
      </c>
      <c r="C166" s="261"/>
      <c r="D166" s="123">
        <f>+D17+D92</f>
        <v>384961903</v>
      </c>
      <c r="E166" s="123">
        <f t="shared" ref="E166:I166" si="31">+E17+E92</f>
        <v>642578</v>
      </c>
      <c r="F166" s="123">
        <f t="shared" si="31"/>
        <v>385604481</v>
      </c>
      <c r="G166" s="123">
        <f t="shared" si="31"/>
        <v>1199215</v>
      </c>
      <c r="H166" s="123">
        <f t="shared" si="31"/>
        <v>1199215</v>
      </c>
      <c r="I166" s="123">
        <f t="shared" si="31"/>
        <v>384405266</v>
      </c>
    </row>
    <row r="167" spans="2:9" ht="10.5" customHeight="1" x14ac:dyDescent="0.25">
      <c r="B167" s="260" t="s">
        <v>64</v>
      </c>
      <c r="C167" s="261"/>
      <c r="D167" s="123">
        <f>+D27+D102</f>
        <v>217442483</v>
      </c>
      <c r="E167" s="123">
        <f t="shared" ref="E167:I167" si="32">+E27+E102</f>
        <v>-67470</v>
      </c>
      <c r="F167" s="123">
        <f t="shared" si="32"/>
        <v>217375013</v>
      </c>
      <c r="G167" s="123">
        <f t="shared" si="32"/>
        <v>10828622</v>
      </c>
      <c r="H167" s="123">
        <f t="shared" si="32"/>
        <v>10827926</v>
      </c>
      <c r="I167" s="123">
        <f t="shared" si="32"/>
        <v>206546391</v>
      </c>
    </row>
    <row r="168" spans="2:9" ht="10.5" customHeight="1" x14ac:dyDescent="0.25">
      <c r="B168" s="260" t="s">
        <v>74</v>
      </c>
      <c r="C168" s="261"/>
      <c r="D168" s="123">
        <f>+D37+D112</f>
        <v>5400000</v>
      </c>
      <c r="E168" s="123">
        <f t="shared" ref="E168:I168" si="33">+E37+E112</f>
        <v>116560</v>
      </c>
      <c r="F168" s="123">
        <f t="shared" si="33"/>
        <v>5516560</v>
      </c>
      <c r="G168" s="123">
        <f t="shared" si="33"/>
        <v>1243599</v>
      </c>
      <c r="H168" s="123">
        <f t="shared" si="33"/>
        <v>1228070</v>
      </c>
      <c r="I168" s="123">
        <f t="shared" si="33"/>
        <v>4272961</v>
      </c>
    </row>
    <row r="169" spans="2:9" ht="10.5" customHeight="1" x14ac:dyDescent="0.25">
      <c r="B169" s="260" t="s">
        <v>84</v>
      </c>
      <c r="C169" s="261"/>
      <c r="D169" s="123">
        <f>+D47+D122</f>
        <v>14586651</v>
      </c>
      <c r="E169" s="123">
        <f t="shared" ref="E169:I169" si="34">+E47+E122</f>
        <v>94090</v>
      </c>
      <c r="F169" s="123">
        <f t="shared" si="34"/>
        <v>14680741</v>
      </c>
      <c r="G169" s="123">
        <f t="shared" si="34"/>
        <v>0</v>
      </c>
      <c r="H169" s="123">
        <f t="shared" si="34"/>
        <v>0</v>
      </c>
      <c r="I169" s="123">
        <f t="shared" si="34"/>
        <v>14680741</v>
      </c>
    </row>
    <row r="170" spans="2:9" ht="10.5" customHeight="1" x14ac:dyDescent="0.25">
      <c r="B170" s="260" t="s">
        <v>94</v>
      </c>
      <c r="C170" s="261"/>
      <c r="D170" s="123">
        <v>0</v>
      </c>
      <c r="E170" s="123">
        <v>0</v>
      </c>
      <c r="F170" s="123">
        <v>0</v>
      </c>
      <c r="G170" s="123">
        <v>0</v>
      </c>
      <c r="H170" s="123">
        <v>0</v>
      </c>
      <c r="I170" s="123">
        <v>0</v>
      </c>
    </row>
    <row r="171" spans="2:9" ht="10.5" customHeight="1" x14ac:dyDescent="0.25">
      <c r="B171" s="260" t="s">
        <v>98</v>
      </c>
      <c r="C171" s="261"/>
      <c r="D171" s="123">
        <v>0</v>
      </c>
      <c r="E171" s="59">
        <v>0</v>
      </c>
      <c r="F171" s="123">
        <v>0</v>
      </c>
      <c r="G171" s="59">
        <v>0</v>
      </c>
      <c r="H171" s="123">
        <v>0</v>
      </c>
      <c r="I171" s="123">
        <v>0</v>
      </c>
    </row>
    <row r="172" spans="2:9" ht="10.5" customHeight="1" x14ac:dyDescent="0.25">
      <c r="B172" s="260" t="s">
        <v>107</v>
      </c>
      <c r="C172" s="261"/>
      <c r="D172" s="123">
        <v>0</v>
      </c>
      <c r="E172" s="123">
        <v>0</v>
      </c>
      <c r="F172" s="123">
        <v>0</v>
      </c>
      <c r="G172" s="123">
        <v>0</v>
      </c>
      <c r="H172" s="123">
        <v>0</v>
      </c>
      <c r="I172" s="123">
        <v>0</v>
      </c>
    </row>
    <row r="173" spans="2:9" ht="10.5" customHeight="1" x14ac:dyDescent="0.25">
      <c r="B173" s="260" t="s">
        <v>111</v>
      </c>
      <c r="C173" s="261"/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</row>
    <row r="174" spans="2:9" ht="10.5" customHeight="1" x14ac:dyDescent="0.25">
      <c r="B174" s="260"/>
      <c r="C174" s="261"/>
      <c r="D174" s="123">
        <f>SUM(D165:D173)</f>
        <v>2991319325</v>
      </c>
      <c r="E174" s="123">
        <f t="shared" ref="E174:I174" si="35">SUM(E165:E173)</f>
        <v>38805145</v>
      </c>
      <c r="F174" s="123">
        <f t="shared" si="35"/>
        <v>3030124470</v>
      </c>
      <c r="G174" s="123">
        <f t="shared" si="35"/>
        <v>472684325</v>
      </c>
      <c r="H174" s="123">
        <f t="shared" si="35"/>
        <v>469857766</v>
      </c>
      <c r="I174" s="123">
        <f t="shared" si="35"/>
        <v>2557440145</v>
      </c>
    </row>
  </sheetData>
  <mergeCells count="39"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topLeftCell="A22" zoomScale="150" zoomScaleNormal="150" zoomScaleSheetLayoutView="130" workbookViewId="0">
      <selection activeCell="D29" sqref="D29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85" t="s">
        <v>176</v>
      </c>
      <c r="C2" s="286"/>
      <c r="D2" s="286"/>
      <c r="E2" s="286"/>
      <c r="F2" s="286"/>
      <c r="G2" s="286"/>
      <c r="H2" s="287"/>
    </row>
    <row r="3" spans="2:14" x14ac:dyDescent="0.25">
      <c r="B3" s="177" t="s">
        <v>40</v>
      </c>
      <c r="C3" s="178"/>
      <c r="D3" s="178"/>
      <c r="E3" s="178"/>
      <c r="F3" s="178"/>
      <c r="G3" s="178"/>
      <c r="H3" s="179"/>
    </row>
    <row r="4" spans="2:14" x14ac:dyDescent="0.25">
      <c r="B4" s="177" t="s">
        <v>121</v>
      </c>
      <c r="C4" s="178"/>
      <c r="D4" s="178"/>
      <c r="E4" s="178"/>
      <c r="F4" s="178"/>
      <c r="G4" s="178"/>
      <c r="H4" s="179"/>
    </row>
    <row r="5" spans="2:14" x14ac:dyDescent="0.25">
      <c r="B5" s="177" t="str">
        <f>+'FORMATO 6A'!B4:I4</f>
        <v>Del 1 de enero al 31 de marzo de 2023 (b)</v>
      </c>
      <c r="C5" s="178"/>
      <c r="D5" s="178"/>
      <c r="E5" s="178"/>
      <c r="F5" s="178"/>
      <c r="G5" s="178"/>
      <c r="H5" s="179"/>
    </row>
    <row r="6" spans="2:14" ht="15.75" thickBot="1" x14ac:dyDescent="0.3">
      <c r="B6" s="180" t="s">
        <v>0</v>
      </c>
      <c r="C6" s="181"/>
      <c r="D6" s="181"/>
      <c r="E6" s="181"/>
      <c r="F6" s="181"/>
      <c r="G6" s="181"/>
      <c r="H6" s="182"/>
    </row>
    <row r="7" spans="2:14" ht="15.75" thickBot="1" x14ac:dyDescent="0.3">
      <c r="B7" s="216" t="s">
        <v>175</v>
      </c>
      <c r="C7" s="282" t="s">
        <v>42</v>
      </c>
      <c r="D7" s="283"/>
      <c r="E7" s="283"/>
      <c r="F7" s="283"/>
      <c r="G7" s="284"/>
      <c r="H7" s="216" t="s">
        <v>179</v>
      </c>
    </row>
    <row r="8" spans="2:14" ht="17.25" thickBot="1" x14ac:dyDescent="0.3">
      <c r="B8" s="217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17"/>
    </row>
    <row r="9" spans="2:14" x14ac:dyDescent="0.25">
      <c r="B9" s="3" t="s">
        <v>122</v>
      </c>
      <c r="C9" s="39">
        <f t="shared" ref="C9:G9" si="0">SUM(C11:C16)</f>
        <v>804575349</v>
      </c>
      <c r="D9" s="39">
        <f t="shared" si="0"/>
        <v>518080</v>
      </c>
      <c r="E9" s="39">
        <f t="shared" si="0"/>
        <v>805093429</v>
      </c>
      <c r="F9" s="39">
        <f t="shared" si="0"/>
        <v>89383092</v>
      </c>
      <c r="G9" s="39">
        <f t="shared" si="0"/>
        <v>87794340</v>
      </c>
      <c r="H9" s="39">
        <f t="shared" ref="H9" si="1">SUM(H11:H16)</f>
        <v>715710337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22181801</v>
      </c>
      <c r="D11" s="30">
        <v>111050</v>
      </c>
      <c r="E11" s="30">
        <f>+C11+D11</f>
        <v>22292851</v>
      </c>
      <c r="F11" s="30">
        <v>4280244</v>
      </c>
      <c r="G11" s="30">
        <v>4255858</v>
      </c>
      <c r="H11" s="34">
        <f t="shared" ref="H11:H16" si="2">+E11-F11</f>
        <v>18012607</v>
      </c>
      <c r="J11" s="157"/>
      <c r="K11" s="157"/>
      <c r="L11" s="49"/>
      <c r="M11" s="49"/>
      <c r="N11" s="49"/>
    </row>
    <row r="12" spans="2:14" ht="19.5" customHeight="1" x14ac:dyDescent="0.25">
      <c r="B12" s="5" t="s">
        <v>181</v>
      </c>
      <c r="C12" s="37">
        <v>14463319</v>
      </c>
      <c r="D12" s="30">
        <v>-102005</v>
      </c>
      <c r="E12" s="30">
        <f t="shared" ref="E12:E16" si="3">+C12+D12</f>
        <v>14361314</v>
      </c>
      <c r="F12" s="30">
        <v>3120130</v>
      </c>
      <c r="G12" s="30">
        <v>3066990</v>
      </c>
      <c r="H12" s="34">
        <f t="shared" si="2"/>
        <v>11241184</v>
      </c>
      <c r="J12" s="157"/>
      <c r="K12" s="157"/>
      <c r="L12" s="49"/>
      <c r="M12" s="49"/>
      <c r="N12" s="49"/>
    </row>
    <row r="13" spans="2:14" ht="19.5" customHeight="1" x14ac:dyDescent="0.25">
      <c r="B13" s="5" t="s">
        <v>182</v>
      </c>
      <c r="C13" s="156">
        <v>600610269</v>
      </c>
      <c r="D13" s="30">
        <v>406935</v>
      </c>
      <c r="E13" s="30">
        <f t="shared" si="3"/>
        <v>601017204</v>
      </c>
      <c r="F13" s="30">
        <v>47277854</v>
      </c>
      <c r="G13" s="30">
        <v>46284509</v>
      </c>
      <c r="H13" s="34">
        <f t="shared" si="2"/>
        <v>553739350</v>
      </c>
      <c r="J13" s="157"/>
      <c r="K13" s="157"/>
      <c r="L13" s="49"/>
      <c r="M13" s="49"/>
      <c r="N13" s="49"/>
    </row>
    <row r="14" spans="2:14" ht="19.5" customHeight="1" x14ac:dyDescent="0.25">
      <c r="B14" s="5" t="s">
        <v>183</v>
      </c>
      <c r="C14" s="37">
        <v>158861710</v>
      </c>
      <c r="D14" s="30">
        <v>0</v>
      </c>
      <c r="E14" s="30">
        <f t="shared" si="3"/>
        <v>158861710</v>
      </c>
      <c r="F14" s="30">
        <v>33615278</v>
      </c>
      <c r="G14" s="30">
        <v>33151469</v>
      </c>
      <c r="H14" s="34">
        <f t="shared" si="2"/>
        <v>125246432</v>
      </c>
      <c r="J14" s="157"/>
      <c r="K14" s="157"/>
      <c r="L14" s="49"/>
      <c r="M14" s="49"/>
      <c r="N14" s="49"/>
    </row>
    <row r="15" spans="2:14" ht="19.5" customHeight="1" x14ac:dyDescent="0.25">
      <c r="B15" s="5" t="s">
        <v>184</v>
      </c>
      <c r="C15" s="37">
        <v>759912</v>
      </c>
      <c r="D15" s="30">
        <v>0</v>
      </c>
      <c r="E15" s="30">
        <f t="shared" si="3"/>
        <v>759912</v>
      </c>
      <c r="F15" s="30">
        <v>238121</v>
      </c>
      <c r="G15" s="30">
        <v>219475</v>
      </c>
      <c r="H15" s="34">
        <f t="shared" si="2"/>
        <v>521791</v>
      </c>
      <c r="J15" s="157"/>
      <c r="K15" s="157"/>
      <c r="L15" s="49"/>
      <c r="M15" s="49"/>
      <c r="N15" s="49"/>
    </row>
    <row r="16" spans="2:14" ht="19.5" customHeight="1" x14ac:dyDescent="0.25">
      <c r="B16" s="5" t="s">
        <v>185</v>
      </c>
      <c r="C16" s="37">
        <v>7698338</v>
      </c>
      <c r="D16" s="30">
        <v>102100</v>
      </c>
      <c r="E16" s="30">
        <f t="shared" si="3"/>
        <v>7800438</v>
      </c>
      <c r="F16" s="30">
        <v>851465</v>
      </c>
      <c r="G16" s="30">
        <v>816039</v>
      </c>
      <c r="H16" s="34">
        <f t="shared" si="2"/>
        <v>6948973</v>
      </c>
      <c r="J16" s="157"/>
      <c r="K16" s="157"/>
      <c r="L16" s="49"/>
      <c r="M16" s="49"/>
      <c r="N16" s="49"/>
    </row>
    <row r="17" spans="2:14" x14ac:dyDescent="0.25">
      <c r="B17" s="5"/>
      <c r="C17" s="52"/>
      <c r="D17" s="30"/>
      <c r="E17" s="30"/>
      <c r="F17" s="30"/>
      <c r="G17" s="30"/>
      <c r="H17" s="52"/>
    </row>
    <row r="18" spans="2:14" x14ac:dyDescent="0.25">
      <c r="B18" s="4" t="s">
        <v>123</v>
      </c>
      <c r="C18" s="39">
        <f t="shared" ref="C18:G18" si="4">SUM(C20:C25)</f>
        <v>2186743976</v>
      </c>
      <c r="D18" s="170">
        <f t="shared" si="4"/>
        <v>38287065</v>
      </c>
      <c r="E18" s="170">
        <f t="shared" si="4"/>
        <v>2225031041</v>
      </c>
      <c r="F18" s="170">
        <f t="shared" si="4"/>
        <v>383301233</v>
      </c>
      <c r="G18" s="170">
        <f t="shared" si="4"/>
        <v>382063426</v>
      </c>
      <c r="H18" s="39">
        <f t="shared" ref="H18" si="5">SUM(H20:H25)</f>
        <v>1841729808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19820530</v>
      </c>
      <c r="D20" s="30">
        <v>1995038</v>
      </c>
      <c r="E20" s="30">
        <f t="shared" ref="E20:E25" si="6">+C20+D20</f>
        <v>21815568</v>
      </c>
      <c r="F20" s="30">
        <v>4179183</v>
      </c>
      <c r="G20" s="30">
        <v>4174147</v>
      </c>
      <c r="H20" s="34">
        <f t="shared" ref="H20:H25" si="7">+E20-F20</f>
        <v>17636385</v>
      </c>
      <c r="J20" s="158"/>
      <c r="K20" s="158"/>
      <c r="L20" s="49"/>
      <c r="M20" s="49"/>
      <c r="N20" s="49"/>
    </row>
    <row r="21" spans="2:14" ht="19.5" customHeight="1" x14ac:dyDescent="0.25">
      <c r="B21" s="5" t="s">
        <v>181</v>
      </c>
      <c r="C21" s="37">
        <v>60522609</v>
      </c>
      <c r="D21" s="30">
        <v>2306073</v>
      </c>
      <c r="E21" s="30">
        <f t="shared" si="6"/>
        <v>62828682</v>
      </c>
      <c r="F21" s="30">
        <v>13364287</v>
      </c>
      <c r="G21" s="30">
        <v>13337048</v>
      </c>
      <c r="H21" s="34">
        <f t="shared" si="7"/>
        <v>49464395</v>
      </c>
      <c r="J21" s="158"/>
      <c r="K21" s="158"/>
      <c r="L21" s="49"/>
      <c r="M21" s="49"/>
      <c r="N21" s="49"/>
    </row>
    <row r="22" spans="2:14" ht="19.5" customHeight="1" x14ac:dyDescent="0.25">
      <c r="B22" s="5" t="s">
        <v>182</v>
      </c>
      <c r="C22" s="37">
        <v>1375472300</v>
      </c>
      <c r="D22" s="30">
        <v>26806335</v>
      </c>
      <c r="E22" s="30">
        <f t="shared" si="6"/>
        <v>1402278635</v>
      </c>
      <c r="F22" s="30">
        <v>238096444</v>
      </c>
      <c r="G22" s="30">
        <v>237347435</v>
      </c>
      <c r="H22" s="34">
        <f t="shared" si="7"/>
        <v>1164182191</v>
      </c>
      <c r="J22" s="158"/>
      <c r="K22" s="158"/>
      <c r="L22" s="49"/>
      <c r="M22" s="49"/>
      <c r="N22" s="49"/>
    </row>
    <row r="23" spans="2:14" ht="19.5" customHeight="1" x14ac:dyDescent="0.25">
      <c r="B23" s="5" t="s">
        <v>183</v>
      </c>
      <c r="C23" s="37">
        <v>590301317</v>
      </c>
      <c r="D23" s="30">
        <v>4488352</v>
      </c>
      <c r="E23" s="30">
        <f t="shared" si="6"/>
        <v>594789669</v>
      </c>
      <c r="F23" s="30">
        <v>106807772</v>
      </c>
      <c r="G23" s="30">
        <v>106383354</v>
      </c>
      <c r="H23" s="34">
        <f t="shared" si="7"/>
        <v>487981897</v>
      </c>
      <c r="J23" s="158"/>
      <c r="K23" s="158"/>
      <c r="L23" s="49"/>
      <c r="M23" s="49"/>
      <c r="N23" s="49"/>
    </row>
    <row r="24" spans="2:14" ht="19.5" customHeight="1" x14ac:dyDescent="0.25">
      <c r="B24" s="5" t="s">
        <v>184</v>
      </c>
      <c r="C24" s="37">
        <v>43591883</v>
      </c>
      <c r="D24" s="30">
        <v>2322064</v>
      </c>
      <c r="E24" s="30">
        <f t="shared" si="6"/>
        <v>45913947</v>
      </c>
      <c r="F24" s="30">
        <v>6808386</v>
      </c>
      <c r="G24" s="30">
        <v>6798800</v>
      </c>
      <c r="H24" s="34">
        <f t="shared" si="7"/>
        <v>39105561</v>
      </c>
      <c r="J24" s="158"/>
      <c r="K24" s="158"/>
      <c r="L24" s="49"/>
      <c r="M24" s="49"/>
      <c r="N24" s="49"/>
    </row>
    <row r="25" spans="2:14" ht="19.5" customHeight="1" x14ac:dyDescent="0.25">
      <c r="B25" s="5" t="s">
        <v>185</v>
      </c>
      <c r="C25" s="37">
        <v>97035337</v>
      </c>
      <c r="D25" s="30">
        <v>369203</v>
      </c>
      <c r="E25" s="30">
        <f t="shared" si="6"/>
        <v>97404540</v>
      </c>
      <c r="F25" s="30">
        <v>14045161</v>
      </c>
      <c r="G25" s="30">
        <v>14022642</v>
      </c>
      <c r="H25" s="34">
        <f t="shared" si="7"/>
        <v>83359379</v>
      </c>
      <c r="J25" s="158"/>
      <c r="K25" s="158"/>
      <c r="L25" s="49"/>
      <c r="M25" s="49"/>
      <c r="N25" s="49"/>
    </row>
    <row r="26" spans="2:14" x14ac:dyDescent="0.25">
      <c r="B26" s="18"/>
      <c r="C26" s="52"/>
      <c r="D26" s="30"/>
      <c r="E26" s="30"/>
      <c r="F26" s="30"/>
      <c r="G26" s="30"/>
      <c r="H26" s="52"/>
    </row>
    <row r="27" spans="2:14" x14ac:dyDescent="0.25">
      <c r="B27" s="3" t="s">
        <v>120</v>
      </c>
      <c r="C27" s="39">
        <f t="shared" ref="C27:G27" si="8">+C9+C18</f>
        <v>2991319325</v>
      </c>
      <c r="D27" s="170">
        <f>+D9+D18</f>
        <v>38805145</v>
      </c>
      <c r="E27" s="170">
        <f t="shared" si="8"/>
        <v>3030124470</v>
      </c>
      <c r="F27" s="170">
        <f t="shared" si="8"/>
        <v>472684325</v>
      </c>
      <c r="G27" s="170">
        <f t="shared" si="8"/>
        <v>469857766</v>
      </c>
      <c r="H27" s="35">
        <f t="shared" ref="H27" si="9">+H9+H18</f>
        <v>2557440145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56">
        <f>+C27-'FORMATO 6A'!D158</f>
        <v>0</v>
      </c>
      <c r="D30" s="56">
        <f>+D27-'FORMATO 6A'!E158</f>
        <v>0</v>
      </c>
      <c r="E30" s="56">
        <f>+E27-'FORMATO 6A'!F158</f>
        <v>0</v>
      </c>
      <c r="F30" s="56">
        <f>+F27-'FORMATO 6A'!G158</f>
        <v>0</v>
      </c>
      <c r="G30" s="56">
        <f>+G27-'FORMATO 6A'!H158</f>
        <v>0</v>
      </c>
      <c r="H30" s="56">
        <f>+H27-'FORMATO 6A'!I158</f>
        <v>0</v>
      </c>
    </row>
    <row r="31" spans="2:14" x14ac:dyDescent="0.25">
      <c r="C31" s="49"/>
      <c r="D31" s="49"/>
      <c r="E31" s="49"/>
      <c r="F31" s="49"/>
      <c r="G31" s="49"/>
      <c r="H31" s="49"/>
      <c r="I31" s="49"/>
    </row>
    <row r="32" spans="2:14" x14ac:dyDescent="0.25">
      <c r="C32" s="56"/>
      <c r="D32" s="56"/>
      <c r="E32" s="56"/>
      <c r="F32" s="56"/>
      <c r="G32" s="56"/>
      <c r="H32" s="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topLeftCell="A47" zoomScale="175" zoomScaleNormal="175" zoomScaleSheetLayoutView="130" workbookViewId="0">
      <selection activeCell="B65" sqref="B65:I65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74" t="s">
        <v>176</v>
      </c>
      <c r="C2" s="175"/>
      <c r="D2" s="175"/>
      <c r="E2" s="175"/>
      <c r="F2" s="175"/>
      <c r="G2" s="175"/>
      <c r="H2" s="175"/>
      <c r="I2" s="292"/>
    </row>
    <row r="3" spans="2:9" ht="9.75" customHeight="1" x14ac:dyDescent="0.25">
      <c r="B3" s="238" t="s">
        <v>40</v>
      </c>
      <c r="C3" s="239"/>
      <c r="D3" s="239"/>
      <c r="E3" s="239"/>
      <c r="F3" s="239"/>
      <c r="G3" s="239"/>
      <c r="H3" s="239"/>
      <c r="I3" s="293"/>
    </row>
    <row r="4" spans="2:9" ht="9.75" customHeight="1" x14ac:dyDescent="0.25">
      <c r="B4" s="238" t="s">
        <v>125</v>
      </c>
      <c r="C4" s="239"/>
      <c r="D4" s="239"/>
      <c r="E4" s="239"/>
      <c r="F4" s="239"/>
      <c r="G4" s="239"/>
      <c r="H4" s="239"/>
      <c r="I4" s="293"/>
    </row>
    <row r="5" spans="2:9" ht="9.75" customHeight="1" x14ac:dyDescent="0.25">
      <c r="B5" s="238" t="str">
        <f>+'FORMATO 6A'!B4:I4</f>
        <v>Del 1 de enero al 31 de marzo de 2023 (b)</v>
      </c>
      <c r="C5" s="239"/>
      <c r="D5" s="239"/>
      <c r="E5" s="239"/>
      <c r="F5" s="239"/>
      <c r="G5" s="239"/>
      <c r="H5" s="239"/>
      <c r="I5" s="293"/>
    </row>
    <row r="6" spans="2:9" ht="9.75" customHeight="1" thickBot="1" x14ac:dyDescent="0.3">
      <c r="B6" s="241" t="s">
        <v>0</v>
      </c>
      <c r="C6" s="242"/>
      <c r="D6" s="242"/>
      <c r="E6" s="242"/>
      <c r="F6" s="242"/>
      <c r="G6" s="242"/>
      <c r="H6" s="242"/>
      <c r="I6" s="294"/>
    </row>
    <row r="7" spans="2:9" ht="15.75" customHeight="1" thickBot="1" x14ac:dyDescent="0.3">
      <c r="B7" s="244" t="s">
        <v>175</v>
      </c>
      <c r="C7" s="246"/>
      <c r="D7" s="282" t="s">
        <v>42</v>
      </c>
      <c r="E7" s="283"/>
      <c r="F7" s="283"/>
      <c r="G7" s="283"/>
      <c r="H7" s="284"/>
      <c r="I7" s="216" t="s">
        <v>179</v>
      </c>
    </row>
    <row r="8" spans="2:9" ht="17.25" thickBot="1" x14ac:dyDescent="0.3">
      <c r="B8" s="254"/>
      <c r="C8" s="256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17"/>
    </row>
    <row r="9" spans="2:9" x14ac:dyDescent="0.25">
      <c r="B9" s="288"/>
      <c r="C9" s="289"/>
      <c r="D9" s="17"/>
      <c r="E9" s="17"/>
      <c r="F9" s="17"/>
      <c r="G9" s="17"/>
      <c r="H9" s="17"/>
      <c r="I9" s="17"/>
    </row>
    <row r="10" spans="2:9" x14ac:dyDescent="0.25">
      <c r="B10" s="290" t="s">
        <v>126</v>
      </c>
      <c r="C10" s="291"/>
      <c r="D10" s="39">
        <f>+D11+D21+D30+D41</f>
        <v>804575349</v>
      </c>
      <c r="E10" s="39">
        <f t="shared" ref="E10:H10" si="0">+E11+E21+E30+E41</f>
        <v>518080</v>
      </c>
      <c r="F10" s="39">
        <f t="shared" si="0"/>
        <v>805093429</v>
      </c>
      <c r="G10" s="39">
        <f t="shared" si="0"/>
        <v>89383092</v>
      </c>
      <c r="H10" s="39">
        <f t="shared" si="0"/>
        <v>87794341</v>
      </c>
      <c r="I10" s="39">
        <f t="shared" ref="I10:I11" si="1">+F10-G10</f>
        <v>715710337</v>
      </c>
    </row>
    <row r="11" spans="2:9" ht="10.5" customHeight="1" x14ac:dyDescent="0.25">
      <c r="B11" s="233" t="s">
        <v>127</v>
      </c>
      <c r="C11" s="237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/>
      <c r="E12" s="37"/>
      <c r="F12" s="37"/>
      <c r="G12" s="37"/>
      <c r="H12" s="37"/>
      <c r="I12" s="37"/>
    </row>
    <row r="13" spans="2:9" ht="10.5" customHeight="1" x14ac:dyDescent="0.25">
      <c r="B13" s="15"/>
      <c r="C13" s="16" t="s">
        <v>129</v>
      </c>
      <c r="D13" s="37"/>
      <c r="E13" s="37"/>
      <c r="F13" s="37"/>
      <c r="G13" s="37"/>
      <c r="H13" s="37"/>
      <c r="I13" s="37"/>
    </row>
    <row r="14" spans="2:9" ht="10.5" customHeight="1" x14ac:dyDescent="0.25">
      <c r="B14" s="15"/>
      <c r="C14" s="16" t="s">
        <v>130</v>
      </c>
      <c r="D14" s="37"/>
      <c r="E14" s="37"/>
      <c r="F14" s="37"/>
      <c r="G14" s="37"/>
      <c r="H14" s="37"/>
      <c r="I14" s="37"/>
    </row>
    <row r="15" spans="2:9" ht="10.5" customHeight="1" x14ac:dyDescent="0.25">
      <c r="B15" s="15"/>
      <c r="C15" s="16" t="s">
        <v>131</v>
      </c>
      <c r="D15" s="37"/>
      <c r="E15" s="37"/>
      <c r="F15" s="37"/>
      <c r="G15" s="37"/>
      <c r="H15" s="37"/>
      <c r="I15" s="37"/>
    </row>
    <row r="16" spans="2:9" x14ac:dyDescent="0.25">
      <c r="B16" s="15"/>
      <c r="C16" s="16" t="s">
        <v>132</v>
      </c>
      <c r="D16" s="37"/>
      <c r="E16" s="37"/>
      <c r="F16" s="37"/>
      <c r="G16" s="37"/>
      <c r="H16" s="37"/>
      <c r="I16" s="37"/>
    </row>
    <row r="17" spans="2:12" ht="10.5" customHeight="1" x14ac:dyDescent="0.25">
      <c r="B17" s="15"/>
      <c r="C17" s="16" t="s">
        <v>133</v>
      </c>
      <c r="D17" s="37"/>
      <c r="E17" s="37"/>
      <c r="F17" s="37"/>
      <c r="G17" s="37"/>
      <c r="H17" s="37"/>
      <c r="I17" s="37"/>
    </row>
    <row r="18" spans="2:12" ht="10.5" customHeight="1" x14ac:dyDescent="0.25">
      <c r="B18" s="15"/>
      <c r="C18" s="16" t="s">
        <v>134</v>
      </c>
      <c r="D18" s="37"/>
      <c r="E18" s="37"/>
      <c r="F18" s="37"/>
      <c r="G18" s="37"/>
      <c r="H18" s="37"/>
      <c r="I18" s="37"/>
    </row>
    <row r="19" spans="2:12" ht="10.5" customHeight="1" x14ac:dyDescent="0.25">
      <c r="B19" s="15"/>
      <c r="C19" s="16" t="s">
        <v>135</v>
      </c>
      <c r="D19" s="37"/>
      <c r="E19" s="37"/>
      <c r="F19" s="37"/>
      <c r="G19" s="37"/>
      <c r="H19" s="37"/>
      <c r="I19" s="37"/>
    </row>
    <row r="20" spans="2:12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12" x14ac:dyDescent="0.25">
      <c r="B21" s="233" t="s">
        <v>136</v>
      </c>
      <c r="C21" s="237"/>
      <c r="D21" s="39">
        <f>SUM(D22:D28)</f>
        <v>804575349</v>
      </c>
      <c r="E21" s="39">
        <f t="shared" ref="E21:H21" si="3">SUM(E22:E28)</f>
        <v>518080</v>
      </c>
      <c r="F21" s="39">
        <f t="shared" si="3"/>
        <v>805093429</v>
      </c>
      <c r="G21" s="39">
        <f t="shared" si="3"/>
        <v>89383092</v>
      </c>
      <c r="H21" s="39">
        <f t="shared" si="3"/>
        <v>87794341</v>
      </c>
      <c r="I21" s="39">
        <f t="shared" ref="I21" si="4">+F21-G21</f>
        <v>715710337</v>
      </c>
    </row>
    <row r="22" spans="2:12" x14ac:dyDescent="0.25">
      <c r="B22" s="15"/>
      <c r="C22" s="16" t="s">
        <v>137</v>
      </c>
      <c r="D22" s="37"/>
      <c r="E22" s="37"/>
      <c r="F22" s="37"/>
      <c r="G22" s="37"/>
      <c r="H22" s="37"/>
      <c r="I22" s="37"/>
    </row>
    <row r="23" spans="2:12" ht="10.5" customHeight="1" x14ac:dyDescent="0.25">
      <c r="B23" s="15"/>
      <c r="C23" s="16" t="s">
        <v>138</v>
      </c>
      <c r="D23" s="37"/>
      <c r="E23" s="37"/>
      <c r="F23" s="37"/>
      <c r="G23" s="37"/>
      <c r="H23" s="37"/>
      <c r="I23" s="37"/>
    </row>
    <row r="24" spans="2:12" ht="10.5" customHeight="1" x14ac:dyDescent="0.25">
      <c r="B24" s="15"/>
      <c r="C24" s="16" t="s">
        <v>139</v>
      </c>
      <c r="D24" s="37">
        <v>804575349</v>
      </c>
      <c r="E24" s="37">
        <v>518080</v>
      </c>
      <c r="F24" s="37">
        <f>+D24+E24</f>
        <v>805093429</v>
      </c>
      <c r="G24" s="37">
        <v>89383092</v>
      </c>
      <c r="H24" s="37">
        <v>87794341</v>
      </c>
      <c r="I24" s="34">
        <f>+F24-G24</f>
        <v>715710337</v>
      </c>
      <c r="K24" s="157"/>
      <c r="L24" s="157"/>
    </row>
    <row r="25" spans="2:12" ht="10.5" customHeight="1" x14ac:dyDescent="0.25">
      <c r="B25" s="15"/>
      <c r="C25" s="16" t="s">
        <v>140</v>
      </c>
      <c r="D25" s="37"/>
      <c r="E25" s="37"/>
      <c r="F25" s="37"/>
      <c r="G25" s="37"/>
      <c r="H25" s="37"/>
      <c r="I25" s="37"/>
    </row>
    <row r="26" spans="2:12" ht="10.5" customHeight="1" x14ac:dyDescent="0.25">
      <c r="B26" s="15"/>
      <c r="C26" s="16" t="s">
        <v>141</v>
      </c>
      <c r="D26" s="37"/>
      <c r="E26" s="37"/>
      <c r="F26" s="37"/>
      <c r="G26" s="37"/>
      <c r="H26" s="37"/>
      <c r="I26" s="37"/>
    </row>
    <row r="27" spans="2:12" ht="10.5" customHeight="1" x14ac:dyDescent="0.25">
      <c r="B27" s="15"/>
      <c r="C27" s="16" t="s">
        <v>142</v>
      </c>
      <c r="D27" s="37"/>
      <c r="E27" s="37"/>
      <c r="F27" s="37"/>
      <c r="G27" s="37"/>
      <c r="H27" s="37"/>
      <c r="I27" s="37"/>
    </row>
    <row r="28" spans="2:12" x14ac:dyDescent="0.25">
      <c r="B28" s="15"/>
      <c r="C28" s="16" t="s">
        <v>143</v>
      </c>
      <c r="D28" s="37"/>
      <c r="E28" s="37"/>
      <c r="F28" s="37"/>
      <c r="G28" s="37"/>
      <c r="H28" s="37"/>
      <c r="I28" s="37"/>
    </row>
    <row r="29" spans="2:12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12" ht="10.5" customHeight="1" x14ac:dyDescent="0.25">
      <c r="B30" s="233" t="s">
        <v>144</v>
      </c>
      <c r="C30" s="237"/>
      <c r="D30" s="39">
        <f>SUM(D31:D39)</f>
        <v>0</v>
      </c>
      <c r="E30" s="39">
        <f t="shared" ref="E30:H30" si="5">SUM(E31:E39)</f>
        <v>0</v>
      </c>
      <c r="F30" s="39">
        <f t="shared" si="5"/>
        <v>0</v>
      </c>
      <c r="G30" s="39">
        <f t="shared" si="5"/>
        <v>0</v>
      </c>
      <c r="H30" s="39">
        <f t="shared" si="5"/>
        <v>0</v>
      </c>
      <c r="I30" s="39">
        <f t="shared" ref="I30" si="6">+F30-G30</f>
        <v>0</v>
      </c>
    </row>
    <row r="31" spans="2:12" ht="10.5" customHeight="1" x14ac:dyDescent="0.25">
      <c r="B31" s="15"/>
      <c r="C31" s="16" t="s">
        <v>145</v>
      </c>
      <c r="D31" s="37"/>
      <c r="E31" s="37"/>
      <c r="F31" s="37"/>
      <c r="G31" s="37"/>
      <c r="H31" s="37"/>
      <c r="I31" s="37"/>
    </row>
    <row r="32" spans="2:12" x14ac:dyDescent="0.25">
      <c r="B32" s="15"/>
      <c r="C32" s="16" t="s">
        <v>146</v>
      </c>
      <c r="D32" s="37"/>
      <c r="E32" s="37"/>
      <c r="F32" s="37"/>
      <c r="G32" s="37"/>
      <c r="H32" s="37"/>
      <c r="I32" s="37"/>
    </row>
    <row r="33" spans="2:9" x14ac:dyDescent="0.25">
      <c r="B33" s="15"/>
      <c r="C33" s="16" t="s">
        <v>147</v>
      </c>
      <c r="D33" s="37"/>
      <c r="E33" s="37"/>
      <c r="F33" s="37"/>
      <c r="G33" s="37"/>
      <c r="H33" s="37"/>
      <c r="I33" s="37"/>
    </row>
    <row r="34" spans="2:9" x14ac:dyDescent="0.25">
      <c r="B34" s="15"/>
      <c r="C34" s="16" t="s">
        <v>148</v>
      </c>
      <c r="D34" s="37"/>
      <c r="E34" s="37"/>
      <c r="F34" s="37"/>
      <c r="G34" s="37"/>
      <c r="H34" s="37"/>
      <c r="I34" s="37"/>
    </row>
    <row r="35" spans="2:9" x14ac:dyDescent="0.25">
      <c r="B35" s="15"/>
      <c r="C35" s="16" t="s">
        <v>149</v>
      </c>
      <c r="D35" s="37"/>
      <c r="E35" s="37"/>
      <c r="F35" s="37"/>
      <c r="G35" s="37"/>
      <c r="H35" s="37"/>
      <c r="I35" s="37"/>
    </row>
    <row r="36" spans="2:9" x14ac:dyDescent="0.25">
      <c r="B36" s="15"/>
      <c r="C36" s="16" t="s">
        <v>150</v>
      </c>
      <c r="D36" s="37"/>
      <c r="E36" s="37"/>
      <c r="F36" s="37"/>
      <c r="G36" s="37"/>
      <c r="H36" s="37"/>
      <c r="I36" s="37"/>
    </row>
    <row r="37" spans="2:9" x14ac:dyDescent="0.25">
      <c r="B37" s="15"/>
      <c r="C37" s="16" t="s">
        <v>151</v>
      </c>
      <c r="D37" s="37"/>
      <c r="E37" s="37"/>
      <c r="F37" s="37"/>
      <c r="G37" s="37"/>
      <c r="H37" s="37"/>
      <c r="I37" s="37"/>
    </row>
    <row r="38" spans="2:9" x14ac:dyDescent="0.25">
      <c r="B38" s="15"/>
      <c r="C38" s="16" t="s">
        <v>152</v>
      </c>
      <c r="D38" s="37"/>
      <c r="E38" s="37"/>
      <c r="F38" s="37"/>
      <c r="G38" s="37"/>
      <c r="H38" s="37"/>
      <c r="I38" s="37"/>
    </row>
    <row r="39" spans="2:9" x14ac:dyDescent="0.25">
      <c r="B39" s="15"/>
      <c r="C39" s="16" t="s">
        <v>153</v>
      </c>
      <c r="D39" s="37"/>
      <c r="E39" s="37"/>
      <c r="F39" s="37"/>
      <c r="G39" s="37"/>
      <c r="H39" s="37"/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33" t="s">
        <v>154</v>
      </c>
      <c r="C41" s="237"/>
      <c r="D41" s="39">
        <f>SUM(D42:D45)</f>
        <v>0</v>
      </c>
      <c r="E41" s="39">
        <f t="shared" ref="E41:H41" si="7">SUM(E42:E45)</f>
        <v>0</v>
      </c>
      <c r="F41" s="39">
        <f t="shared" si="7"/>
        <v>0</v>
      </c>
      <c r="G41" s="39">
        <f t="shared" si="7"/>
        <v>0</v>
      </c>
      <c r="H41" s="39">
        <f t="shared" si="7"/>
        <v>0</v>
      </c>
      <c r="I41" s="39">
        <f t="shared" ref="I41" si="8">+F41-G41</f>
        <v>0</v>
      </c>
    </row>
    <row r="42" spans="2:9" x14ac:dyDescent="0.25">
      <c r="B42" s="15"/>
      <c r="C42" s="16" t="s">
        <v>155</v>
      </c>
      <c r="D42" s="37"/>
      <c r="E42" s="37"/>
      <c r="F42" s="37"/>
      <c r="G42" s="37"/>
      <c r="H42" s="37"/>
      <c r="I42" s="37"/>
    </row>
    <row r="43" spans="2:9" ht="16.5" x14ac:dyDescent="0.25">
      <c r="B43" s="15"/>
      <c r="C43" s="23" t="s">
        <v>156</v>
      </c>
      <c r="D43" s="37"/>
      <c r="E43" s="37"/>
      <c r="F43" s="37"/>
      <c r="G43" s="37"/>
      <c r="H43" s="37"/>
      <c r="I43" s="37"/>
    </row>
    <row r="44" spans="2:9" x14ac:dyDescent="0.25">
      <c r="B44" s="15"/>
      <c r="C44" s="16" t="s">
        <v>157</v>
      </c>
      <c r="D44" s="37"/>
      <c r="E44" s="37"/>
      <c r="F44" s="37"/>
      <c r="G44" s="37"/>
      <c r="H44" s="37"/>
      <c r="I44" s="37"/>
    </row>
    <row r="45" spans="2:9" x14ac:dyDescent="0.25">
      <c r="B45" s="15"/>
      <c r="C45" s="16" t="s">
        <v>158</v>
      </c>
      <c r="D45" s="37"/>
      <c r="E45" s="37"/>
      <c r="F45" s="37"/>
      <c r="G45" s="37"/>
      <c r="H45" s="37"/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33" t="s">
        <v>159</v>
      </c>
      <c r="C47" s="237"/>
      <c r="D47" s="39">
        <f>+D48+D58+D66+D77</f>
        <v>2186743976</v>
      </c>
      <c r="E47" s="39">
        <f>+E48+E58+E66+E77</f>
        <v>38287065</v>
      </c>
      <c r="F47" s="39">
        <f>+F48+F58+F66+F77</f>
        <v>2225031041</v>
      </c>
      <c r="G47" s="39">
        <f>+G48+G58+G66+G77</f>
        <v>383301233</v>
      </c>
      <c r="H47" s="39">
        <f>+H48+H58+H66+H77</f>
        <v>382063425</v>
      </c>
      <c r="I47" s="39">
        <f t="shared" ref="I47:I48" si="9">+F47-G47</f>
        <v>1841729808</v>
      </c>
    </row>
    <row r="48" spans="2:9" x14ac:dyDescent="0.25">
      <c r="B48" s="233" t="s">
        <v>127</v>
      </c>
      <c r="C48" s="237"/>
      <c r="D48" s="39">
        <f>SUM(D49:D56)</f>
        <v>0</v>
      </c>
      <c r="E48" s="39">
        <f t="shared" ref="E48:H48" si="10">SUM(E49:E56)</f>
        <v>0</v>
      </c>
      <c r="F48" s="39">
        <f t="shared" si="10"/>
        <v>0</v>
      </c>
      <c r="G48" s="39">
        <f t="shared" si="10"/>
        <v>0</v>
      </c>
      <c r="H48" s="39">
        <f t="shared" si="10"/>
        <v>0</v>
      </c>
      <c r="I48" s="39">
        <f t="shared" si="9"/>
        <v>0</v>
      </c>
    </row>
    <row r="49" spans="2:12" x14ac:dyDescent="0.25">
      <c r="B49" s="15"/>
      <c r="C49" s="16" t="s">
        <v>128</v>
      </c>
      <c r="D49" s="37"/>
      <c r="E49" s="37"/>
      <c r="F49" s="37"/>
      <c r="G49" s="37"/>
      <c r="H49" s="37"/>
      <c r="I49" s="37"/>
    </row>
    <row r="50" spans="2:12" x14ac:dyDescent="0.25">
      <c r="B50" s="15"/>
      <c r="C50" s="16" t="s">
        <v>129</v>
      </c>
      <c r="D50" s="37"/>
      <c r="E50" s="37"/>
      <c r="F50" s="37"/>
      <c r="G50" s="37"/>
      <c r="H50" s="37"/>
      <c r="I50" s="37"/>
    </row>
    <row r="51" spans="2:12" x14ac:dyDescent="0.25">
      <c r="B51" s="15"/>
      <c r="C51" s="16" t="s">
        <v>130</v>
      </c>
      <c r="D51" s="37"/>
      <c r="E51" s="37"/>
      <c r="F51" s="37"/>
      <c r="G51" s="37"/>
      <c r="H51" s="37"/>
      <c r="I51" s="37"/>
    </row>
    <row r="52" spans="2:12" x14ac:dyDescent="0.25">
      <c r="B52" s="15"/>
      <c r="C52" s="16" t="s">
        <v>131</v>
      </c>
      <c r="D52" s="37"/>
      <c r="E52" s="37"/>
      <c r="F52" s="37"/>
      <c r="G52" s="37"/>
      <c r="H52" s="37"/>
      <c r="I52" s="37"/>
    </row>
    <row r="53" spans="2:12" x14ac:dyDescent="0.25">
      <c r="B53" s="15"/>
      <c r="C53" s="16" t="s">
        <v>132</v>
      </c>
      <c r="D53" s="37"/>
      <c r="E53" s="37"/>
      <c r="F53" s="37"/>
      <c r="G53" s="37"/>
      <c r="H53" s="37"/>
      <c r="I53" s="37"/>
    </row>
    <row r="54" spans="2:12" x14ac:dyDescent="0.25">
      <c r="B54" s="15"/>
      <c r="C54" s="16" t="s">
        <v>133</v>
      </c>
      <c r="D54" s="37"/>
      <c r="E54" s="37"/>
      <c r="F54" s="37"/>
      <c r="G54" s="37"/>
      <c r="H54" s="37"/>
      <c r="I54" s="37"/>
    </row>
    <row r="55" spans="2:12" x14ac:dyDescent="0.25">
      <c r="B55" s="15"/>
      <c r="C55" s="16" t="s">
        <v>134</v>
      </c>
      <c r="D55" s="37"/>
      <c r="E55" s="37"/>
      <c r="F55" s="37"/>
      <c r="G55" s="37"/>
      <c r="H55" s="37"/>
      <c r="I55" s="37"/>
    </row>
    <row r="56" spans="2:12" x14ac:dyDescent="0.25">
      <c r="B56" s="15"/>
      <c r="C56" s="16" t="s">
        <v>135</v>
      </c>
      <c r="D56" s="37"/>
      <c r="E56" s="37"/>
      <c r="F56" s="37"/>
      <c r="G56" s="37"/>
      <c r="H56" s="37"/>
      <c r="I56" s="37"/>
    </row>
    <row r="57" spans="2:12" x14ac:dyDescent="0.25">
      <c r="B57" s="19"/>
      <c r="C57" s="20"/>
      <c r="D57" s="37"/>
      <c r="E57" s="37"/>
      <c r="F57" s="37"/>
      <c r="G57" s="37"/>
      <c r="H57" s="37"/>
      <c r="I57" s="37"/>
    </row>
    <row r="58" spans="2:12" x14ac:dyDescent="0.25">
      <c r="B58" s="233" t="s">
        <v>136</v>
      </c>
      <c r="C58" s="237"/>
      <c r="D58" s="39">
        <f>SUM(D59:D65)</f>
        <v>2186743976</v>
      </c>
      <c r="E58" s="39">
        <f t="shared" ref="E58:H58" si="11">SUM(E59:E65)</f>
        <v>38287065</v>
      </c>
      <c r="F58" s="39">
        <f t="shared" si="11"/>
        <v>2225031041</v>
      </c>
      <c r="G58" s="39">
        <f t="shared" si="11"/>
        <v>383301233</v>
      </c>
      <c r="H58" s="39">
        <f t="shared" si="11"/>
        <v>382063425</v>
      </c>
      <c r="I58" s="39">
        <f t="shared" ref="I58" si="12">+F58-G58</f>
        <v>1841729808</v>
      </c>
    </row>
    <row r="59" spans="2:12" x14ac:dyDescent="0.25">
      <c r="B59" s="15"/>
      <c r="C59" s="16" t="s">
        <v>137</v>
      </c>
      <c r="D59" s="37"/>
      <c r="E59" s="37"/>
      <c r="F59" s="37"/>
      <c r="G59" s="37"/>
      <c r="H59" s="37"/>
      <c r="I59" s="37"/>
    </row>
    <row r="60" spans="2:12" x14ac:dyDescent="0.25">
      <c r="B60" s="15"/>
      <c r="C60" s="16" t="s">
        <v>138</v>
      </c>
      <c r="D60" s="37"/>
      <c r="E60" s="37"/>
      <c r="F60" s="37"/>
      <c r="G60" s="37"/>
      <c r="H60" s="37"/>
      <c r="I60" s="37"/>
    </row>
    <row r="61" spans="2:12" x14ac:dyDescent="0.25">
      <c r="B61" s="15"/>
      <c r="C61" s="16" t="s">
        <v>139</v>
      </c>
      <c r="D61" s="37">
        <v>2186743976</v>
      </c>
      <c r="E61" s="37">
        <v>38287065</v>
      </c>
      <c r="F61" s="37">
        <f>+D61+E61</f>
        <v>2225031041</v>
      </c>
      <c r="G61" s="37">
        <v>383301233</v>
      </c>
      <c r="H61" s="37">
        <v>382063425</v>
      </c>
      <c r="I61" s="34">
        <v>1065401522.5400002</v>
      </c>
      <c r="K61" s="49"/>
      <c r="L61" s="49"/>
    </row>
    <row r="62" spans="2:12" x14ac:dyDescent="0.25">
      <c r="B62" s="15"/>
      <c r="C62" s="16" t="s">
        <v>140</v>
      </c>
      <c r="D62" s="37"/>
      <c r="E62" s="37"/>
      <c r="F62" s="37"/>
      <c r="G62" s="37"/>
      <c r="H62" s="37"/>
      <c r="I62" s="37"/>
    </row>
    <row r="63" spans="2:12" x14ac:dyDescent="0.25">
      <c r="B63" s="15"/>
      <c r="C63" s="16" t="s">
        <v>141</v>
      </c>
      <c r="D63" s="37"/>
      <c r="E63" s="37"/>
      <c r="F63" s="37"/>
      <c r="G63" s="37"/>
      <c r="H63" s="37"/>
      <c r="I63" s="37"/>
    </row>
    <row r="64" spans="2:12" x14ac:dyDescent="0.25">
      <c r="B64" s="15"/>
      <c r="C64" s="16" t="s">
        <v>142</v>
      </c>
      <c r="D64" s="37"/>
      <c r="E64" s="37"/>
      <c r="F64" s="37"/>
      <c r="G64" s="37"/>
      <c r="H64" s="37"/>
      <c r="I64" s="37"/>
    </row>
    <row r="65" spans="2:9" ht="15.75" thickBot="1" x14ac:dyDescent="0.3">
      <c r="B65" s="171"/>
      <c r="C65" s="172" t="s">
        <v>143</v>
      </c>
      <c r="D65" s="173"/>
      <c r="E65" s="173"/>
      <c r="F65" s="173"/>
      <c r="G65" s="173"/>
      <c r="H65" s="173"/>
      <c r="I65" s="173"/>
    </row>
    <row r="66" spans="2:9" x14ac:dyDescent="0.25">
      <c r="B66" s="233" t="s">
        <v>144</v>
      </c>
      <c r="C66" s="237"/>
      <c r="D66" s="39">
        <f>SUM(D67:D75)</f>
        <v>0</v>
      </c>
      <c r="E66" s="39">
        <f t="shared" ref="E66:H66" si="13">SUM(E67:E75)</f>
        <v>0</v>
      </c>
      <c r="F66" s="39">
        <f t="shared" si="13"/>
        <v>0</v>
      </c>
      <c r="G66" s="39">
        <f t="shared" si="13"/>
        <v>0</v>
      </c>
      <c r="H66" s="39">
        <f t="shared" si="13"/>
        <v>0</v>
      </c>
      <c r="I66" s="39">
        <f t="shared" ref="I66" si="14">+F66-G66</f>
        <v>0</v>
      </c>
    </row>
    <row r="67" spans="2:9" x14ac:dyDescent="0.25">
      <c r="B67" s="15"/>
      <c r="C67" s="16" t="s">
        <v>145</v>
      </c>
      <c r="D67" s="37"/>
      <c r="E67" s="37"/>
      <c r="F67" s="37"/>
      <c r="G67" s="37"/>
      <c r="H67" s="37"/>
      <c r="I67" s="37"/>
    </row>
    <row r="68" spans="2:9" x14ac:dyDescent="0.25">
      <c r="B68" s="15"/>
      <c r="C68" s="16" t="s">
        <v>146</v>
      </c>
      <c r="D68" s="37"/>
      <c r="E68" s="37"/>
      <c r="F68" s="37"/>
      <c r="G68" s="37"/>
      <c r="H68" s="37"/>
      <c r="I68" s="37"/>
    </row>
    <row r="69" spans="2:9" x14ac:dyDescent="0.25">
      <c r="B69" s="15"/>
      <c r="C69" s="16" t="s">
        <v>147</v>
      </c>
      <c r="D69" s="37"/>
      <c r="E69" s="37"/>
      <c r="F69" s="37"/>
      <c r="G69" s="37"/>
      <c r="H69" s="37"/>
      <c r="I69" s="37"/>
    </row>
    <row r="70" spans="2:9" x14ac:dyDescent="0.25">
      <c r="B70" s="15"/>
      <c r="C70" s="16" t="s">
        <v>148</v>
      </c>
      <c r="D70" s="37"/>
      <c r="E70" s="37"/>
      <c r="F70" s="37"/>
      <c r="G70" s="37"/>
      <c r="H70" s="37"/>
      <c r="I70" s="37"/>
    </row>
    <row r="71" spans="2:9" x14ac:dyDescent="0.25">
      <c r="B71" s="15"/>
      <c r="C71" s="16" t="s">
        <v>149</v>
      </c>
      <c r="D71" s="37"/>
      <c r="E71" s="37"/>
      <c r="F71" s="37"/>
      <c r="G71" s="37"/>
      <c r="H71" s="37"/>
      <c r="I71" s="37"/>
    </row>
    <row r="72" spans="2:9" x14ac:dyDescent="0.25">
      <c r="B72" s="15"/>
      <c r="C72" s="16" t="s">
        <v>150</v>
      </c>
      <c r="D72" s="37"/>
      <c r="E72" s="37"/>
      <c r="F72" s="37"/>
      <c r="G72" s="37"/>
      <c r="H72" s="37"/>
      <c r="I72" s="37"/>
    </row>
    <row r="73" spans="2:9" x14ac:dyDescent="0.25">
      <c r="B73" s="15"/>
      <c r="C73" s="16" t="s">
        <v>151</v>
      </c>
      <c r="D73" s="37"/>
      <c r="E73" s="37"/>
      <c r="F73" s="37"/>
      <c r="G73" s="37"/>
      <c r="H73" s="37"/>
      <c r="I73" s="37"/>
    </row>
    <row r="74" spans="2:9" x14ac:dyDescent="0.25">
      <c r="B74" s="15"/>
      <c r="C74" s="16" t="s">
        <v>152</v>
      </c>
      <c r="D74" s="37"/>
      <c r="E74" s="37"/>
      <c r="F74" s="37"/>
      <c r="G74" s="37"/>
      <c r="H74" s="37"/>
      <c r="I74" s="37"/>
    </row>
    <row r="75" spans="2:9" x14ac:dyDescent="0.25">
      <c r="B75" s="15"/>
      <c r="C75" s="16" t="s">
        <v>153</v>
      </c>
      <c r="D75" s="37"/>
      <c r="E75" s="37"/>
      <c r="F75" s="37"/>
      <c r="G75" s="37"/>
      <c r="H75" s="37"/>
      <c r="I75" s="37"/>
    </row>
    <row r="76" spans="2:9" x14ac:dyDescent="0.25">
      <c r="B76" s="19"/>
      <c r="C76" s="20"/>
      <c r="D76" s="37"/>
      <c r="E76" s="37"/>
      <c r="F76" s="37"/>
      <c r="G76" s="37"/>
      <c r="H76" s="37"/>
      <c r="I76" s="37"/>
    </row>
    <row r="77" spans="2:9" x14ac:dyDescent="0.25">
      <c r="B77" s="233" t="s">
        <v>154</v>
      </c>
      <c r="C77" s="237"/>
      <c r="D77" s="39">
        <f>SUM(D78:D81)</f>
        <v>0</v>
      </c>
      <c r="E77" s="39">
        <f t="shared" ref="E77:H77" si="15">SUM(E78:E81)</f>
        <v>0</v>
      </c>
      <c r="F77" s="39">
        <f t="shared" si="15"/>
        <v>0</v>
      </c>
      <c r="G77" s="39">
        <f t="shared" si="15"/>
        <v>0</v>
      </c>
      <c r="H77" s="39">
        <f t="shared" si="15"/>
        <v>0</v>
      </c>
      <c r="I77" s="39">
        <f t="shared" ref="I77" si="16">+F77-G77</f>
        <v>0</v>
      </c>
    </row>
    <row r="78" spans="2:9" x14ac:dyDescent="0.25">
      <c r="B78" s="15"/>
      <c r="C78" s="16" t="s">
        <v>155</v>
      </c>
      <c r="D78" s="37"/>
      <c r="E78" s="37"/>
      <c r="F78" s="37"/>
      <c r="G78" s="37"/>
      <c r="H78" s="37"/>
      <c r="I78" s="37"/>
    </row>
    <row r="79" spans="2:9" ht="16.5" x14ac:dyDescent="0.25">
      <c r="B79" s="15"/>
      <c r="C79" s="23" t="s">
        <v>156</v>
      </c>
      <c r="D79" s="37"/>
      <c r="E79" s="37"/>
      <c r="F79" s="37"/>
      <c r="G79" s="37"/>
      <c r="H79" s="37"/>
      <c r="I79" s="37"/>
    </row>
    <row r="80" spans="2:9" x14ac:dyDescent="0.25">
      <c r="B80" s="15"/>
      <c r="C80" s="16" t="s">
        <v>157</v>
      </c>
      <c r="D80" s="37"/>
      <c r="E80" s="37"/>
      <c r="F80" s="37"/>
      <c r="G80" s="37"/>
      <c r="H80" s="37"/>
      <c r="I80" s="37"/>
    </row>
    <row r="81" spans="2:9" x14ac:dyDescent="0.25">
      <c r="B81" s="15"/>
      <c r="C81" s="16" t="s">
        <v>158</v>
      </c>
      <c r="D81" s="37"/>
      <c r="E81" s="37"/>
      <c r="F81" s="37"/>
      <c r="G81" s="37"/>
      <c r="H81" s="37"/>
      <c r="I81" s="37"/>
    </row>
    <row r="82" spans="2:9" x14ac:dyDescent="0.25">
      <c r="B82" s="19"/>
      <c r="C82" s="20"/>
      <c r="D82" s="37"/>
      <c r="E82" s="37"/>
      <c r="F82" s="37"/>
      <c r="G82" s="37"/>
      <c r="H82" s="37"/>
      <c r="I82" s="37"/>
    </row>
    <row r="83" spans="2:9" x14ac:dyDescent="0.25">
      <c r="B83" s="233" t="s">
        <v>120</v>
      </c>
      <c r="C83" s="237"/>
      <c r="D83" s="39">
        <f>+D10+D47</f>
        <v>2991319325</v>
      </c>
      <c r="E83" s="39">
        <f t="shared" ref="E83:H83" si="17">+E10+E47</f>
        <v>38805145</v>
      </c>
      <c r="F83" s="39">
        <f t="shared" si="17"/>
        <v>3030124470</v>
      </c>
      <c r="G83" s="39">
        <f t="shared" si="17"/>
        <v>472684325</v>
      </c>
      <c r="H83" s="39">
        <f t="shared" si="17"/>
        <v>469857766</v>
      </c>
      <c r="I83" s="39">
        <f>+F83-G83</f>
        <v>2557440145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5">
        <f>+'FORMATO 6B'!C27-'FORMATO 6C'!D83</f>
        <v>0</v>
      </c>
      <c r="E86" s="55">
        <f>+'FORMATO 6B'!D27-'FORMATO 6C'!E83</f>
        <v>0</v>
      </c>
      <c r="F86" s="55">
        <f>+'FORMATO 6B'!E27-'FORMATO 6C'!F83</f>
        <v>0</v>
      </c>
      <c r="G86" s="55">
        <f>+'FORMATO 6B'!F27-'FORMATO 6C'!G83</f>
        <v>0</v>
      </c>
      <c r="H86" s="55">
        <f>+'FORMATO 6B'!G27-'FORMATO 6C'!H83</f>
        <v>0</v>
      </c>
      <c r="I86" s="55">
        <f>+'FORMATO 6B'!H27-'FORMATO 6C'!I83</f>
        <v>0</v>
      </c>
    </row>
    <row r="87" spans="2:9" x14ac:dyDescent="0.25">
      <c r="D87" s="55"/>
      <c r="E87" s="55"/>
      <c r="F87" s="55"/>
      <c r="G87" s="55"/>
      <c r="H87" s="55"/>
      <c r="I87" s="55"/>
    </row>
    <row r="88" spans="2:9" x14ac:dyDescent="0.25">
      <c r="D88" s="38"/>
      <c r="E88" s="38"/>
      <c r="F88" s="38"/>
      <c r="G88" s="38"/>
      <c r="H88" s="38"/>
      <c r="I88" s="38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20" workbookViewId="0">
      <selection activeCell="B13" sqref="B13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4" t="s">
        <v>176</v>
      </c>
      <c r="C2" s="175"/>
      <c r="D2" s="175"/>
      <c r="E2" s="175"/>
      <c r="F2" s="175"/>
      <c r="G2" s="175"/>
      <c r="H2" s="292"/>
    </row>
    <row r="3" spans="2:8" ht="9.75" customHeight="1" x14ac:dyDescent="0.25">
      <c r="B3" s="238" t="s">
        <v>40</v>
      </c>
      <c r="C3" s="239"/>
      <c r="D3" s="239"/>
      <c r="E3" s="239"/>
      <c r="F3" s="239"/>
      <c r="G3" s="239"/>
      <c r="H3" s="293"/>
    </row>
    <row r="4" spans="2:8" ht="9.75" customHeight="1" x14ac:dyDescent="0.25">
      <c r="B4" s="238" t="s">
        <v>160</v>
      </c>
      <c r="C4" s="239"/>
      <c r="D4" s="239"/>
      <c r="E4" s="239"/>
      <c r="F4" s="239"/>
      <c r="G4" s="239"/>
      <c r="H4" s="293"/>
    </row>
    <row r="5" spans="2:8" ht="9.75" customHeight="1" x14ac:dyDescent="0.25">
      <c r="B5" s="238" t="str">
        <f>+'FORMATO 6A'!B4:I4</f>
        <v>Del 1 de enero al 31 de marzo de 2023 (b)</v>
      </c>
      <c r="C5" s="239"/>
      <c r="D5" s="239"/>
      <c r="E5" s="239"/>
      <c r="F5" s="239"/>
      <c r="G5" s="239"/>
      <c r="H5" s="293"/>
    </row>
    <row r="6" spans="2:8" ht="9.75" customHeight="1" thickBot="1" x14ac:dyDescent="0.3">
      <c r="B6" s="241" t="s">
        <v>0</v>
      </c>
      <c r="C6" s="242"/>
      <c r="D6" s="242"/>
      <c r="E6" s="242"/>
      <c r="F6" s="242"/>
      <c r="G6" s="242"/>
      <c r="H6" s="294"/>
    </row>
    <row r="7" spans="2:8" ht="15.75" thickBot="1" x14ac:dyDescent="0.3">
      <c r="B7" s="214" t="s">
        <v>175</v>
      </c>
      <c r="C7" s="282" t="s">
        <v>42</v>
      </c>
      <c r="D7" s="283"/>
      <c r="E7" s="283"/>
      <c r="F7" s="283"/>
      <c r="G7" s="284"/>
      <c r="H7" s="216" t="s">
        <v>179</v>
      </c>
    </row>
    <row r="8" spans="2:8" ht="17.25" thickBot="1" x14ac:dyDescent="0.3">
      <c r="B8" s="215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17"/>
    </row>
    <row r="9" spans="2:8" ht="16.5" x14ac:dyDescent="0.25">
      <c r="B9" s="133" t="s">
        <v>162</v>
      </c>
      <c r="C9" s="130">
        <f>+C10+C11+C12+C15+C16+C19</f>
        <v>525910026</v>
      </c>
      <c r="D9" s="39">
        <f t="shared" ref="D9:G9" si="0">+D10+D11+D12+D15+D16+D19</f>
        <v>171538</v>
      </c>
      <c r="E9" s="39">
        <f>+E10+E11+E12+E15+E16+E19</f>
        <v>526081564</v>
      </c>
      <c r="F9" s="39">
        <f t="shared" si="0"/>
        <v>87586980</v>
      </c>
      <c r="G9" s="39">
        <f t="shared" si="0"/>
        <v>86013757</v>
      </c>
      <c r="H9" s="39">
        <f>+E9-F9</f>
        <v>438494584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525910026</v>
      </c>
      <c r="D12" s="131">
        <f t="shared" si="1"/>
        <v>171538</v>
      </c>
      <c r="E12" s="131">
        <f t="shared" si="1"/>
        <v>526081564</v>
      </c>
      <c r="F12" s="131">
        <f t="shared" si="1"/>
        <v>87586980</v>
      </c>
      <c r="G12" s="131">
        <f t="shared" si="1"/>
        <v>86013757</v>
      </c>
      <c r="H12" s="131">
        <f t="shared" si="1"/>
        <v>438494584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525910026</v>
      </c>
      <c r="D14" s="131">
        <f>+'FORMATO 6A'!E9</f>
        <v>171538</v>
      </c>
      <c r="E14" s="50">
        <f>+C14+D14</f>
        <v>526081564</v>
      </c>
      <c r="F14" s="50">
        <f>+'FORMATO 6A'!G9</f>
        <v>87586980</v>
      </c>
      <c r="G14" s="50">
        <f>+'FORMATO 6A'!H9</f>
        <v>86013757</v>
      </c>
      <c r="H14" s="37">
        <f>+E14-F14</f>
        <v>438494584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1843018262</v>
      </c>
      <c r="D21" s="41">
        <f t="shared" ref="D21:G21" si="2">+D22+D23+D27+D28+D31+D24</f>
        <v>37847849</v>
      </c>
      <c r="E21" s="41">
        <f t="shared" si="2"/>
        <v>1880866111</v>
      </c>
      <c r="F21" s="41">
        <f t="shared" si="2"/>
        <v>371825909</v>
      </c>
      <c r="G21" s="41">
        <f t="shared" si="2"/>
        <v>370588798</v>
      </c>
      <c r="H21" s="41">
        <f t="shared" ref="H21" si="3">+E21-F21</f>
        <v>1509040202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1843018262</v>
      </c>
      <c r="D24" s="37">
        <f t="shared" ref="D24:F24" si="4">SUM(D25:D26)</f>
        <v>37847849</v>
      </c>
      <c r="E24" s="37">
        <f t="shared" si="4"/>
        <v>1880866111</v>
      </c>
      <c r="F24" s="37">
        <f t="shared" si="4"/>
        <v>371825909</v>
      </c>
      <c r="G24" s="37">
        <f>SUM(G25:G26)</f>
        <v>370588798</v>
      </c>
      <c r="H24" s="37">
        <f>+E24-F24</f>
        <v>1509040202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1843018262</v>
      </c>
      <c r="D26" s="50">
        <f>+'FORMATO 6A'!E84</f>
        <v>37847849</v>
      </c>
      <c r="E26" s="50">
        <f>+C26+D26</f>
        <v>1880866111</v>
      </c>
      <c r="F26" s="50">
        <f>+'FORMATO 6A'!G84</f>
        <v>371825909</v>
      </c>
      <c r="G26" s="50">
        <f>+'FORMATO 6A'!H84</f>
        <v>370588798</v>
      </c>
      <c r="H26" s="50">
        <f>E26-F26</f>
        <v>1509040202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2368928288</v>
      </c>
      <c r="D32" s="42">
        <f t="shared" ref="D32:H32" si="5">+D9+D21</f>
        <v>38019387</v>
      </c>
      <c r="E32" s="42">
        <f t="shared" si="5"/>
        <v>2406947675</v>
      </c>
      <c r="F32" s="42">
        <f t="shared" si="5"/>
        <v>459412889</v>
      </c>
      <c r="G32" s="42">
        <f t="shared" si="5"/>
        <v>456602555</v>
      </c>
      <c r="H32" s="42">
        <f t="shared" si="5"/>
        <v>1947534786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0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0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2023-04-10T18:16:59Z</cp:lastPrinted>
  <dcterms:created xsi:type="dcterms:W3CDTF">2016-12-03T17:06:18Z</dcterms:created>
  <dcterms:modified xsi:type="dcterms:W3CDTF">2023-04-21T23:04:44Z</dcterms:modified>
</cp:coreProperties>
</file>