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IDET\"/>
    </mc:Choice>
  </mc:AlternateContent>
  <xr:revisionPtr revIDLastSave="0" documentId="13_ncr:1_{34C96F69-DB10-48E0-AFF7-8A9846A69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6" l="1"/>
  <c r="G36" i="6"/>
  <c r="G35" i="6"/>
  <c r="G34" i="6"/>
  <c r="G32" i="6"/>
  <c r="G31" i="6"/>
  <c r="G30" i="6"/>
  <c r="G29" i="6"/>
  <c r="G28" i="6"/>
  <c r="G24" i="6"/>
  <c r="F9" i="6"/>
  <c r="G101" i="6"/>
  <c r="F104" i="6"/>
  <c r="I36" i="5"/>
  <c r="H36" i="5"/>
  <c r="G61" i="5"/>
  <c r="G10" i="4"/>
  <c r="G15" i="4"/>
  <c r="F15" i="4"/>
  <c r="F10" i="4"/>
  <c r="F10" i="7"/>
  <c r="E10" i="7"/>
  <c r="E17" i="2"/>
  <c r="D17" i="2"/>
  <c r="G26" i="6"/>
  <c r="G25" i="6"/>
  <c r="G23" i="6"/>
  <c r="G22" i="6"/>
  <c r="G21" i="6"/>
  <c r="G20" i="6"/>
  <c r="G19" i="6"/>
  <c r="G18" i="6"/>
  <c r="G16" i="6"/>
  <c r="G15" i="6"/>
  <c r="G14" i="6"/>
  <c r="G13" i="6"/>
  <c r="G12" i="6"/>
  <c r="G11" i="6"/>
  <c r="G10" i="6"/>
  <c r="F9" i="9" l="1"/>
  <c r="F8" i="9" s="1"/>
  <c r="F9" i="4"/>
  <c r="G11" i="4"/>
  <c r="G113" i="6"/>
  <c r="G111" i="6"/>
  <c r="G110" i="6"/>
  <c r="G109" i="6"/>
  <c r="G108" i="6"/>
  <c r="G107" i="6"/>
  <c r="G106" i="6"/>
  <c r="G105" i="6"/>
  <c r="G103" i="6"/>
  <c r="G102" i="6"/>
  <c r="G100" i="6"/>
  <c r="G99" i="6"/>
  <c r="G98" i="6"/>
  <c r="G97" i="6"/>
  <c r="G96" i="6"/>
  <c r="G95" i="6"/>
  <c r="J36" i="5"/>
  <c r="J14" i="5"/>
  <c r="G13" i="5"/>
  <c r="H13" i="5" s="1"/>
  <c r="J58" i="5"/>
  <c r="F94" i="6"/>
  <c r="E53" i="6"/>
  <c r="G31" i="1"/>
  <c r="E11" i="6"/>
  <c r="D9" i="6"/>
  <c r="B10" i="7"/>
  <c r="H61" i="5"/>
  <c r="F30" i="5"/>
  <c r="I13" i="5" l="1"/>
  <c r="D9" i="1"/>
  <c r="G17" i="5"/>
  <c r="H17" i="5" s="1"/>
  <c r="I17" i="5" s="1"/>
  <c r="G14" i="5"/>
  <c r="J13" i="5" l="1"/>
  <c r="G54" i="6"/>
  <c r="G52" i="6"/>
  <c r="G51" i="6"/>
  <c r="G50" i="6"/>
  <c r="G49" i="6"/>
  <c r="G48" i="6"/>
  <c r="E52" i="6"/>
  <c r="E50" i="6"/>
  <c r="E49" i="6"/>
  <c r="E16" i="6"/>
  <c r="E15" i="6"/>
  <c r="E14" i="6"/>
  <c r="E13" i="6"/>
  <c r="E12" i="6"/>
  <c r="E10" i="6"/>
  <c r="D41" i="1" l="1"/>
  <c r="G9" i="6"/>
  <c r="F114" i="6"/>
  <c r="E48" i="6"/>
  <c r="D37" i="6"/>
  <c r="D27" i="6"/>
  <c r="D17" i="6"/>
  <c r="D104" i="6"/>
  <c r="D94" i="6"/>
  <c r="D86" i="6"/>
  <c r="F68" i="4"/>
  <c r="F17" i="6" l="1"/>
  <c r="D147" i="6"/>
  <c r="H57" i="5"/>
  <c r="E38" i="6" l="1"/>
  <c r="F57" i="5" l="1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J19" i="5" s="1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9" i="4" l="1"/>
  <c r="G57" i="5" l="1"/>
  <c r="C9" i="1" l="1"/>
  <c r="D17" i="1" l="1"/>
  <c r="I61" i="5" l="1"/>
  <c r="J61" i="5" s="1"/>
  <c r="G68" i="4"/>
  <c r="I57" i="5" l="1"/>
  <c r="H60" i="8"/>
  <c r="H59" i="8"/>
  <c r="H58" i="8"/>
  <c r="E23" i="8"/>
  <c r="E22" i="8"/>
  <c r="E21" i="8"/>
  <c r="G26" i="8" l="1"/>
  <c r="E26" i="8"/>
  <c r="H62" i="8" l="1"/>
  <c r="G17" i="6" l="1"/>
  <c r="B19" i="7" l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21" i="7" l="1"/>
  <c r="D19" i="7" s="1"/>
  <c r="D61" i="8"/>
  <c r="E61" i="8" s="1"/>
  <c r="C19" i="7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D8" i="6" l="1"/>
  <c r="D160" i="6" s="1"/>
  <c r="H29" i="8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8" i="6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9" i="6" s="1"/>
  <c r="E57" i="5"/>
  <c r="J57" i="5" s="1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G48" i="5"/>
  <c r="F48" i="5"/>
  <c r="E48" i="5"/>
  <c r="C8" i="6" l="1"/>
  <c r="J62" i="5"/>
  <c r="H68" i="5"/>
  <c r="G57" i="4"/>
  <c r="B8" i="9"/>
  <c r="B31" i="9" s="1"/>
  <c r="E8" i="6"/>
  <c r="J70" i="5"/>
  <c r="D9" i="9"/>
  <c r="G9" i="9" s="1"/>
  <c r="C8" i="9"/>
  <c r="E8" i="9"/>
  <c r="F8" i="6"/>
  <c r="G68" i="5"/>
  <c r="C160" i="6"/>
  <c r="B8" i="7" s="1"/>
  <c r="B30" i="7" s="1"/>
  <c r="C25" i="8" s="1"/>
  <c r="C20" i="8" s="1"/>
  <c r="C9" i="8" s="1"/>
  <c r="C83" i="8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G41" i="5"/>
  <c r="G40" i="5"/>
  <c r="G36" i="5"/>
  <c r="G35" i="5"/>
  <c r="G34" i="5"/>
  <c r="G33" i="5"/>
  <c r="G32" i="5"/>
  <c r="G31" i="5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6" i="5"/>
  <c r="G15" i="5"/>
  <c r="J15" i="5" s="1"/>
  <c r="G12" i="5"/>
  <c r="J12" i="5" s="1"/>
  <c r="G11" i="5"/>
  <c r="J11" i="5" s="1"/>
  <c r="G10" i="5"/>
  <c r="J10" i="5" s="1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H31" i="5" l="1"/>
  <c r="J31" i="5" s="1"/>
  <c r="J30" i="5" s="1"/>
  <c r="G30" i="5"/>
  <c r="G43" i="5" s="1"/>
  <c r="G73" i="5" s="1"/>
  <c r="H35" i="5"/>
  <c r="J35" i="5" s="1"/>
  <c r="F43" i="5"/>
  <c r="F73" i="5" s="1"/>
  <c r="H16" i="5"/>
  <c r="J17" i="5"/>
  <c r="H33" i="5"/>
  <c r="J33" i="5"/>
  <c r="J32" i="5"/>
  <c r="H34" i="5"/>
  <c r="J34" i="5" s="1"/>
  <c r="F57" i="4"/>
  <c r="F61" i="4" s="1"/>
  <c r="F62" i="4" s="1"/>
  <c r="H8" i="6"/>
  <c r="D8" i="9"/>
  <c r="G8" i="9"/>
  <c r="G37" i="5"/>
  <c r="H38" i="5"/>
  <c r="I38" i="5" s="1"/>
  <c r="J38" i="5" s="1"/>
  <c r="I19" i="5"/>
  <c r="F46" i="4"/>
  <c r="G46" i="4"/>
  <c r="E43" i="5"/>
  <c r="E73" i="5" s="1"/>
  <c r="J78" i="5"/>
  <c r="G39" i="5"/>
  <c r="H39" i="5" s="1"/>
  <c r="E46" i="4"/>
  <c r="G61" i="4"/>
  <c r="G62" i="4" s="1"/>
  <c r="H32" i="5"/>
  <c r="I32" i="5" s="1"/>
  <c r="I31" i="5"/>
  <c r="I33" i="5"/>
  <c r="G18" i="4"/>
  <c r="F18" i="4"/>
  <c r="E18" i="4"/>
  <c r="E59" i="4" s="1"/>
  <c r="E61" i="4" s="1"/>
  <c r="E62" i="4" s="1"/>
  <c r="E14" i="4"/>
  <c r="E9" i="4"/>
  <c r="I34" i="5" l="1"/>
  <c r="I35" i="5"/>
  <c r="I30" i="5"/>
  <c r="I16" i="5"/>
  <c r="J16" i="5"/>
  <c r="H30" i="5"/>
  <c r="H43" i="5" s="1"/>
  <c r="H73" i="5" s="1"/>
  <c r="H37" i="5"/>
  <c r="I39" i="5"/>
  <c r="J39" i="5" s="1"/>
  <c r="E22" i="4"/>
  <c r="E23" i="4" l="1"/>
  <c r="E24" i="4" s="1"/>
  <c r="E33" i="4" s="1"/>
  <c r="I37" i="5"/>
  <c r="I43" i="5" s="1"/>
  <c r="I73" i="5" s="1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J37" i="5" l="1"/>
  <c r="J43" i="5" s="1"/>
  <c r="J73" i="5" s="1"/>
  <c r="H47" i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47" i="1"/>
  <c r="C61" i="1" s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E25" i="8" s="1"/>
  <c r="E20" i="8" s="1"/>
  <c r="E9" i="8" s="1"/>
  <c r="E83" i="8" s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160" i="6" l="1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2" i="4" s="1"/>
  <c r="F25" i="8"/>
  <c r="G10" i="7"/>
  <c r="G8" i="7" s="1"/>
  <c r="E8" i="7"/>
  <c r="F61" i="8"/>
  <c r="F19" i="7"/>
  <c r="G21" i="7"/>
  <c r="G19" i="7" s="1"/>
  <c r="E19" i="7"/>
  <c r="E30" i="7" s="1"/>
  <c r="H25" i="8" s="1"/>
  <c r="H24" i="8"/>
  <c r="G30" i="7" l="1"/>
  <c r="F23" i="4"/>
  <c r="F24" i="4" s="1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<sst xmlns="http://schemas.openxmlformats.org/spreadsheetml/2006/main" count="663" uniqueCount="458">
  <si>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</si>
  <si>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</si>
  <si>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</si>
  <si>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</si>
  <si>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</si>
  <si>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</si>
  <si>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</si>
  <si>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</si>
  <si>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</si>
  <si>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</si>
  <si>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</si>
  <si>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</si>
  <si>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</si>
  <si>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</si>
  <si>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</si>
  <si>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</si>
  <si>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</si>
  <si>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</si>
  <si>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</si>
  <si>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</si>
  <si>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</si>
  <si>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</si>
  <si>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</si>
  <si>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</si>
  <si>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</si>
  <si>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</si>
  <si>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</si>
  <si>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</si>
  <si>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</si>
  <si>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</si>
  <si>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</si>
  <si>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</si>
  <si>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</si>
  <si>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</si>
  <si>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</si>
  <si>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</si>
  <si>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</si>
  <si>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</si>
  <si>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</si>
  <si>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</si>
  <si>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</si>
  <si>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</si>
  <si>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</si>
  <si>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</si>
  <si>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</si>
  <si>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</si>
  <si>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</si>
  <si>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</si>
  <si>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</si>
  <si>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</si>
  <si>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</si>
  <si>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</si>
  <si>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</si>
  <si>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</si>
  <si>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</si>
  <si>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</si>
  <si>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</si>
  <si>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</si>
  <si>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</si>
  <si>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</si>
  <si>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</si>
  <si>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</si>
  <si>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</si>
  <si>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</si>
  <si>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</si>
  <si>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</si>
  <si>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</si>
  <si>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</si>
  <si>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</si>
  <si>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</si>
  <si>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</si>
  <si>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</si>
  <si>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</si>
  <si>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</si>
  <si>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</si>
  <si>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</si>
  <si>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</si>
  <si>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</si>
  <si>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</si>
  <si>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</si>
  <si>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</si>
  <si>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</si>
  <si>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</si>
  <si>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</si>
  <si>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</si>
  <si>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</si>
  <si>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</si>
  <si>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</si>
  <si>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</si>
  <si>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</si>
  <si>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</si>
  <si>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</si>
  <si>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</si>
  <si>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</si>
  <si>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</si>
  <si>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</si>
  <si>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</si>
  <si>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</si>
  <si>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</si>
  <si>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</si>
  <si>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</si>
  <si>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</si>
  <si>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</si>
  <si>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</si>
  <si>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</si>
  <si>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</si>
  <si>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</si>
  <si>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</si>
  <si>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</si>
  <si>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</si>
  <si>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</si>
  <si>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</si>
  <si>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</si>
  <si>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</si>
  <si>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</si>
  <si>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</si>
  <si>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</si>
  <si>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</si>
  <si>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</si>
  <si>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</si>
  <si>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</si>
  <si>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</si>
  <si>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</si>
  <si>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</si>
  <si>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</si>
  <si>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</si>
  <si>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</si>
  <si>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</si>
  <si>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</si>
  <si>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</si>
  <si>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</si>
  <si>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</si>
  <si>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</si>
  <si>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</si>
  <si>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</si>
  <si>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</si>
  <si>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</si>
  <si>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</si>
  <si>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</si>
  <si>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</si>
  <si>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</si>
  <si>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</si>
  <si>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</si>
  <si>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</si>
  <si>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</si>
  <si>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</si>
  <si>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</si>
  <si>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</si>
  <si>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</si>
  <si>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</si>
  <si>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</si>
  <si>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</si>
  <si>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</si>
  <si>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</si>
  <si>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</si>
  <si>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</si>
  <si>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</si>
  <si>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</si>
  <si>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</si>
  <si>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</si>
  <si>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</si>
  <si>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</si>
  <si>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</si>
  <si>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</si>
  <si>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</si>
  <si>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</si>
  <si>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</si>
  <si>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</si>
  <si>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</si>
  <si>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</si>
  <si>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</si>
  <si>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</si>
  <si>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</si>
  <si>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</si>
  <si>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</si>
  <si>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</si>
  <si>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</si>
  <si>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</si>
  <si>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</si>
  <si>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</si>
  <si>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</si>
  <si>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</si>
  <si>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</si>
  <si>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</si>
  <si>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</si>
  <si>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</si>
  <si>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</si>
  <si>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</si>
  <si>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</si>
  <si>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</si>
  <si>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</si>
  <si>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</si>
  <si>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</si>
  <si>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</si>
  <si>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</si>
  <si>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</si>
  <si>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</si>
  <si>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</si>
  <si>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</si>
  <si>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</si>
  <si>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</si>
  <si>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</si>
  <si>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</si>
  <si>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</si>
  <si>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</si>
  <si>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</si>
  <si>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</si>
  <si>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</si>
  <si>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</si>
  <si>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</si>
  <si>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</si>
  <si>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</si>
  <si>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</si>
  <si>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</si>
  <si>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</si>
  <si>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</si>
  <si>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</si>
  <si>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</si>
  <si>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</si>
  <si>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</si>
  <si>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</si>
  <si>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</si>
  <si>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</si>
  <si>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</si>
  <si>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</si>
  <si>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</si>
  <si>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</si>
  <si>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</si>
  <si>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</si>
  <si>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</si>
  <si>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</si>
  <si>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</si>
  <si>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</si>
  <si>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</si>
  <si>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</si>
  <si>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</si>
  <si>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</si>
  <si>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</si>
  <si>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</si>
  <si>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</si>
  <si>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</si>
  <si>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</si>
  <si>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</si>
  <si>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</si>
  <si>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</si>
  <si>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</si>
  <si>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</si>
  <si>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</si>
  <si>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</si>
  <si>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</si>
  <si>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</si>
  <si>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</si>
  <si>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</si>
  <si>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</si>
  <si>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</si>
  <si>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</si>
  <si>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</si>
  <si>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</si>
  <si>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</si>
  <si>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</si>
  <si>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</si>
  <si>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</si>
  <si>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</si>
  <si>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</si>
  <si>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</si>
  <si>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</si>
  <si>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</si>
  <si>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</si>
  <si>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</si>
  <si>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</si>
  <si>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</si>
  <si>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</si>
  <si>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</si>
  <si>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</si>
  <si>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</si>
  <si>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</si>
  <si>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</si>
  <si>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</si>
  <si>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</si>
  <si>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</si>
  <si>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</si>
  <si>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</si>
  <si>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</si>
  <si>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</si>
  <si>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</si>
  <si>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</si>
  <si>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</si>
  <si>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</si>
  <si>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</si>
  <si>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</si>
  <si>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</si>
  <si>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</si>
  <si>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</si>
  <si>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</si>
  <si>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</si>
  <si>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</si>
  <si>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</si>
  <si>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</si>
  <si>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</si>
  <si>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</si>
  <si>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</si>
  <si>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</si>
  <si>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</si>
  <si>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</si>
  <si>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</si>
  <si>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</si>
  <si>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</si>
  <si>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</si>
  <si>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</si>
  <si>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</si>
  <si>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</si>
  <si>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</si>
  <si>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</si>
  <si>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</si>
  <si>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</si>
  <si>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</si>
  <si>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</si>
  <si>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</si>
  <si>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</si>
  <si>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</si>
  <si>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</si>
  <si>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</si>
  <si>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</si>
  <si>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</si>
  <si>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</si>
  <si>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</si>
  <si>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</si>
  <si>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</si>
  <si>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</si>
  <si>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</si>
  <si>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</si>
  <si>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</si>
  <si>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</si>
  <si>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</si>
  <si>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</si>
  <si>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</si>
  <si>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</si>
  <si>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</si>
  <si>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</si>
  <si>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</si>
  <si>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</si>
  <si>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</si>
  <si>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</si>
  <si>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</si>
  <si>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</si>
  <si>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</si>
  <si>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</si>
  <si>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</si>
  <si>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</si>
  <si>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</si>
  <si>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</si>
  <si>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</si>
  <si>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</si>
  <si>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</si>
  <si>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</si>
  <si>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</si>
  <si>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</si>
  <si>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</si>
  <si>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</si>
  <si>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</si>
  <si>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</si>
  <si>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</si>
  <si>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</si>
  <si>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</si>
  <si>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</si>
  <si>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</si>
  <si>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</si>
  <si>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</si>
  <si>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</si>
  <si>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</si>
  <si>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</si>
  <si>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</si>
  <si>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</si>
  <si>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</si>
  <si>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</si>
  <si>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</si>
  <si>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</si>
  <si>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</si>
  <si>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</si>
  <si>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</si>
  <si>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</si>
  <si>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</si>
  <si>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</si>
  <si>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</si>
  <si>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</si>
  <si>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</si>
  <si>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</si>
  <si>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</si>
  <si>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</si>
  <si>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</si>
  <si>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</si>
  <si>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</si>
  <si>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</si>
  <si>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</si>
  <si>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</si>
  <si>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</si>
  <si>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</si>
  <si>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</si>
  <si>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</si>
  <si>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</si>
  <si>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</si>
  <si>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</si>
  <si>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</si>
  <si>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</si>
  <si>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</si>
  <si>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</si>
  <si>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</si>
  <si>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</si>
  <si>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</si>
  <si>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</si>
  <si>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</si>
  <si>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</si>
  <si>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</si>
  <si>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</si>
  <si>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</si>
  <si>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</si>
  <si>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</si>
  <si>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</si>
  <si>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</si>
  <si>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</si>
  <si>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</si>
  <si>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</si>
  <si>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</si>
  <si>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</si>
  <si>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</si>
  <si>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</si>
  <si>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</si>
  <si>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</si>
  <si>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</si>
  <si>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</si>
  <si>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</si>
  <si>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</si>
  <si>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</si>
  <si>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</si>
  <si>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</si>
  <si>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</si>
  <si>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</si>
  <si>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</si>
  <si>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</si>
  <si>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</si>
  <si>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</si>
  <si>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</si>
  <si>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</si>
  <si>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</si>
  <si>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</si>
  <si>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Directora General del Instituto del Deporte de Tlaxcala</t>
  </si>
  <si>
    <t>L.C. José Alejandro López Armendariz</t>
  </si>
  <si>
    <t>Jefe del Departamento de de Administración y Finanzas</t>
  </si>
  <si>
    <t>Lic. Madai Pérez Carrillo</t>
  </si>
  <si>
    <t xml:space="preserve">  </t>
  </si>
  <si>
    <t>31 de diciembre de 2022</t>
  </si>
  <si>
    <t>al 31 de diciembre de 2022 (d)</t>
  </si>
  <si>
    <t>Del 1 de enero al 30 de septiembre de 2023</t>
  </si>
  <si>
    <t>Del 01 de enero al 31 de diciembre de 2022 y del 01 de enero al 30 de septiembre de 2023</t>
  </si>
  <si>
    <t>30 de septiembre de 2023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</si>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</sst>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86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6804</xdr:rowOff>
    </xdr:from>
    <xdr:to>
      <xdr:col>3</xdr:col>
      <xdr:colOff>575076</xdr:colOff>
      <xdr:row>43</xdr:row>
      <xdr:rowOff>109381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5825C51-54A8-43C0-B248-6B46E18ACA60}"/>
            </a:ext>
          </a:extLst>
        </xdr:cNvPr>
        <xdr:cNvSpPr/>
      </xdr:nvSpPr>
      <xdr:spPr>
        <a:xfrm>
          <a:off x="95250" y="864734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</xdr:row>
      <xdr:rowOff>171450</xdr:rowOff>
    </xdr:from>
    <xdr:to>
      <xdr:col>3</xdr:col>
      <xdr:colOff>2677380</xdr:colOff>
      <xdr:row>83</xdr:row>
      <xdr:rowOff>83527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3B81637B-AA0D-4907-9A41-36E351F491B8}"/>
            </a:ext>
          </a:extLst>
        </xdr:cNvPr>
        <xdr:cNvSpPr/>
      </xdr:nvSpPr>
      <xdr:spPr>
        <a:xfrm>
          <a:off x="1314450" y="122491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355022</xdr:colOff>
      <xdr:row>79</xdr:row>
      <xdr:rowOff>164523</xdr:rowOff>
    </xdr:from>
    <xdr:to>
      <xdr:col>3</xdr:col>
      <xdr:colOff>2642743</xdr:colOff>
      <xdr:row>83</xdr:row>
      <xdr:rowOff>76600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173A0FB-F2C1-45A4-90C5-192C89237D5F}"/>
            </a:ext>
          </a:extLst>
        </xdr:cNvPr>
        <xdr:cNvSpPr/>
      </xdr:nvSpPr>
      <xdr:spPr>
        <a:xfrm>
          <a:off x="1229590" y="124431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161</xdr:row>
      <xdr:rowOff>173182</xdr:rowOff>
    </xdr:from>
    <xdr:to>
      <xdr:col>2</xdr:col>
      <xdr:colOff>131607</xdr:colOff>
      <xdr:row>165</xdr:row>
      <xdr:rowOff>85259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843ED19-526F-4495-9D14-508C218A3BD9}"/>
            </a:ext>
          </a:extLst>
        </xdr:cNvPr>
        <xdr:cNvSpPr/>
      </xdr:nvSpPr>
      <xdr:spPr>
        <a:xfrm>
          <a:off x="311727" y="213966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2</xdr:col>
      <xdr:colOff>200880</xdr:colOff>
      <xdr:row>35</xdr:row>
      <xdr:rowOff>150202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201D5D5F-C314-400B-BBD1-CE1ABFB1EA0C}"/>
            </a:ext>
          </a:extLst>
        </xdr:cNvPr>
        <xdr:cNvSpPr/>
      </xdr:nvSpPr>
      <xdr:spPr>
        <a:xfrm>
          <a:off x="0" y="50863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85</xdr:row>
      <xdr:rowOff>43961</xdr:rowOff>
    </xdr:from>
    <xdr:to>
      <xdr:col>2</xdr:col>
      <xdr:colOff>310784</xdr:colOff>
      <xdr:row>88</xdr:row>
      <xdr:rowOff>146538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1B99CA5E-5E9F-4E14-881C-19C2DCF6E6D1}"/>
            </a:ext>
          </a:extLst>
        </xdr:cNvPr>
        <xdr:cNvSpPr/>
      </xdr:nvSpPr>
      <xdr:spPr>
        <a:xfrm>
          <a:off x="175846" y="10631365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33</xdr:row>
      <xdr:rowOff>47625</xdr:rowOff>
    </xdr:from>
    <xdr:to>
      <xdr:col>1</xdr:col>
      <xdr:colOff>581880</xdr:colOff>
      <xdr:row>36</xdr:row>
      <xdr:rowOff>150202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92A05C5-E8DB-4EFB-8CFC-E4DBD9A13C7D}"/>
            </a:ext>
          </a:extLst>
        </xdr:cNvPr>
        <xdr:cNvSpPr/>
      </xdr:nvSpPr>
      <xdr:spPr>
        <a:xfrm>
          <a:off x="7938" y="6469063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zoomScale="120" zoomScaleNormal="120" workbookViewId="0">
      <selection activeCell="G6" sqref="G6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38" t="s">
        <v>120</v>
      </c>
      <c r="B1" s="139"/>
      <c r="C1" s="139"/>
      <c r="D1" s="139"/>
      <c r="E1" s="139"/>
      <c r="F1" s="139"/>
      <c r="G1" s="139"/>
      <c r="H1" s="140"/>
    </row>
    <row r="2" spans="1:8" x14ac:dyDescent="0.25">
      <c r="A2" s="141" t="s">
        <v>0</v>
      </c>
      <c r="B2" s="142"/>
      <c r="C2" s="142"/>
      <c r="D2" s="142"/>
      <c r="E2" s="142"/>
      <c r="F2" s="142"/>
      <c r="G2" s="142"/>
      <c r="H2" s="143"/>
    </row>
    <row r="3" spans="1:8" x14ac:dyDescent="0.25">
      <c r="A3" s="141" t="s">
        <v>453</v>
      </c>
      <c r="B3" s="142"/>
      <c r="C3" s="142"/>
      <c r="D3" s="142"/>
      <c r="E3" s="142"/>
      <c r="F3" s="142"/>
      <c r="G3" s="142"/>
      <c r="H3" s="143"/>
    </row>
    <row r="4" spans="1:8" ht="15.75" thickBot="1" x14ac:dyDescent="0.3">
      <c r="A4" s="144" t="s">
        <v>1</v>
      </c>
      <c r="B4" s="145"/>
      <c r="C4" s="145"/>
      <c r="D4" s="145"/>
      <c r="E4" s="145"/>
      <c r="F4" s="145"/>
      <c r="G4" s="145"/>
      <c r="H4" s="146"/>
    </row>
    <row r="5" spans="1:8" ht="25.5" thickBot="1" x14ac:dyDescent="0.3">
      <c r="A5" s="114"/>
      <c r="B5" s="111" t="s">
        <v>2</v>
      </c>
      <c r="C5" s="1" t="s">
        <v>454</v>
      </c>
      <c r="D5" s="1" t="s">
        <v>450</v>
      </c>
      <c r="E5" s="2"/>
      <c r="F5" s="3" t="s">
        <v>2</v>
      </c>
      <c r="G5" s="1" t="s">
        <v>454</v>
      </c>
      <c r="H5" s="1" t="s">
        <v>450</v>
      </c>
    </row>
    <row r="6" spans="1:8" x14ac:dyDescent="0.25">
      <c r="A6" s="114"/>
      <c r="B6" s="111"/>
      <c r="C6" s="134"/>
      <c r="D6" s="134"/>
      <c r="E6" s="135"/>
      <c r="F6" s="111"/>
      <c r="G6" s="134"/>
      <c r="H6" s="134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68732541</v>
      </c>
      <c r="D9" s="14">
        <f>SUM(D10:D16)</f>
        <v>1619297</v>
      </c>
      <c r="E9" s="5"/>
      <c r="F9" s="6" t="s">
        <v>8</v>
      </c>
      <c r="G9" s="14">
        <f>SUM(G10:G18)</f>
        <v>4618150</v>
      </c>
      <c r="H9" s="14">
        <f>SUM(H10:H18)</f>
        <v>1506613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68732541</v>
      </c>
      <c r="D11" s="14">
        <v>1619297</v>
      </c>
      <c r="E11" s="5"/>
      <c r="F11" s="6" t="s">
        <v>12</v>
      </c>
      <c r="G11" s="14">
        <v>4613214</v>
      </c>
      <c r="H11" s="14">
        <v>1506613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1894660</v>
      </c>
      <c r="D17" s="14">
        <f>SUM(D18:D24)</f>
        <v>41057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4936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1894660</v>
      </c>
      <c r="D20" s="14">
        <v>41057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321834</v>
      </c>
      <c r="H31" s="14">
        <f>SUM(H32:H37)</f>
        <v>74233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321834</v>
      </c>
      <c r="H33" s="14">
        <v>74233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6" t="s">
        <v>81</v>
      </c>
      <c r="C47" s="15">
        <f>C9+C17+C25+C31+C37+C38+C41</f>
        <v>70627201</v>
      </c>
      <c r="D47" s="15">
        <f>D9+D17+D25+D31+D37+D38+D41</f>
        <v>1660354</v>
      </c>
      <c r="E47" s="8"/>
      <c r="F47" s="136" t="s">
        <v>82</v>
      </c>
      <c r="G47" s="15">
        <f>G9+G19+G23+G26+G27+G31+G38+G42</f>
        <v>4939984</v>
      </c>
      <c r="H47" s="15">
        <f>H9+H19+H23+H26+H27+H31+H38+H42</f>
        <v>1580846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10140465</v>
      </c>
      <c r="D52" s="14">
        <v>10140465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4939984</v>
      </c>
      <c r="H58" s="14">
        <f>H47+H56</f>
        <v>1580846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14702772</v>
      </c>
      <c r="D59" s="14">
        <f>D49+D50+D51+D52+D53+D54+D55+D56+D57</f>
        <v>14702772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85329973</v>
      </c>
      <c r="D61" s="14">
        <f>D47+D59</f>
        <v>16363126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80389989</v>
      </c>
      <c r="H67" s="14">
        <f>H68+H69+H70+H71+H72</f>
        <v>14782280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65654803</v>
      </c>
      <c r="H68" s="14">
        <v>12096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651147</v>
      </c>
      <c r="H69" s="14">
        <v>686145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14084039</v>
      </c>
      <c r="H72" s="14">
        <v>14084039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80389989</v>
      </c>
      <c r="H78" s="14">
        <f>H62+H67+H74</f>
        <v>14782280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85329973</v>
      </c>
      <c r="H80" s="14">
        <f>H58+H78</f>
        <v>16363126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48"/>
      <c r="C84" s="148"/>
      <c r="F84" s="148"/>
      <c r="G84" s="148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7"/>
      <c r="C86" s="147"/>
      <c r="D86" s="104"/>
      <c r="E86" s="104"/>
      <c r="F86" s="147"/>
      <c r="G86" s="147"/>
    </row>
    <row r="87" spans="1:8" x14ac:dyDescent="0.25">
      <c r="B87" s="147"/>
      <c r="C87" s="147"/>
      <c r="D87" s="104"/>
      <c r="E87" s="104"/>
      <c r="F87" s="147"/>
      <c r="G87" s="147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A3" sqref="A3:I3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62" t="s">
        <v>120</v>
      </c>
      <c r="B1" s="163"/>
      <c r="C1" s="163"/>
      <c r="D1" s="163"/>
      <c r="E1" s="163"/>
      <c r="F1" s="163"/>
      <c r="G1" s="163"/>
      <c r="H1" s="163"/>
      <c r="I1" s="164"/>
    </row>
    <row r="2" spans="1:9" ht="15.75" thickBot="1" x14ac:dyDescent="0.3">
      <c r="A2" s="165" t="s">
        <v>121</v>
      </c>
      <c r="B2" s="166"/>
      <c r="C2" s="166"/>
      <c r="D2" s="166"/>
      <c r="E2" s="166"/>
      <c r="F2" s="166"/>
      <c r="G2" s="166"/>
      <c r="H2" s="166"/>
      <c r="I2" s="167"/>
    </row>
    <row r="3" spans="1:9" ht="15.75" thickBot="1" x14ac:dyDescent="0.3">
      <c r="A3" s="165" t="s">
        <v>452</v>
      </c>
      <c r="B3" s="166"/>
      <c r="C3" s="166"/>
      <c r="D3" s="166"/>
      <c r="E3" s="166"/>
      <c r="F3" s="166"/>
      <c r="G3" s="166"/>
      <c r="H3" s="166"/>
      <c r="I3" s="167"/>
    </row>
    <row r="4" spans="1:9" ht="15.75" thickBot="1" x14ac:dyDescent="0.3">
      <c r="A4" s="165" t="s">
        <v>1</v>
      </c>
      <c r="B4" s="166"/>
      <c r="C4" s="166"/>
      <c r="D4" s="166"/>
      <c r="E4" s="166"/>
      <c r="F4" s="166"/>
      <c r="G4" s="166"/>
      <c r="H4" s="166"/>
      <c r="I4" s="167"/>
    </row>
    <row r="5" spans="1:9" ht="24" customHeight="1" x14ac:dyDescent="0.25">
      <c r="A5" s="168" t="s">
        <v>157</v>
      </c>
      <c r="B5" s="169"/>
      <c r="C5" s="17" t="s">
        <v>122</v>
      </c>
      <c r="D5" s="151" t="s">
        <v>429</v>
      </c>
      <c r="E5" s="151" t="s">
        <v>430</v>
      </c>
      <c r="F5" s="151" t="s">
        <v>431</v>
      </c>
      <c r="G5" s="17" t="s">
        <v>123</v>
      </c>
      <c r="H5" s="151" t="s">
        <v>432</v>
      </c>
      <c r="I5" s="151" t="s">
        <v>433</v>
      </c>
    </row>
    <row r="6" spans="1:9" ht="25.5" thickBot="1" x14ac:dyDescent="0.3">
      <c r="A6" s="170"/>
      <c r="B6" s="171"/>
      <c r="C6" s="18" t="s">
        <v>451</v>
      </c>
      <c r="D6" s="153"/>
      <c r="E6" s="153"/>
      <c r="F6" s="153"/>
      <c r="G6" s="18" t="s">
        <v>124</v>
      </c>
      <c r="H6" s="153"/>
      <c r="I6" s="153"/>
    </row>
    <row r="7" spans="1:9" x14ac:dyDescent="0.25">
      <c r="A7" s="172"/>
      <c r="B7" s="173"/>
      <c r="C7" s="4"/>
      <c r="D7" s="4"/>
      <c r="E7" s="4"/>
      <c r="F7" s="4"/>
      <c r="G7" s="4"/>
      <c r="H7" s="4"/>
      <c r="I7" s="4"/>
    </row>
    <row r="8" spans="1:9" x14ac:dyDescent="0.25">
      <c r="A8" s="156" t="s">
        <v>125</v>
      </c>
      <c r="B8" s="157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6" t="s">
        <v>126</v>
      </c>
      <c r="B9" s="157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6" t="s">
        <v>130</v>
      </c>
      <c r="B13" s="157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6" t="s">
        <v>134</v>
      </c>
      <c r="B17" s="157"/>
      <c r="C17" s="14">
        <v>1580846</v>
      </c>
      <c r="D17" s="14">
        <f>4250079+7923650+36374337</f>
        <v>48548066</v>
      </c>
      <c r="E17" s="14">
        <f>4467552+7670416+39769236</f>
        <v>51907204</v>
      </c>
      <c r="F17" s="14">
        <v>0</v>
      </c>
      <c r="G17" s="14">
        <f>C17+E17-D17</f>
        <v>4939984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6" t="s">
        <v>135</v>
      </c>
      <c r="B19" s="157"/>
      <c r="C19" s="13">
        <f>C8+C17</f>
        <v>1580846</v>
      </c>
      <c r="D19" s="13">
        <f t="shared" ref="D19:I19" si="3">D8+D17</f>
        <v>48548066</v>
      </c>
      <c r="E19" s="13">
        <f t="shared" si="3"/>
        <v>51907204</v>
      </c>
      <c r="F19" s="13">
        <f t="shared" si="3"/>
        <v>0</v>
      </c>
      <c r="G19" s="13">
        <f>G8+G17</f>
        <v>4939984</v>
      </c>
      <c r="H19" s="13">
        <f t="shared" si="3"/>
        <v>0</v>
      </c>
      <c r="I19" s="13">
        <f t="shared" si="3"/>
        <v>0</v>
      </c>
    </row>
    <row r="20" spans="1:9" x14ac:dyDescent="0.25">
      <c r="A20" s="156"/>
      <c r="B20" s="157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6" t="s">
        <v>136</v>
      </c>
      <c r="B21" s="157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49" t="s">
        <v>137</v>
      </c>
      <c r="B22" s="150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49" t="s">
        <v>138</v>
      </c>
      <c r="B23" s="150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49" t="s">
        <v>139</v>
      </c>
      <c r="B24" s="150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0"/>
      <c r="B25" s="161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6" t="s">
        <v>140</v>
      </c>
      <c r="B26" s="157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49" t="s">
        <v>141</v>
      </c>
      <c r="B27" s="150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49" t="s">
        <v>142</v>
      </c>
      <c r="B28" s="150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49" t="s">
        <v>143</v>
      </c>
      <c r="B29" s="150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58"/>
      <c r="B30" s="159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4" t="s">
        <v>144</v>
      </c>
      <c r="C31" s="154"/>
      <c r="D31" s="154"/>
      <c r="E31" s="154"/>
      <c r="F31" s="154"/>
      <c r="G31" s="154"/>
      <c r="H31" s="154"/>
      <c r="I31" s="154"/>
    </row>
    <row r="32" spans="1:9" ht="15.75" thickBot="1" x14ac:dyDescent="0.3">
      <c r="A32" s="23">
        <v>2</v>
      </c>
      <c r="B32" s="155" t="s">
        <v>145</v>
      </c>
      <c r="C32" s="155"/>
      <c r="D32" s="155"/>
      <c r="E32" s="155"/>
      <c r="F32" s="155"/>
      <c r="G32" s="155"/>
      <c r="H32" s="155"/>
      <c r="I32" s="155"/>
    </row>
    <row r="33" spans="1:6" x14ac:dyDescent="0.25">
      <c r="A33" s="151" t="s">
        <v>146</v>
      </c>
      <c r="B33" s="24" t="s">
        <v>147</v>
      </c>
      <c r="C33" s="24" t="s">
        <v>149</v>
      </c>
      <c r="D33" s="24" t="s">
        <v>151</v>
      </c>
      <c r="E33" s="151" t="s">
        <v>158</v>
      </c>
      <c r="F33" s="24" t="s">
        <v>152</v>
      </c>
    </row>
    <row r="34" spans="1:6" x14ac:dyDescent="0.25">
      <c r="A34" s="152"/>
      <c r="B34" s="17" t="s">
        <v>148</v>
      </c>
      <c r="C34" s="17" t="s">
        <v>150</v>
      </c>
      <c r="D34" s="17"/>
      <c r="E34" s="152"/>
      <c r="F34" s="17"/>
    </row>
    <row r="35" spans="1:6" ht="15.75" thickBot="1" x14ac:dyDescent="0.3">
      <c r="A35" s="153"/>
      <c r="B35" s="25"/>
      <c r="C35" s="18"/>
      <c r="D35" s="25"/>
      <c r="E35" s="153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76" t="s">
        <v>120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ht="15.75" thickBot="1" x14ac:dyDescent="0.3">
      <c r="A2" s="179" t="s">
        <v>159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</row>
    <row r="3" spans="1:11" ht="15.75" thickBot="1" x14ac:dyDescent="0.3">
      <c r="A3" s="179" t="s">
        <v>452</v>
      </c>
      <c r="B3" s="180"/>
      <c r="C3" s="180"/>
      <c r="D3" s="180"/>
      <c r="E3" s="180"/>
      <c r="F3" s="180"/>
      <c r="G3" s="180"/>
      <c r="H3" s="180"/>
      <c r="I3" s="180"/>
      <c r="J3" s="180"/>
      <c r="K3" s="181"/>
    </row>
    <row r="4" spans="1:11" ht="15.75" thickBot="1" x14ac:dyDescent="0.3">
      <c r="A4" s="179" t="s">
        <v>1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455</v>
      </c>
      <c r="J5" s="30" t="s">
        <v>456</v>
      </c>
      <c r="K5" s="30" t="s">
        <v>457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1"/>
      <c r="F25" s="121"/>
      <c r="G25" s="121"/>
      <c r="H25" s="137"/>
      <c r="I25" s="119"/>
      <c r="J25" s="119"/>
    </row>
    <row r="26" spans="1:11" x14ac:dyDescent="0.25">
      <c r="B26" s="175" t="s">
        <v>448</v>
      </c>
      <c r="C26" s="175"/>
      <c r="D26" s="175"/>
      <c r="E26" s="121"/>
      <c r="F26" s="121"/>
      <c r="G26" s="121"/>
      <c r="H26" s="175" t="s">
        <v>446</v>
      </c>
      <c r="I26" s="175"/>
      <c r="J26" s="175"/>
    </row>
    <row r="27" spans="1:11" x14ac:dyDescent="0.25">
      <c r="B27" s="120" t="s">
        <v>445</v>
      </c>
      <c r="C27" s="120"/>
      <c r="D27" s="120"/>
      <c r="E27" s="121"/>
      <c r="F27" s="121"/>
      <c r="G27" s="121"/>
      <c r="H27" s="174" t="s">
        <v>447</v>
      </c>
      <c r="I27" s="174"/>
      <c r="J27" s="174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C1:I80"/>
  <sheetViews>
    <sheetView workbookViewId="0">
      <selection activeCell="F78" sqref="F78:F79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38" t="s">
        <v>120</v>
      </c>
      <c r="D1" s="139"/>
      <c r="E1" s="139"/>
      <c r="F1" s="139"/>
      <c r="G1" s="140"/>
    </row>
    <row r="2" spans="3:9" ht="12" customHeight="1" x14ac:dyDescent="0.25">
      <c r="C2" s="190" t="s">
        <v>179</v>
      </c>
      <c r="D2" s="191"/>
      <c r="E2" s="191"/>
      <c r="F2" s="191"/>
      <c r="G2" s="192"/>
    </row>
    <row r="3" spans="3:9" ht="12" customHeight="1" x14ac:dyDescent="0.25">
      <c r="C3" s="190" t="s">
        <v>452</v>
      </c>
      <c r="D3" s="191"/>
      <c r="E3" s="191"/>
      <c r="F3" s="191"/>
      <c r="G3" s="192"/>
    </row>
    <row r="4" spans="3:9" ht="12" customHeight="1" thickBot="1" x14ac:dyDescent="0.3">
      <c r="C4" s="193" t="s">
        <v>1</v>
      </c>
      <c r="D4" s="194"/>
      <c r="E4" s="194"/>
      <c r="F4" s="194"/>
      <c r="G4" s="195"/>
    </row>
    <row r="5" spans="3:9" ht="12" customHeight="1" thickBot="1" x14ac:dyDescent="0.3"/>
    <row r="6" spans="3:9" ht="12" customHeight="1" x14ac:dyDescent="0.25">
      <c r="C6" s="184" t="s">
        <v>198</v>
      </c>
      <c r="D6" s="185"/>
      <c r="E6" s="40" t="s">
        <v>180</v>
      </c>
      <c r="F6" s="204" t="s">
        <v>182</v>
      </c>
      <c r="G6" s="40" t="s">
        <v>183</v>
      </c>
    </row>
    <row r="7" spans="3:9" ht="12" customHeight="1" thickBot="1" x14ac:dyDescent="0.3">
      <c r="C7" s="186"/>
      <c r="D7" s="187"/>
      <c r="E7" s="30" t="s">
        <v>181</v>
      </c>
      <c r="F7" s="205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52369118</v>
      </c>
      <c r="F9" s="56">
        <f>F10+F11+F12</f>
        <v>132531598</v>
      </c>
      <c r="G9" s="56">
        <f>G10+G11+G12</f>
        <v>132531598</v>
      </c>
      <c r="I9" s="59"/>
    </row>
    <row r="10" spans="3:9" ht="12" customHeight="1" x14ac:dyDescent="0.25">
      <c r="C10" s="41"/>
      <c r="D10" s="44" t="s">
        <v>186</v>
      </c>
      <c r="E10" s="56">
        <v>52369118</v>
      </c>
      <c r="F10" s="56">
        <f>132531598-F11</f>
        <v>51058329</v>
      </c>
      <c r="G10" s="56">
        <f>132531598-G11</f>
        <v>51058329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81473269</v>
      </c>
      <c r="G11" s="56">
        <f>F11</f>
        <v>81473269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52369118</v>
      </c>
      <c r="F14" s="56">
        <f t="shared" ref="F14:G14" si="0">SUM(F15:F16)</f>
        <v>66936513</v>
      </c>
      <c r="G14" s="56">
        <f t="shared" si="0"/>
        <v>63287241</v>
      </c>
    </row>
    <row r="15" spans="3:9" ht="12" customHeight="1" x14ac:dyDescent="0.25">
      <c r="C15" s="41"/>
      <c r="D15" s="44" t="s">
        <v>190</v>
      </c>
      <c r="E15" s="56">
        <v>52369118</v>
      </c>
      <c r="F15" s="56">
        <f>66936513-F16</f>
        <v>48149279</v>
      </c>
      <c r="G15" s="56">
        <f>63287241-G16</f>
        <v>48139279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18787234</v>
      </c>
      <c r="G16" s="56">
        <v>15147962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65595085</v>
      </c>
      <c r="G22" s="56">
        <f t="shared" ref="G22" si="2">G9-G14+G18</f>
        <v>69244357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 t="shared" ref="F23:G23" si="3">F22-F12</f>
        <v>65595085</v>
      </c>
      <c r="G23" s="56">
        <f t="shared" si="3"/>
        <v>69244357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65595085</v>
      </c>
      <c r="G24" s="56">
        <f t="shared" si="4"/>
        <v>69244357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06" t="s">
        <v>198</v>
      </c>
      <c r="D27" s="207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65595085</v>
      </c>
      <c r="G33" s="61">
        <f t="shared" si="6"/>
        <v>69244357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4" t="s">
        <v>198</v>
      </c>
      <c r="D36" s="185"/>
      <c r="E36" s="198" t="s">
        <v>205</v>
      </c>
      <c r="F36" s="188" t="s">
        <v>182</v>
      </c>
      <c r="G36" s="62" t="s">
        <v>183</v>
      </c>
    </row>
    <row r="37" spans="3:7" ht="12" customHeight="1" thickBot="1" x14ac:dyDescent="0.3">
      <c r="C37" s="186"/>
      <c r="D37" s="187"/>
      <c r="E37" s="199"/>
      <c r="F37" s="189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0"/>
      <c r="D46" s="202" t="s">
        <v>212</v>
      </c>
      <c r="E46" s="182">
        <f>E39-E42</f>
        <v>0</v>
      </c>
      <c r="F46" s="182">
        <f t="shared" ref="F46:G46" si="9">F39-F42</f>
        <v>0</v>
      </c>
      <c r="G46" s="182">
        <f t="shared" si="9"/>
        <v>0</v>
      </c>
    </row>
    <row r="47" spans="3:7" ht="12" customHeight="1" thickBot="1" x14ac:dyDescent="0.3">
      <c r="C47" s="201"/>
      <c r="D47" s="203"/>
      <c r="E47" s="183"/>
      <c r="F47" s="183"/>
      <c r="G47" s="183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4" t="s">
        <v>198</v>
      </c>
      <c r="D49" s="185"/>
      <c r="E49" s="62" t="s">
        <v>180</v>
      </c>
      <c r="F49" s="188" t="s">
        <v>182</v>
      </c>
      <c r="G49" s="62" t="s">
        <v>183</v>
      </c>
    </row>
    <row r="50" spans="3:7" ht="12" customHeight="1" thickBot="1" x14ac:dyDescent="0.3">
      <c r="C50" s="186"/>
      <c r="D50" s="187"/>
      <c r="E50" s="63" t="s">
        <v>199</v>
      </c>
      <c r="F50" s="189"/>
      <c r="G50" s="63" t="s">
        <v>200</v>
      </c>
    </row>
    <row r="51" spans="3:7" ht="12" customHeight="1" x14ac:dyDescent="0.25">
      <c r="C51" s="196"/>
      <c r="D51" s="197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52369118</v>
      </c>
      <c r="F52" s="64">
        <f>F10</f>
        <v>51058329</v>
      </c>
      <c r="G52" s="64">
        <f t="shared" ref="G52" si="10">G10</f>
        <v>51058329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52369118</v>
      </c>
      <c r="F57" s="64">
        <f t="shared" ref="F57:G57" si="12">F15</f>
        <v>48149279</v>
      </c>
      <c r="G57" s="64">
        <f t="shared" si="12"/>
        <v>48139279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 t="shared" ref="F61:G61" si="14">F52+F53-F57+F59</f>
        <v>2909050</v>
      </c>
      <c r="G61" s="66">
        <f t="shared" si="14"/>
        <v>2919050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5">F61-F53</f>
        <v>2909050</v>
      </c>
      <c r="G62" s="66">
        <f t="shared" si="15"/>
        <v>2919050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4" t="s">
        <v>198</v>
      </c>
      <c r="D65" s="185"/>
      <c r="E65" s="198" t="s">
        <v>205</v>
      </c>
      <c r="F65" s="188" t="s">
        <v>182</v>
      </c>
      <c r="G65" s="62" t="s">
        <v>183</v>
      </c>
    </row>
    <row r="66" spans="3:7" ht="12" customHeight="1" thickBot="1" x14ac:dyDescent="0.3">
      <c r="C66" s="186"/>
      <c r="D66" s="187"/>
      <c r="E66" s="199"/>
      <c r="F66" s="189"/>
      <c r="G66" s="63" t="s">
        <v>200</v>
      </c>
    </row>
    <row r="67" spans="3:7" ht="12" customHeight="1" x14ac:dyDescent="0.25">
      <c r="C67" s="196"/>
      <c r="D67" s="197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81473269</v>
      </c>
      <c r="G68" s="64">
        <f>F68</f>
        <v>81473269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18787234</v>
      </c>
      <c r="G73" s="64">
        <f t="shared" si="17"/>
        <v>15147962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62686035</v>
      </c>
      <c r="G77" s="66">
        <f t="shared" si="18"/>
        <v>66325307</v>
      </c>
    </row>
    <row r="78" spans="3:7" ht="12" customHeight="1" x14ac:dyDescent="0.25">
      <c r="C78" s="200"/>
      <c r="D78" s="202" t="s">
        <v>220</v>
      </c>
      <c r="E78" s="182">
        <f>E77-E69</f>
        <v>0</v>
      </c>
      <c r="F78" s="182">
        <f t="shared" ref="F78:G78" si="19">F77-F69</f>
        <v>62686035</v>
      </c>
      <c r="G78" s="182">
        <f t="shared" si="19"/>
        <v>66325307</v>
      </c>
    </row>
    <row r="79" spans="3:7" ht="12" customHeight="1" thickBot="1" x14ac:dyDescent="0.3">
      <c r="C79" s="201"/>
      <c r="D79" s="203"/>
      <c r="E79" s="183"/>
      <c r="F79" s="183"/>
      <c r="G79" s="183"/>
    </row>
    <row r="80" spans="3:7" x14ac:dyDescent="0.25">
      <c r="C80" s="104"/>
      <c r="D80" s="104"/>
      <c r="E80" s="104"/>
      <c r="F80" s="104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B1:J79"/>
  <sheetViews>
    <sheetView topLeftCell="B1" zoomScale="110" zoomScaleNormal="110" workbookViewId="0">
      <selection activeCell="I46" sqref="I46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38" t="s">
        <v>120</v>
      </c>
      <c r="C1" s="139"/>
      <c r="D1" s="139"/>
      <c r="E1" s="139"/>
      <c r="F1" s="139"/>
      <c r="G1" s="139"/>
      <c r="H1" s="139"/>
      <c r="I1" s="139"/>
      <c r="J1" s="140"/>
    </row>
    <row r="2" spans="2:10" ht="12" customHeight="1" x14ac:dyDescent="0.25">
      <c r="B2" s="190" t="s">
        <v>221</v>
      </c>
      <c r="C2" s="191"/>
      <c r="D2" s="191"/>
      <c r="E2" s="191"/>
      <c r="F2" s="191"/>
      <c r="G2" s="191"/>
      <c r="H2" s="191"/>
      <c r="I2" s="191"/>
      <c r="J2" s="192"/>
    </row>
    <row r="3" spans="2:10" ht="12" customHeight="1" x14ac:dyDescent="0.25">
      <c r="B3" s="190" t="s">
        <v>452</v>
      </c>
      <c r="C3" s="191"/>
      <c r="D3" s="191"/>
      <c r="E3" s="191"/>
      <c r="F3" s="191"/>
      <c r="G3" s="191"/>
      <c r="H3" s="191"/>
      <c r="I3" s="191"/>
      <c r="J3" s="192"/>
    </row>
    <row r="4" spans="2:10" ht="12" customHeight="1" thickBot="1" x14ac:dyDescent="0.3">
      <c r="B4" s="193" t="s">
        <v>1</v>
      </c>
      <c r="C4" s="194"/>
      <c r="D4" s="194"/>
      <c r="E4" s="194"/>
      <c r="F4" s="194"/>
      <c r="G4" s="194"/>
      <c r="H4" s="194"/>
      <c r="I4" s="194"/>
      <c r="J4" s="195"/>
    </row>
    <row r="5" spans="2:10" ht="12" customHeight="1" thickBot="1" x14ac:dyDescent="0.3">
      <c r="B5" s="138"/>
      <c r="C5" s="139"/>
      <c r="D5" s="140"/>
      <c r="E5" s="176" t="s">
        <v>222</v>
      </c>
      <c r="F5" s="177"/>
      <c r="G5" s="177"/>
      <c r="H5" s="177"/>
      <c r="I5" s="178"/>
      <c r="J5" s="226" t="s">
        <v>289</v>
      </c>
    </row>
    <row r="6" spans="2:10" ht="12" customHeight="1" x14ac:dyDescent="0.25">
      <c r="B6" s="190" t="s">
        <v>198</v>
      </c>
      <c r="C6" s="191"/>
      <c r="D6" s="192"/>
      <c r="E6" s="226" t="s">
        <v>288</v>
      </c>
      <c r="F6" s="204" t="s">
        <v>223</v>
      </c>
      <c r="G6" s="226" t="s">
        <v>224</v>
      </c>
      <c r="H6" s="226" t="s">
        <v>182</v>
      </c>
      <c r="I6" s="226" t="s">
        <v>225</v>
      </c>
      <c r="J6" s="227"/>
    </row>
    <row r="7" spans="2:10" ht="12" customHeight="1" thickBot="1" x14ac:dyDescent="0.3">
      <c r="B7" s="193"/>
      <c r="C7" s="194"/>
      <c r="D7" s="195"/>
      <c r="E7" s="228"/>
      <c r="F7" s="205"/>
      <c r="G7" s="228"/>
      <c r="H7" s="228"/>
      <c r="I7" s="228"/>
      <c r="J7" s="228"/>
    </row>
    <row r="8" spans="2:10" ht="6" customHeight="1" x14ac:dyDescent="0.25">
      <c r="B8" s="223"/>
      <c r="C8" s="224"/>
      <c r="D8" s="225"/>
      <c r="E8" s="68"/>
      <c r="F8" s="68"/>
      <c r="G8" s="68"/>
      <c r="H8" s="68"/>
      <c r="I8" s="68"/>
      <c r="J8" s="68"/>
    </row>
    <row r="9" spans="2:10" ht="12" customHeight="1" x14ac:dyDescent="0.25">
      <c r="B9" s="210" t="s">
        <v>226</v>
      </c>
      <c r="C9" s="211"/>
      <c r="D9" s="222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5" t="s">
        <v>227</v>
      </c>
      <c r="D10" s="216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15" t="s">
        <v>228</v>
      </c>
      <c r="D11" s="216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15" t="s">
        <v>229</v>
      </c>
      <c r="D12" s="216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5" t="s">
        <v>230</v>
      </c>
      <c r="D13" s="216"/>
      <c r="E13" s="76">
        <v>0</v>
      </c>
      <c r="F13" s="76">
        <v>0</v>
      </c>
      <c r="G13" s="76">
        <f>E13+F13</f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15" t="s">
        <v>231</v>
      </c>
      <c r="D14" s="216"/>
      <c r="E14" s="76">
        <v>0</v>
      </c>
      <c r="F14" s="76">
        <v>82</v>
      </c>
      <c r="G14" s="76">
        <f>F14</f>
        <v>82</v>
      </c>
      <c r="H14" s="76">
        <v>2778</v>
      </c>
      <c r="I14" s="76">
        <v>2778</v>
      </c>
      <c r="J14" s="76">
        <f>I14-E14</f>
        <v>2778</v>
      </c>
    </row>
    <row r="15" spans="2:10" ht="12" customHeight="1" x14ac:dyDescent="0.25">
      <c r="B15" s="69"/>
      <c r="C15" s="215" t="s">
        <v>232</v>
      </c>
      <c r="D15" s="216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5" t="s">
        <v>233</v>
      </c>
      <c r="D16" s="216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1"/>
      <c r="C17" s="215" t="s">
        <v>234</v>
      </c>
      <c r="D17" s="216"/>
      <c r="E17" s="220">
        <f>SUM(E19:E29)</f>
        <v>0</v>
      </c>
      <c r="F17" s="220">
        <v>0</v>
      </c>
      <c r="G17" s="220">
        <f>F17</f>
        <v>0</v>
      </c>
      <c r="H17" s="220">
        <f>G17</f>
        <v>0</v>
      </c>
      <c r="I17" s="220">
        <f>H17</f>
        <v>0</v>
      </c>
      <c r="J17" s="220">
        <f>SUM(J19:J29)</f>
        <v>0</v>
      </c>
    </row>
    <row r="18" spans="2:10" ht="12" customHeight="1" x14ac:dyDescent="0.25">
      <c r="B18" s="221"/>
      <c r="C18" s="215" t="s">
        <v>235</v>
      </c>
      <c r="D18" s="216"/>
      <c r="E18" s="220"/>
      <c r="F18" s="220"/>
      <c r="G18" s="220"/>
      <c r="H18" s="220"/>
      <c r="I18" s="220"/>
      <c r="J18" s="220"/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1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5" t="s">
        <v>247</v>
      </c>
      <c r="D30" s="216"/>
      <c r="E30" s="76">
        <f>SUM(E31:E35)</f>
        <v>0</v>
      </c>
      <c r="F30" s="76">
        <f t="shared" ref="F30:J30" si="2">SUM(F31:F35)</f>
        <v>0</v>
      </c>
      <c r="G30" s="76">
        <f t="shared" si="2"/>
        <v>0</v>
      </c>
      <c r="H30" s="76">
        <f t="shared" si="2"/>
        <v>0</v>
      </c>
      <c r="I30" s="76">
        <f t="shared" si="2"/>
        <v>0</v>
      </c>
      <c r="J30" s="76">
        <f t="shared" si="2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3">F31+G31</f>
        <v>0</v>
      </c>
      <c r="I31" s="76">
        <f t="shared" ref="I31:I35" si="4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3"/>
        <v>0</v>
      </c>
      <c r="I32" s="76">
        <f t="shared" si="4"/>
        <v>0</v>
      </c>
      <c r="J32" s="76">
        <f t="shared" ref="J32:J35" si="5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3"/>
        <v>0</v>
      </c>
      <c r="I33" s="76">
        <f t="shared" si="4"/>
        <v>0</v>
      </c>
      <c r="J33" s="76">
        <f t="shared" si="5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3"/>
        <v>0</v>
      </c>
      <c r="I34" s="76">
        <f t="shared" si="4"/>
        <v>0</v>
      </c>
      <c r="J34" s="76">
        <f t="shared" si="5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3"/>
        <v>0</v>
      </c>
      <c r="I35" s="76">
        <f t="shared" si="4"/>
        <v>0</v>
      </c>
      <c r="J35" s="76">
        <f t="shared" si="5"/>
        <v>0</v>
      </c>
    </row>
    <row r="36" spans="2:10" ht="12" customHeight="1" x14ac:dyDescent="0.25">
      <c r="B36" s="69"/>
      <c r="C36" s="215" t="s">
        <v>441</v>
      </c>
      <c r="D36" s="216"/>
      <c r="E36" s="76">
        <v>52369118</v>
      </c>
      <c r="F36" s="76">
        <v>8512684</v>
      </c>
      <c r="G36" s="76">
        <f t="shared" si="0"/>
        <v>60881802</v>
      </c>
      <c r="H36" s="76">
        <f>132531598-H57-H14</f>
        <v>51055551</v>
      </c>
      <c r="I36" s="76">
        <f>132531598-I57-I14</f>
        <v>51055551</v>
      </c>
      <c r="J36" s="76">
        <f>I36-E36</f>
        <v>-1313567</v>
      </c>
    </row>
    <row r="37" spans="2:10" ht="12" customHeight="1" x14ac:dyDescent="0.25">
      <c r="B37" s="69"/>
      <c r="C37" s="215" t="s">
        <v>253</v>
      </c>
      <c r="D37" s="216"/>
      <c r="E37" s="76">
        <f>E38</f>
        <v>0</v>
      </c>
      <c r="F37" s="76">
        <f t="shared" ref="F37:G37" si="6">F38</f>
        <v>0</v>
      </c>
      <c r="G37" s="76">
        <f t="shared" si="6"/>
        <v>0</v>
      </c>
      <c r="H37" s="76">
        <f>G37</f>
        <v>0</v>
      </c>
      <c r="I37" s="76">
        <f>H37</f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 t="shared" ref="J38:J56" si="7">I38-E38</f>
        <v>0</v>
      </c>
    </row>
    <row r="39" spans="2:10" ht="12" customHeight="1" x14ac:dyDescent="0.25">
      <c r="B39" s="69"/>
      <c r="C39" s="215" t="s">
        <v>255</v>
      </c>
      <c r="D39" s="216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8">F39+G39</f>
        <v>0</v>
      </c>
      <c r="I39" s="76">
        <f t="shared" ref="I39" si="9">G39+H39</f>
        <v>0</v>
      </c>
      <c r="J39" s="76">
        <f t="shared" ref="J39" si="10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7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7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0" t="s">
        <v>258</v>
      </c>
      <c r="C43" s="211"/>
      <c r="D43" s="212"/>
      <c r="E43" s="219">
        <f>E10+E11+E12+E13+E14+E15+E16+E17+E30+E36+E37+E39</f>
        <v>52369118</v>
      </c>
      <c r="F43" s="219">
        <f t="shared" ref="F43:J43" si="11">F10+F11+F12+F13+F14+F15+F16+F17+F30+F36+F37+F39</f>
        <v>8512766</v>
      </c>
      <c r="G43" s="219">
        <f t="shared" si="11"/>
        <v>60881884</v>
      </c>
      <c r="H43" s="219">
        <f t="shared" si="11"/>
        <v>51058329</v>
      </c>
      <c r="I43" s="219">
        <f t="shared" si="11"/>
        <v>51058329</v>
      </c>
      <c r="J43" s="219">
        <f t="shared" si="11"/>
        <v>-1310789</v>
      </c>
    </row>
    <row r="44" spans="2:10" ht="12" customHeight="1" x14ac:dyDescent="0.25">
      <c r="B44" s="210" t="s">
        <v>259</v>
      </c>
      <c r="C44" s="211"/>
      <c r="D44" s="212"/>
      <c r="E44" s="219"/>
      <c r="F44" s="219"/>
      <c r="G44" s="219"/>
      <c r="H44" s="219"/>
      <c r="I44" s="219"/>
      <c r="J44" s="219"/>
    </row>
    <row r="45" spans="2:10" ht="12" customHeight="1" x14ac:dyDescent="0.25">
      <c r="B45" s="210" t="s">
        <v>260</v>
      </c>
      <c r="C45" s="211"/>
      <c r="D45" s="212"/>
      <c r="E45" s="76"/>
      <c r="F45" s="76"/>
      <c r="G45" s="76"/>
      <c r="H45" s="76"/>
      <c r="I45" s="76"/>
      <c r="J45" s="76">
        <f t="shared" si="7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0" t="s">
        <v>261</v>
      </c>
      <c r="C47" s="211"/>
      <c r="D47" s="212"/>
      <c r="E47" s="76"/>
      <c r="F47" s="76"/>
      <c r="G47" s="76"/>
      <c r="H47" s="76"/>
      <c r="I47" s="76"/>
      <c r="J47" s="76">
        <f t="shared" si="7"/>
        <v>0</v>
      </c>
    </row>
    <row r="48" spans="2:10" ht="12" customHeight="1" x14ac:dyDescent="0.25">
      <c r="B48" s="69"/>
      <c r="C48" s="215" t="s">
        <v>262</v>
      </c>
      <c r="D48" s="216"/>
      <c r="E48" s="76">
        <f>SUM(E49:E56)</f>
        <v>0</v>
      </c>
      <c r="F48" s="76">
        <f t="shared" ref="F48:I48" si="12">SUM(F49:F56)</f>
        <v>0</v>
      </c>
      <c r="G48" s="76">
        <f t="shared" si="12"/>
        <v>0</v>
      </c>
      <c r="H48" s="76">
        <f t="shared" si="12"/>
        <v>0</v>
      </c>
      <c r="I48" s="76">
        <f t="shared" si="12"/>
        <v>0</v>
      </c>
      <c r="J48" s="76">
        <f t="shared" si="7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7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7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7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7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7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7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7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7"/>
        <v>0</v>
      </c>
    </row>
    <row r="57" spans="2:10" ht="12" customHeight="1" x14ac:dyDescent="0.25">
      <c r="B57" s="69"/>
      <c r="C57" s="215" t="s">
        <v>271</v>
      </c>
      <c r="D57" s="216"/>
      <c r="E57" s="76">
        <f>SUM(E58:E61)</f>
        <v>0</v>
      </c>
      <c r="F57" s="76">
        <f>SUM(F58:F61)</f>
        <v>81473269</v>
      </c>
      <c r="G57" s="76">
        <f>SUM(G58:G61)</f>
        <v>81473269</v>
      </c>
      <c r="H57" s="76">
        <f t="shared" ref="H57:I57" si="13">SUM(H58:H61)</f>
        <v>81473269</v>
      </c>
      <c r="I57" s="76">
        <f t="shared" si="13"/>
        <v>81473269</v>
      </c>
      <c r="J57" s="76">
        <f>I57-E57</f>
        <v>81473269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4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4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4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81473269</v>
      </c>
      <c r="G61" s="76">
        <f>F61</f>
        <v>81473269</v>
      </c>
      <c r="H61" s="76">
        <f>G61</f>
        <v>81473269</v>
      </c>
      <c r="I61" s="76">
        <f>H61</f>
        <v>81473269</v>
      </c>
      <c r="J61" s="76">
        <f>I61-E61</f>
        <v>81473269</v>
      </c>
    </row>
    <row r="62" spans="2:10" ht="12" customHeight="1" x14ac:dyDescent="0.25">
      <c r="B62" s="69"/>
      <c r="C62" s="215" t="s">
        <v>276</v>
      </c>
      <c r="D62" s="216"/>
      <c r="E62" s="76">
        <f>E63+E64</f>
        <v>0</v>
      </c>
      <c r="F62" s="76">
        <f t="shared" ref="F62:I62" si="15">F63+F64</f>
        <v>0</v>
      </c>
      <c r="G62" s="76">
        <f t="shared" si="15"/>
        <v>0</v>
      </c>
      <c r="H62" s="76">
        <f t="shared" si="15"/>
        <v>0</v>
      </c>
      <c r="I62" s="76">
        <f t="shared" si="15"/>
        <v>0</v>
      </c>
      <c r="J62" s="76">
        <f t="shared" si="14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4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4"/>
        <v>0</v>
      </c>
    </row>
    <row r="65" spans="2:10" ht="12" customHeight="1" x14ac:dyDescent="0.25">
      <c r="B65" s="69"/>
      <c r="C65" s="215" t="s">
        <v>442</v>
      </c>
      <c r="D65" s="216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4"/>
        <v>0</v>
      </c>
    </row>
    <row r="66" spans="2:10" ht="12" customHeight="1" x14ac:dyDescent="0.25">
      <c r="B66" s="69"/>
      <c r="C66" s="215" t="s">
        <v>279</v>
      </c>
      <c r="D66" s="216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4"/>
        <v>0</v>
      </c>
    </row>
    <row r="67" spans="2:10" ht="12" customHeight="1" x14ac:dyDescent="0.25">
      <c r="B67" s="72"/>
      <c r="C67" s="213"/>
      <c r="D67" s="214"/>
      <c r="E67" s="76"/>
      <c r="F67" s="76"/>
      <c r="G67" s="76"/>
      <c r="H67" s="76"/>
      <c r="I67" s="76"/>
      <c r="J67" s="76">
        <f t="shared" si="14"/>
        <v>0</v>
      </c>
    </row>
    <row r="68" spans="2:10" ht="12" customHeight="1" x14ac:dyDescent="0.25">
      <c r="B68" s="210" t="s">
        <v>280</v>
      </c>
      <c r="C68" s="211"/>
      <c r="D68" s="212"/>
      <c r="E68" s="76">
        <f>E48+E57+E62+E65+E66</f>
        <v>0</v>
      </c>
      <c r="F68" s="76">
        <f t="shared" ref="F68:J68" si="16">F48+F57+F62+F65+F66</f>
        <v>81473269</v>
      </c>
      <c r="G68" s="76">
        <f t="shared" si="16"/>
        <v>81473269</v>
      </c>
      <c r="H68" s="76">
        <f t="shared" si="16"/>
        <v>81473269</v>
      </c>
      <c r="I68" s="76">
        <f t="shared" si="16"/>
        <v>81473269</v>
      </c>
      <c r="J68" s="76">
        <f t="shared" si="16"/>
        <v>81473269</v>
      </c>
    </row>
    <row r="69" spans="2:10" ht="12" customHeight="1" x14ac:dyDescent="0.25">
      <c r="B69" s="72"/>
      <c r="C69" s="213"/>
      <c r="D69" s="214"/>
      <c r="E69" s="76"/>
      <c r="F69" s="76"/>
      <c r="G69" s="76"/>
      <c r="H69" s="76"/>
      <c r="I69" s="76"/>
      <c r="J69" s="76">
        <f t="shared" si="14"/>
        <v>0</v>
      </c>
    </row>
    <row r="70" spans="2:10" ht="12" customHeight="1" x14ac:dyDescent="0.25">
      <c r="B70" s="210" t="s">
        <v>281</v>
      </c>
      <c r="C70" s="211"/>
      <c r="D70" s="212"/>
      <c r="E70" s="76">
        <f>E71</f>
        <v>0</v>
      </c>
      <c r="F70" s="76">
        <f t="shared" ref="F70:I70" si="17">F71</f>
        <v>0</v>
      </c>
      <c r="G70" s="76">
        <f t="shared" si="17"/>
        <v>0</v>
      </c>
      <c r="H70" s="76">
        <f t="shared" si="17"/>
        <v>0</v>
      </c>
      <c r="I70" s="76">
        <f t="shared" si="17"/>
        <v>0</v>
      </c>
      <c r="J70" s="76">
        <f t="shared" si="14"/>
        <v>0</v>
      </c>
    </row>
    <row r="71" spans="2:10" ht="12" customHeight="1" x14ac:dyDescent="0.25">
      <c r="B71" s="69"/>
      <c r="C71" s="215" t="s">
        <v>282</v>
      </c>
      <c r="D71" s="216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4"/>
        <v>0</v>
      </c>
    </row>
    <row r="72" spans="2:10" ht="12" customHeight="1" x14ac:dyDescent="0.25">
      <c r="B72" s="72"/>
      <c r="C72" s="213"/>
      <c r="D72" s="214"/>
      <c r="E72" s="76"/>
      <c r="F72" s="76"/>
      <c r="G72" s="76"/>
      <c r="H72" s="76"/>
      <c r="I72" s="76"/>
      <c r="J72" s="76">
        <f t="shared" si="14"/>
        <v>0</v>
      </c>
    </row>
    <row r="73" spans="2:10" ht="12" customHeight="1" x14ac:dyDescent="0.25">
      <c r="B73" s="210" t="s">
        <v>283</v>
      </c>
      <c r="C73" s="211"/>
      <c r="D73" s="212"/>
      <c r="E73" s="76">
        <f>E43+E68+E70</f>
        <v>52369118</v>
      </c>
      <c r="F73" s="76">
        <f t="shared" ref="F73:I73" si="18">F43+F68+F70</f>
        <v>89986035</v>
      </c>
      <c r="G73" s="76">
        <f t="shared" si="18"/>
        <v>142355153</v>
      </c>
      <c r="H73" s="76">
        <f t="shared" si="18"/>
        <v>132531598</v>
      </c>
      <c r="I73" s="76">
        <f t="shared" si="18"/>
        <v>132531598</v>
      </c>
      <c r="J73" s="76">
        <f>J43+J68+J70</f>
        <v>80162480</v>
      </c>
    </row>
    <row r="74" spans="2:10" ht="12" customHeight="1" x14ac:dyDescent="0.25">
      <c r="B74" s="72"/>
      <c r="C74" s="213"/>
      <c r="D74" s="214"/>
      <c r="E74" s="76"/>
      <c r="F74" s="76"/>
      <c r="G74" s="76"/>
      <c r="H74" s="76"/>
      <c r="I74" s="76"/>
      <c r="J74" s="76">
        <f t="shared" si="14"/>
        <v>0</v>
      </c>
    </row>
    <row r="75" spans="2:10" ht="12" customHeight="1" x14ac:dyDescent="0.25">
      <c r="B75" s="69"/>
      <c r="C75" s="211" t="s">
        <v>284</v>
      </c>
      <c r="D75" s="212"/>
      <c r="E75" s="76"/>
      <c r="F75" s="76"/>
      <c r="G75" s="76"/>
      <c r="H75" s="76"/>
      <c r="I75" s="76"/>
      <c r="J75" s="76">
        <f t="shared" si="14"/>
        <v>0</v>
      </c>
    </row>
    <row r="76" spans="2:10" ht="12" customHeight="1" x14ac:dyDescent="0.25">
      <c r="B76" s="69"/>
      <c r="C76" s="215" t="s">
        <v>285</v>
      </c>
      <c r="D76" s="216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19">I76-E76</f>
        <v>0</v>
      </c>
    </row>
    <row r="77" spans="2:10" ht="15" customHeight="1" x14ac:dyDescent="0.25">
      <c r="B77" s="69"/>
      <c r="C77" s="217" t="s">
        <v>286</v>
      </c>
      <c r="D77" s="218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19"/>
        <v>0</v>
      </c>
    </row>
    <row r="78" spans="2:10" ht="12" customHeight="1" x14ac:dyDescent="0.25">
      <c r="B78" s="69"/>
      <c r="C78" s="211" t="s">
        <v>287</v>
      </c>
      <c r="D78" s="212"/>
      <c r="E78" s="76">
        <f>E76+E77</f>
        <v>0</v>
      </c>
      <c r="F78" s="76">
        <f t="shared" ref="F78:J78" si="20">F76+F77</f>
        <v>0</v>
      </c>
      <c r="G78" s="76">
        <f t="shared" si="20"/>
        <v>0</v>
      </c>
      <c r="H78" s="76">
        <f t="shared" si="20"/>
        <v>0</v>
      </c>
      <c r="I78" s="76">
        <f t="shared" si="20"/>
        <v>0</v>
      </c>
      <c r="J78" s="76">
        <f t="shared" si="20"/>
        <v>0</v>
      </c>
    </row>
    <row r="79" spans="2:10" ht="12" customHeight="1" thickBot="1" x14ac:dyDescent="0.3">
      <c r="B79" s="75"/>
      <c r="C79" s="208"/>
      <c r="D79" s="209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J166"/>
  <sheetViews>
    <sheetView zoomScale="110" zoomScaleNormal="110" workbookViewId="0">
      <selection activeCell="G42" sqref="G42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37" t="s">
        <v>120</v>
      </c>
      <c r="B1" s="248"/>
      <c r="C1" s="248"/>
      <c r="D1" s="248"/>
      <c r="E1" s="248"/>
      <c r="F1" s="248"/>
      <c r="G1" s="248"/>
      <c r="H1" s="249"/>
    </row>
    <row r="2" spans="1:8" ht="10.5" customHeight="1" x14ac:dyDescent="0.25">
      <c r="A2" s="250" t="s">
        <v>290</v>
      </c>
      <c r="B2" s="251"/>
      <c r="C2" s="251"/>
      <c r="D2" s="251"/>
      <c r="E2" s="251"/>
      <c r="F2" s="251"/>
      <c r="G2" s="251"/>
      <c r="H2" s="252"/>
    </row>
    <row r="3" spans="1:8" ht="10.5" customHeight="1" x14ac:dyDescent="0.25">
      <c r="A3" s="250" t="s">
        <v>291</v>
      </c>
      <c r="B3" s="251"/>
      <c r="C3" s="251"/>
      <c r="D3" s="251"/>
      <c r="E3" s="251"/>
      <c r="F3" s="251"/>
      <c r="G3" s="251"/>
      <c r="H3" s="252"/>
    </row>
    <row r="4" spans="1:8" ht="10.5" customHeight="1" x14ac:dyDescent="0.25">
      <c r="A4" s="250" t="s">
        <v>452</v>
      </c>
      <c r="B4" s="251"/>
      <c r="C4" s="251"/>
      <c r="D4" s="251"/>
      <c r="E4" s="251"/>
      <c r="F4" s="251"/>
      <c r="G4" s="251"/>
      <c r="H4" s="252"/>
    </row>
    <row r="5" spans="1:8" ht="10.5" customHeight="1" thickBot="1" x14ac:dyDescent="0.3">
      <c r="A5" s="239" t="s">
        <v>1</v>
      </c>
      <c r="B5" s="253"/>
      <c r="C5" s="253"/>
      <c r="D5" s="253"/>
      <c r="E5" s="253"/>
      <c r="F5" s="253"/>
      <c r="G5" s="253"/>
      <c r="H5" s="254"/>
    </row>
    <row r="6" spans="1:8" ht="10.5" customHeight="1" thickBot="1" x14ac:dyDescent="0.3">
      <c r="A6" s="237" t="s">
        <v>370</v>
      </c>
      <c r="B6" s="238"/>
      <c r="C6" s="241" t="s">
        <v>292</v>
      </c>
      <c r="D6" s="242"/>
      <c r="E6" s="242"/>
      <c r="F6" s="242"/>
      <c r="G6" s="243"/>
      <c r="H6" s="244" t="s">
        <v>371</v>
      </c>
    </row>
    <row r="7" spans="1:8" ht="18.75" customHeight="1" thickBot="1" x14ac:dyDescent="0.3">
      <c r="A7" s="239"/>
      <c r="B7" s="240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45"/>
    </row>
    <row r="8" spans="1:8" ht="10.5" customHeight="1" x14ac:dyDescent="0.25">
      <c r="A8" s="246" t="s">
        <v>296</v>
      </c>
      <c r="B8" s="247"/>
      <c r="C8" s="89">
        <f>C9+C17+C27+C37+C47+C57+C70+C61+C74</f>
        <v>52369118</v>
      </c>
      <c r="D8" s="89">
        <f>D9+D17+D27+D37+D47+D57+D61+D70+D74</f>
        <v>8552767</v>
      </c>
      <c r="E8" s="89">
        <f>E9+E17+E27+E37+E47+E57+E70+E61+E74</f>
        <v>60921885</v>
      </c>
      <c r="F8" s="89">
        <f>F9+F17+F27+F37+F47+F57+F70+F61+F74</f>
        <v>48149279</v>
      </c>
      <c r="G8" s="89">
        <f>G9+G17+G27+G37+G47+G57+G70+G61+G74</f>
        <v>48139279</v>
      </c>
      <c r="H8" s="89">
        <f t="shared" ref="H8" si="0">H9+H17+H27+H37+H47+H57+H70+H61+H74</f>
        <v>12772606</v>
      </c>
    </row>
    <row r="9" spans="1:8" ht="10.5" customHeight="1" x14ac:dyDescent="0.25">
      <c r="A9" s="229" t="s">
        <v>297</v>
      </c>
      <c r="B9" s="230"/>
      <c r="C9" s="85">
        <f>SUM(C10:C16)</f>
        <v>15069362</v>
      </c>
      <c r="D9" s="85">
        <f>SUM(D10:D16)</f>
        <v>840001</v>
      </c>
      <c r="E9" s="85">
        <f>C9+D9</f>
        <v>15909363</v>
      </c>
      <c r="F9" s="85">
        <f>SUM(F10:F16)</f>
        <v>10515607</v>
      </c>
      <c r="G9" s="85">
        <f t="shared" ref="G9:H9" si="1">SUM(G10:G16)</f>
        <v>10515607</v>
      </c>
      <c r="H9" s="85">
        <f t="shared" si="1"/>
        <v>5393756</v>
      </c>
    </row>
    <row r="10" spans="1:8" ht="10.5" customHeight="1" x14ac:dyDescent="0.25">
      <c r="A10" s="82"/>
      <c r="B10" s="81" t="s">
        <v>298</v>
      </c>
      <c r="C10" s="85">
        <v>10672493</v>
      </c>
      <c r="D10" s="86">
        <v>600000</v>
      </c>
      <c r="E10" s="85">
        <f t="shared" ref="E10:E16" si="2">C10+D10</f>
        <v>11272493</v>
      </c>
      <c r="F10" s="86">
        <v>8080893</v>
      </c>
      <c r="G10" s="86">
        <f>F10</f>
        <v>8080893</v>
      </c>
      <c r="H10" s="86">
        <f>E10-F10</f>
        <v>3191600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5">
        <f t="shared" si="2"/>
        <v>0</v>
      </c>
      <c r="F11" s="86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1839814</v>
      </c>
      <c r="D12" s="86">
        <v>20000</v>
      </c>
      <c r="E12" s="85">
        <f t="shared" si="2"/>
        <v>1859814</v>
      </c>
      <c r="F12" s="86">
        <v>390974</v>
      </c>
      <c r="G12" s="86">
        <f t="shared" si="3"/>
        <v>390974</v>
      </c>
      <c r="H12" s="86">
        <f t="shared" si="4"/>
        <v>1468840</v>
      </c>
    </row>
    <row r="13" spans="1:8" ht="10.5" customHeight="1" x14ac:dyDescent="0.25">
      <c r="A13" s="82"/>
      <c r="B13" s="81" t="s">
        <v>301</v>
      </c>
      <c r="C13" s="85">
        <v>420000</v>
      </c>
      <c r="D13" s="86">
        <v>-2784</v>
      </c>
      <c r="E13" s="85">
        <f t="shared" si="2"/>
        <v>417216</v>
      </c>
      <c r="F13" s="86">
        <v>172399</v>
      </c>
      <c r="G13" s="86">
        <f t="shared" si="3"/>
        <v>172399</v>
      </c>
      <c r="H13" s="86">
        <f t="shared" si="4"/>
        <v>244817</v>
      </c>
    </row>
    <row r="14" spans="1:8" ht="10.5" customHeight="1" x14ac:dyDescent="0.25">
      <c r="A14" s="82"/>
      <c r="B14" s="81" t="s">
        <v>302</v>
      </c>
      <c r="C14" s="85">
        <v>2137055</v>
      </c>
      <c r="D14" s="86">
        <v>222785</v>
      </c>
      <c r="E14" s="85">
        <f t="shared" si="2"/>
        <v>2359840</v>
      </c>
      <c r="F14" s="86">
        <v>1871341</v>
      </c>
      <c r="G14" s="86">
        <f t="shared" si="3"/>
        <v>1871341</v>
      </c>
      <c r="H14" s="86">
        <f t="shared" si="4"/>
        <v>488499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29" t="s">
        <v>305</v>
      </c>
      <c r="B17" s="230"/>
      <c r="C17" s="85">
        <f>SUM(C18:C26)</f>
        <v>1348824</v>
      </c>
      <c r="D17" s="85">
        <f>SUM(D18:D26)</f>
        <v>-27000</v>
      </c>
      <c r="E17" s="85">
        <f>SUM(E18:E26)</f>
        <v>1321824</v>
      </c>
      <c r="F17" s="85">
        <f>SUM(F18:F26)</f>
        <v>1413177</v>
      </c>
      <c r="G17" s="85">
        <f>SUM(G18:G26)</f>
        <v>1413177</v>
      </c>
      <c r="H17" s="86">
        <f t="shared" ref="H17:H56" si="5">E17-F17</f>
        <v>-91353</v>
      </c>
    </row>
    <row r="18" spans="1:10" ht="10.5" customHeight="1" x14ac:dyDescent="0.25">
      <c r="A18" s="82"/>
      <c r="B18" s="81" t="s">
        <v>306</v>
      </c>
      <c r="C18" s="85">
        <v>612864</v>
      </c>
      <c r="D18" s="86">
        <v>-7000</v>
      </c>
      <c r="E18" s="86">
        <f>C18+D18</f>
        <v>605864</v>
      </c>
      <c r="F18" s="86">
        <v>734621</v>
      </c>
      <c r="G18" s="86">
        <f>F18</f>
        <v>734621</v>
      </c>
      <c r="H18" s="86">
        <f t="shared" si="5"/>
        <v>-128757</v>
      </c>
      <c r="J18" s="59"/>
    </row>
    <row r="19" spans="1:10" ht="10.5" customHeight="1" x14ac:dyDescent="0.25">
      <c r="A19" s="82"/>
      <c r="B19" s="81" t="s">
        <v>307</v>
      </c>
      <c r="C19" s="85">
        <v>122500</v>
      </c>
      <c r="D19" s="86">
        <v>0</v>
      </c>
      <c r="E19" s="86">
        <f t="shared" ref="E19:E26" si="6">C19+D19</f>
        <v>122500</v>
      </c>
      <c r="F19" s="86">
        <v>101098</v>
      </c>
      <c r="G19" s="86">
        <f t="shared" ref="G19:G26" si="7">F19</f>
        <v>101098</v>
      </c>
      <c r="H19" s="86">
        <f t="shared" si="5"/>
        <v>21402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10" ht="10.5" customHeight="1" x14ac:dyDescent="0.25">
      <c r="A21" s="82"/>
      <c r="B21" s="81" t="s">
        <v>309</v>
      </c>
      <c r="C21" s="85">
        <v>66000</v>
      </c>
      <c r="D21" s="86">
        <v>0</v>
      </c>
      <c r="E21" s="86">
        <f t="shared" si="6"/>
        <v>66000</v>
      </c>
      <c r="F21" s="86">
        <v>21886</v>
      </c>
      <c r="G21" s="86">
        <f t="shared" si="7"/>
        <v>21886</v>
      </c>
      <c r="H21" s="86">
        <f t="shared" si="5"/>
        <v>44114</v>
      </c>
    </row>
    <row r="22" spans="1:10" ht="10.5" customHeight="1" x14ac:dyDescent="0.25">
      <c r="A22" s="82"/>
      <c r="B22" s="81" t="s">
        <v>310</v>
      </c>
      <c r="C22" s="85">
        <v>251000</v>
      </c>
      <c r="D22" s="86">
        <v>-21500</v>
      </c>
      <c r="E22" s="86">
        <f t="shared" si="6"/>
        <v>229500</v>
      </c>
      <c r="F22" s="86">
        <v>223146</v>
      </c>
      <c r="G22" s="86">
        <f t="shared" si="7"/>
        <v>223146</v>
      </c>
      <c r="H22" s="86">
        <f t="shared" si="5"/>
        <v>6354</v>
      </c>
      <c r="J22" s="59"/>
    </row>
    <row r="23" spans="1:10" ht="10.5" customHeight="1" x14ac:dyDescent="0.25">
      <c r="A23" s="82"/>
      <c r="B23" s="81" t="s">
        <v>311</v>
      </c>
      <c r="C23" s="85">
        <v>230460</v>
      </c>
      <c r="D23" s="86">
        <v>-10000</v>
      </c>
      <c r="E23" s="86">
        <f t="shared" si="6"/>
        <v>220460</v>
      </c>
      <c r="F23" s="86">
        <v>183555</v>
      </c>
      <c r="G23" s="86">
        <f t="shared" si="7"/>
        <v>183555</v>
      </c>
      <c r="H23" s="86">
        <f t="shared" si="5"/>
        <v>36905</v>
      </c>
      <c r="J23" s="59"/>
    </row>
    <row r="24" spans="1:10" ht="10.5" customHeight="1" x14ac:dyDescent="0.25">
      <c r="A24" s="82"/>
      <c r="B24" s="81" t="s">
        <v>312</v>
      </c>
      <c r="C24" s="85">
        <v>24000</v>
      </c>
      <c r="D24" s="86">
        <v>0</v>
      </c>
      <c r="E24" s="86">
        <f t="shared" si="6"/>
        <v>24000</v>
      </c>
      <c r="F24" s="86">
        <v>120381</v>
      </c>
      <c r="G24" s="86">
        <f>F24</f>
        <v>120381</v>
      </c>
      <c r="H24" s="86">
        <f t="shared" si="5"/>
        <v>-96381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42000</v>
      </c>
      <c r="D26" s="86">
        <v>11500</v>
      </c>
      <c r="E26" s="86">
        <f t="shared" si="6"/>
        <v>53500</v>
      </c>
      <c r="F26" s="86">
        <v>28490</v>
      </c>
      <c r="G26" s="86">
        <f t="shared" si="7"/>
        <v>28490</v>
      </c>
      <c r="H26" s="86">
        <f t="shared" si="5"/>
        <v>25010</v>
      </c>
    </row>
    <row r="27" spans="1:10" ht="10.5" customHeight="1" x14ac:dyDescent="0.25">
      <c r="A27" s="229" t="s">
        <v>315</v>
      </c>
      <c r="B27" s="230"/>
      <c r="C27" s="85">
        <f>SUM(C28:C36)</f>
        <v>25759119</v>
      </c>
      <c r="D27" s="85">
        <f>SUM(D28:D36)</f>
        <v>6339766</v>
      </c>
      <c r="E27" s="85">
        <f>SUM(E28:E36)</f>
        <v>32098885</v>
      </c>
      <c r="F27" s="85">
        <f>SUM(F28:F36)</f>
        <v>27762391</v>
      </c>
      <c r="G27" s="85">
        <f>SUM(G28:G36)</f>
        <v>27762391</v>
      </c>
      <c r="H27" s="86">
        <f t="shared" si="5"/>
        <v>4336494</v>
      </c>
    </row>
    <row r="28" spans="1:10" ht="10.5" customHeight="1" x14ac:dyDescent="0.25">
      <c r="A28" s="82"/>
      <c r="B28" s="81" t="s">
        <v>316</v>
      </c>
      <c r="C28" s="85">
        <v>673161</v>
      </c>
      <c r="D28" s="86">
        <v>-10316</v>
      </c>
      <c r="E28" s="86">
        <f>C28+D28</f>
        <v>662845</v>
      </c>
      <c r="F28" s="86">
        <v>171564</v>
      </c>
      <c r="G28" s="86">
        <f>F28</f>
        <v>171564</v>
      </c>
      <c r="H28" s="86">
        <f t="shared" si="5"/>
        <v>491281</v>
      </c>
    </row>
    <row r="29" spans="1:10" ht="10.5" customHeight="1" x14ac:dyDescent="0.25">
      <c r="A29" s="82"/>
      <c r="B29" s="81" t="s">
        <v>317</v>
      </c>
      <c r="C29" s="85">
        <v>300000</v>
      </c>
      <c r="D29" s="86">
        <v>750000</v>
      </c>
      <c r="E29" s="86">
        <f>C29+D29</f>
        <v>1050000</v>
      </c>
      <c r="F29" s="86">
        <v>1006082</v>
      </c>
      <c r="G29" s="86">
        <f>F29</f>
        <v>1006082</v>
      </c>
      <c r="H29" s="86">
        <f t="shared" si="5"/>
        <v>43918</v>
      </c>
    </row>
    <row r="30" spans="1:10" ht="10.5" customHeight="1" x14ac:dyDescent="0.25">
      <c r="A30" s="82"/>
      <c r="B30" s="81" t="s">
        <v>318</v>
      </c>
      <c r="C30" s="85">
        <v>2943856</v>
      </c>
      <c r="D30" s="86">
        <v>0</v>
      </c>
      <c r="E30" s="86">
        <f t="shared" ref="E30:E36" si="8">C30+D30</f>
        <v>2943856</v>
      </c>
      <c r="F30" s="86">
        <v>1896401</v>
      </c>
      <c r="G30" s="86">
        <f>F30</f>
        <v>1896401</v>
      </c>
      <c r="H30" s="86">
        <f t="shared" si="5"/>
        <v>1047455</v>
      </c>
    </row>
    <row r="31" spans="1:10" ht="10.5" customHeight="1" x14ac:dyDescent="0.25">
      <c r="A31" s="82"/>
      <c r="B31" s="81" t="s">
        <v>319</v>
      </c>
      <c r="C31" s="85">
        <v>124000</v>
      </c>
      <c r="D31" s="86">
        <v>0</v>
      </c>
      <c r="E31" s="86">
        <f t="shared" si="8"/>
        <v>124000</v>
      </c>
      <c r="F31" s="86">
        <v>136181</v>
      </c>
      <c r="G31" s="86">
        <f>F31</f>
        <v>136181</v>
      </c>
      <c r="H31" s="86">
        <f t="shared" si="5"/>
        <v>-12181</v>
      </c>
    </row>
    <row r="32" spans="1:10" ht="10.5" customHeight="1" x14ac:dyDescent="0.25">
      <c r="A32" s="82"/>
      <c r="B32" s="81" t="s">
        <v>320</v>
      </c>
      <c r="C32" s="85">
        <v>388878</v>
      </c>
      <c r="D32" s="86">
        <v>0</v>
      </c>
      <c r="E32" s="86">
        <f t="shared" si="8"/>
        <v>388878</v>
      </c>
      <c r="F32" s="86">
        <v>272207</v>
      </c>
      <c r="G32" s="86">
        <f>F32</f>
        <v>272207</v>
      </c>
      <c r="H32" s="86">
        <f t="shared" si="5"/>
        <v>116671</v>
      </c>
    </row>
    <row r="33" spans="1:8" ht="10.5" customHeight="1" x14ac:dyDescent="0.25">
      <c r="A33" s="82"/>
      <c r="B33" s="81" t="s">
        <v>321</v>
      </c>
      <c r="C33" s="85">
        <v>12000</v>
      </c>
      <c r="D33" s="86">
        <v>0</v>
      </c>
      <c r="E33" s="86">
        <f t="shared" si="8"/>
        <v>12000</v>
      </c>
      <c r="F33" s="86">
        <v>0</v>
      </c>
      <c r="G33" s="86">
        <v>0</v>
      </c>
      <c r="H33" s="86">
        <f t="shared" si="5"/>
        <v>12000</v>
      </c>
    </row>
    <row r="34" spans="1:8" ht="10.5" customHeight="1" x14ac:dyDescent="0.25">
      <c r="A34" s="82"/>
      <c r="B34" s="81" t="s">
        <v>322</v>
      </c>
      <c r="C34" s="85">
        <v>233000</v>
      </c>
      <c r="D34" s="86">
        <v>0</v>
      </c>
      <c r="E34" s="86">
        <f t="shared" si="8"/>
        <v>233000</v>
      </c>
      <c r="F34" s="86">
        <v>133193</v>
      </c>
      <c r="G34" s="86">
        <f>F34</f>
        <v>133193</v>
      </c>
      <c r="H34" s="86">
        <f t="shared" si="5"/>
        <v>99807</v>
      </c>
    </row>
    <row r="35" spans="1:8" ht="10.5" customHeight="1" x14ac:dyDescent="0.25">
      <c r="A35" s="82"/>
      <c r="B35" s="81" t="s">
        <v>323</v>
      </c>
      <c r="C35" s="85">
        <v>120000</v>
      </c>
      <c r="D35" s="86">
        <v>2597000</v>
      </c>
      <c r="E35" s="86">
        <f t="shared" si="8"/>
        <v>2717000</v>
      </c>
      <c r="F35" s="86">
        <v>6063507</v>
      </c>
      <c r="G35" s="86">
        <f>F35</f>
        <v>6063507</v>
      </c>
      <c r="H35" s="86">
        <f t="shared" si="5"/>
        <v>-3346507</v>
      </c>
    </row>
    <row r="36" spans="1:8" ht="10.5" customHeight="1" x14ac:dyDescent="0.25">
      <c r="A36" s="82"/>
      <c r="B36" s="81" t="s">
        <v>324</v>
      </c>
      <c r="C36" s="85">
        <v>20964224</v>
      </c>
      <c r="D36" s="86">
        <v>3003082</v>
      </c>
      <c r="E36" s="86">
        <f t="shared" si="8"/>
        <v>23967306</v>
      </c>
      <c r="F36" s="86">
        <v>18083256</v>
      </c>
      <c r="G36" s="86">
        <f>F36</f>
        <v>18083256</v>
      </c>
      <c r="H36" s="86">
        <f t="shared" si="5"/>
        <v>5884050</v>
      </c>
    </row>
    <row r="37" spans="1:8" ht="16.5" customHeight="1" x14ac:dyDescent="0.25">
      <c r="A37" s="235" t="s">
        <v>325</v>
      </c>
      <c r="B37" s="236"/>
      <c r="C37" s="85">
        <f>SUM(C38:C46)</f>
        <v>10191813</v>
      </c>
      <c r="D37" s="85">
        <f>SUM(D38:D46)</f>
        <v>1400000</v>
      </c>
      <c r="E37" s="85">
        <f t="shared" ref="E37:G37" si="9">SUM(E38:E46)</f>
        <v>11591813</v>
      </c>
      <c r="F37" s="85">
        <f t="shared" si="9"/>
        <v>8458104</v>
      </c>
      <c r="G37" s="85">
        <f t="shared" si="9"/>
        <v>8448104</v>
      </c>
      <c r="H37" s="86">
        <f t="shared" si="5"/>
        <v>3133709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10191813</v>
      </c>
      <c r="D41" s="86">
        <v>1400000</v>
      </c>
      <c r="E41" s="86">
        <f>C41+D41</f>
        <v>11591813</v>
      </c>
      <c r="F41" s="86">
        <v>8458104</v>
      </c>
      <c r="G41" s="86">
        <v>8448104</v>
      </c>
      <c r="H41" s="86">
        <f t="shared" si="5"/>
        <v>3133709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29" t="s">
        <v>335</v>
      </c>
      <c r="B47" s="230"/>
      <c r="C47" s="85">
        <f>SUM(C48:C56)</f>
        <v>0</v>
      </c>
      <c r="D47" s="85">
        <f t="shared" ref="D47:G47" si="10">SUM(D48:D56)</f>
        <v>0</v>
      </c>
      <c r="E47" s="85">
        <f t="shared" si="10"/>
        <v>0</v>
      </c>
      <c r="F47" s="85">
        <f t="shared" si="10"/>
        <v>0</v>
      </c>
      <c r="G47" s="85">
        <f t="shared" si="10"/>
        <v>0</v>
      </c>
      <c r="H47" s="86">
        <f t="shared" si="5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f>D48</f>
        <v>0</v>
      </c>
      <c r="F48" s="85">
        <v>0</v>
      </c>
      <c r="G48" s="85">
        <f>F48</f>
        <v>0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1">D49</f>
        <v>0</v>
      </c>
      <c r="F49" s="85">
        <v>0</v>
      </c>
      <c r="G49" s="85">
        <f t="shared" ref="G49:G54" si="12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1"/>
        <v>0</v>
      </c>
      <c r="F50" s="85">
        <v>0</v>
      </c>
      <c r="G50" s="85">
        <f t="shared" si="12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f t="shared" si="12"/>
        <v>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1"/>
        <v>0</v>
      </c>
      <c r="F52" s="85">
        <v>0</v>
      </c>
      <c r="G52" s="85">
        <f t="shared" si="12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2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29" t="s">
        <v>345</v>
      </c>
      <c r="B57" s="230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29" t="s">
        <v>349</v>
      </c>
      <c r="B61" s="230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29" t="s">
        <v>358</v>
      </c>
      <c r="B70" s="230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29" t="s">
        <v>362</v>
      </c>
      <c r="B74" s="230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5"/>
      <c r="B82" s="256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46"/>
      <c r="B84" s="247"/>
      <c r="C84" s="233">
        <f>C86+C94+C104+C114+C124+C134+C138+C147+C151</f>
        <v>0</v>
      </c>
      <c r="D84" s="233">
        <f>D86+D94+D104+D114+D124+D134+D138+D147+D151</f>
        <v>81473268</v>
      </c>
      <c r="E84" s="233">
        <f t="shared" ref="E84" si="17">E86+E94+E104+E114+E124+E134+E138+E147+E151</f>
        <v>81473268</v>
      </c>
      <c r="F84" s="233">
        <f t="shared" ref="F84:H84" si="18">F86+F94+F104+F114+F124+F134+F138+F147+F151</f>
        <v>18787234</v>
      </c>
      <c r="G84" s="233">
        <f t="shared" si="18"/>
        <v>15147962</v>
      </c>
      <c r="H84" s="233">
        <f t="shared" si="18"/>
        <v>62686034</v>
      </c>
    </row>
    <row r="85" spans="1:8" ht="10.5" customHeight="1" x14ac:dyDescent="0.25">
      <c r="A85" s="231" t="s">
        <v>372</v>
      </c>
      <c r="B85" s="232"/>
      <c r="C85" s="234"/>
      <c r="D85" s="234"/>
      <c r="E85" s="234"/>
      <c r="F85" s="234"/>
      <c r="G85" s="234"/>
      <c r="H85" s="234"/>
    </row>
    <row r="86" spans="1:8" ht="10.5" customHeight="1" x14ac:dyDescent="0.25">
      <c r="A86" s="229" t="s">
        <v>297</v>
      </c>
      <c r="B86" s="230"/>
      <c r="C86" s="85">
        <f>SUM(C87:C93)</f>
        <v>0</v>
      </c>
      <c r="D86" s="85">
        <f>D87+D88+D89+D90+D91+D92+D93</f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29" t="s">
        <v>305</v>
      </c>
      <c r="B94" s="230"/>
      <c r="C94" s="85">
        <f>SUM(C95:C103)</f>
        <v>0</v>
      </c>
      <c r="D94" s="85">
        <f>D95+D96+D97+D98+D99+D100+D101+D102+D103</f>
        <v>5393746</v>
      </c>
      <c r="E94" s="85">
        <f t="shared" ref="E94" si="22">SUM(E95:E103)</f>
        <v>5393746</v>
      </c>
      <c r="F94" s="85">
        <f t="shared" ref="F94" si="23">SUM(F95:F103)</f>
        <v>2413541</v>
      </c>
      <c r="G94" s="85">
        <f t="shared" ref="G94" si="24">SUM(G95:G103)</f>
        <v>2413541</v>
      </c>
      <c r="H94" s="85">
        <f t="shared" ref="H94" si="25">SUM(H95:H103)</f>
        <v>2980205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510378</v>
      </c>
      <c r="E96" s="86">
        <f t="shared" ref="E96:E103" si="26">C96+D96</f>
        <v>510378</v>
      </c>
      <c r="F96" s="86">
        <v>1170273</v>
      </c>
      <c r="G96" s="86">
        <f t="shared" ref="G96:G103" si="27">F96</f>
        <v>1170273</v>
      </c>
      <c r="H96" s="86">
        <f t="shared" ref="H96:H103" si="28">E96-F96</f>
        <v>-659895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f t="shared" si="27"/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3746800</v>
      </c>
      <c r="E98" s="86">
        <f t="shared" si="26"/>
        <v>3746800</v>
      </c>
      <c r="F98" s="86">
        <v>0</v>
      </c>
      <c r="G98" s="86">
        <f t="shared" si="27"/>
        <v>0</v>
      </c>
      <c r="H98" s="86">
        <f t="shared" si="28"/>
        <v>3746800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f t="shared" si="27"/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f t="shared" si="27"/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1136568</v>
      </c>
      <c r="E101" s="86">
        <f t="shared" si="26"/>
        <v>1136568</v>
      </c>
      <c r="F101" s="86">
        <v>1243268</v>
      </c>
      <c r="G101" s="86">
        <f>F101</f>
        <v>1243268</v>
      </c>
      <c r="H101" s="86">
        <f t="shared" si="28"/>
        <v>-106700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f t="shared" si="27"/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f t="shared" si="27"/>
        <v>0</v>
      </c>
      <c r="H103" s="86">
        <f t="shared" si="28"/>
        <v>0</v>
      </c>
    </row>
    <row r="104" spans="1:9" ht="10.5" customHeight="1" x14ac:dyDescent="0.25">
      <c r="A104" s="229" t="s">
        <v>315</v>
      </c>
      <c r="B104" s="230"/>
      <c r="C104" s="85">
        <f>SUM(C105:C113)</f>
        <v>0</v>
      </c>
      <c r="D104" s="85">
        <f>D105+D106+D107+D108+D109+D110+D111+D112+D113</f>
        <v>76079522</v>
      </c>
      <c r="E104" s="85">
        <f t="shared" ref="E104:G104" si="29">SUM(E105:E113)</f>
        <v>76079522</v>
      </c>
      <c r="F104" s="85">
        <f t="shared" si="29"/>
        <v>16373693</v>
      </c>
      <c r="G104" s="85">
        <f t="shared" si="29"/>
        <v>12734421</v>
      </c>
      <c r="H104" s="85">
        <f t="shared" ref="H104" si="30">SUM(H105:H113)</f>
        <v>59705829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960000</v>
      </c>
      <c r="E105" s="86">
        <f>C105+D105</f>
        <v>960000</v>
      </c>
      <c r="F105" s="86">
        <v>0</v>
      </c>
      <c r="G105" s="86">
        <f>F105</f>
        <v>0</v>
      </c>
      <c r="H105" s="86">
        <f>E105-F105</f>
        <v>960000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36211700</v>
      </c>
      <c r="E106" s="86">
        <f t="shared" ref="E106:E113" si="31">C106+D106</f>
        <v>36211700</v>
      </c>
      <c r="F106" s="86">
        <v>129920</v>
      </c>
      <c r="G106" s="86">
        <f t="shared" ref="G106:G113" si="32">F106</f>
        <v>129920</v>
      </c>
      <c r="H106" s="86">
        <f t="shared" ref="H106:H113" si="33">E106-F106</f>
        <v>36081780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15002850</v>
      </c>
      <c r="E107" s="86">
        <f t="shared" si="31"/>
        <v>15002850</v>
      </c>
      <c r="F107" s="86">
        <v>1449052</v>
      </c>
      <c r="G107" s="86">
        <f t="shared" si="32"/>
        <v>1449052</v>
      </c>
      <c r="H107" s="86">
        <f t="shared" si="33"/>
        <v>13553798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f t="shared" si="32"/>
        <v>0</v>
      </c>
      <c r="H108" s="86">
        <f t="shared" si="33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f t="shared" si="32"/>
        <v>0</v>
      </c>
      <c r="H109" s="86">
        <f t="shared" si="33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3162500</v>
      </c>
      <c r="E110" s="86">
        <f t="shared" si="31"/>
        <v>3162500</v>
      </c>
      <c r="F110" s="86">
        <v>494450</v>
      </c>
      <c r="G110" s="86">
        <f t="shared" si="32"/>
        <v>494450</v>
      </c>
      <c r="H110" s="86">
        <f t="shared" si="33"/>
        <v>2668050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200000</v>
      </c>
      <c r="E111" s="86">
        <f t="shared" si="31"/>
        <v>200000</v>
      </c>
      <c r="F111" s="86">
        <v>0</v>
      </c>
      <c r="G111" s="86">
        <f t="shared" si="32"/>
        <v>0</v>
      </c>
      <c r="H111" s="86">
        <f t="shared" si="33"/>
        <v>200000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20321800</v>
      </c>
      <c r="E112" s="86">
        <f t="shared" si="31"/>
        <v>20321800</v>
      </c>
      <c r="F112" s="86">
        <v>14300271</v>
      </c>
      <c r="G112" s="86">
        <v>10660999</v>
      </c>
      <c r="H112" s="86">
        <f t="shared" si="33"/>
        <v>6021529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220672</v>
      </c>
      <c r="E113" s="86">
        <f t="shared" si="31"/>
        <v>220672</v>
      </c>
      <c r="F113" s="86">
        <v>0</v>
      </c>
      <c r="G113" s="86">
        <f t="shared" si="32"/>
        <v>0</v>
      </c>
      <c r="H113" s="86">
        <f t="shared" si="33"/>
        <v>220672</v>
      </c>
    </row>
    <row r="114" spans="1:8" ht="19.5" customHeight="1" x14ac:dyDescent="0.25">
      <c r="A114" s="235" t="s">
        <v>325</v>
      </c>
      <c r="B114" s="236"/>
      <c r="C114" s="85">
        <f>SUM(C115:C123)</f>
        <v>0</v>
      </c>
      <c r="D114" s="85">
        <f t="shared" ref="D114:F114" si="34">SUM(D115:D123)</f>
        <v>0</v>
      </c>
      <c r="E114" s="85">
        <f t="shared" si="34"/>
        <v>0</v>
      </c>
      <c r="F114" s="85">
        <f t="shared" si="34"/>
        <v>0</v>
      </c>
      <c r="G114" s="85">
        <f t="shared" ref="G114" si="35">SUM(G115:G123)</f>
        <v>0</v>
      </c>
      <c r="H114" s="85">
        <f t="shared" ref="H114" si="36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7">C116+D116</f>
        <v>0</v>
      </c>
      <c r="F116" s="86">
        <v>0</v>
      </c>
      <c r="G116" s="86">
        <v>0</v>
      </c>
      <c r="H116" s="86">
        <f t="shared" ref="H116:H158" si="38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7"/>
        <v>0</v>
      </c>
      <c r="F117" s="86">
        <v>0</v>
      </c>
      <c r="G117" s="86">
        <v>0</v>
      </c>
      <c r="H117" s="86">
        <f t="shared" si="38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f t="shared" si="38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7"/>
        <v>0</v>
      </c>
      <c r="F119" s="86">
        <v>0</v>
      </c>
      <c r="G119" s="86">
        <v>0</v>
      </c>
      <c r="H119" s="86">
        <f t="shared" si="38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7"/>
        <v>0</v>
      </c>
      <c r="F120" s="86">
        <v>0</v>
      </c>
      <c r="G120" s="86">
        <v>0</v>
      </c>
      <c r="H120" s="86">
        <f t="shared" si="38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7"/>
        <v>0</v>
      </c>
      <c r="F121" s="86">
        <v>0</v>
      </c>
      <c r="G121" s="86">
        <v>0</v>
      </c>
      <c r="H121" s="86">
        <f t="shared" si="38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7"/>
        <v>0</v>
      </c>
      <c r="F122" s="86">
        <v>0</v>
      </c>
      <c r="G122" s="86">
        <v>0</v>
      </c>
      <c r="H122" s="86">
        <f t="shared" si="38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7"/>
        <v>0</v>
      </c>
      <c r="F123" s="86">
        <v>0</v>
      </c>
      <c r="G123" s="86">
        <v>0</v>
      </c>
      <c r="H123" s="86">
        <f t="shared" si="38"/>
        <v>0</v>
      </c>
    </row>
    <row r="124" spans="1:8" ht="10.5" customHeight="1" x14ac:dyDescent="0.25">
      <c r="A124" s="229" t="s">
        <v>335</v>
      </c>
      <c r="B124" s="230"/>
      <c r="C124" s="85">
        <f>SUM(C125:C133)</f>
        <v>0</v>
      </c>
      <c r="D124" s="85">
        <f t="shared" ref="D124:E124" si="39">SUM(D125:D133)</f>
        <v>0</v>
      </c>
      <c r="E124" s="85">
        <f t="shared" si="39"/>
        <v>0</v>
      </c>
      <c r="F124" s="85">
        <f t="shared" ref="F124" si="40">SUM(F125:F133)</f>
        <v>0</v>
      </c>
      <c r="G124" s="85">
        <f t="shared" ref="G124" si="41">SUM(G125:G133)</f>
        <v>0</v>
      </c>
      <c r="H124" s="85">
        <f t="shared" ref="H124" si="42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3">D125+E125</f>
        <v>0</v>
      </c>
      <c r="G125" s="86">
        <f t="shared" si="43"/>
        <v>0</v>
      </c>
      <c r="H125" s="86">
        <f t="shared" si="38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4">C126+D126</f>
        <v>0</v>
      </c>
      <c r="F126" s="86">
        <f t="shared" si="43"/>
        <v>0</v>
      </c>
      <c r="G126" s="86">
        <f t="shared" si="43"/>
        <v>0</v>
      </c>
      <c r="H126" s="86">
        <f t="shared" si="38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4"/>
        <v>0</v>
      </c>
      <c r="F127" s="86">
        <f t="shared" si="43"/>
        <v>0</v>
      </c>
      <c r="G127" s="86">
        <f t="shared" si="43"/>
        <v>0</v>
      </c>
      <c r="H127" s="86">
        <f t="shared" si="38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4"/>
        <v>0</v>
      </c>
      <c r="F128" s="86">
        <f t="shared" si="43"/>
        <v>0</v>
      </c>
      <c r="G128" s="86">
        <f t="shared" si="43"/>
        <v>0</v>
      </c>
      <c r="H128" s="86">
        <f t="shared" si="38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4"/>
        <v>0</v>
      </c>
      <c r="F129" s="86">
        <f t="shared" si="43"/>
        <v>0</v>
      </c>
      <c r="G129" s="86">
        <f t="shared" si="43"/>
        <v>0</v>
      </c>
      <c r="H129" s="86">
        <f t="shared" si="38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4"/>
        <v>0</v>
      </c>
      <c r="F130" s="86">
        <f t="shared" si="43"/>
        <v>0</v>
      </c>
      <c r="G130" s="86">
        <f t="shared" si="43"/>
        <v>0</v>
      </c>
      <c r="H130" s="86">
        <f t="shared" si="38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4"/>
        <v>0</v>
      </c>
      <c r="F131" s="86">
        <f t="shared" si="43"/>
        <v>0</v>
      </c>
      <c r="G131" s="86">
        <f t="shared" si="43"/>
        <v>0</v>
      </c>
      <c r="H131" s="86">
        <f t="shared" si="38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4"/>
        <v>0</v>
      </c>
      <c r="F132" s="86">
        <f t="shared" si="43"/>
        <v>0</v>
      </c>
      <c r="G132" s="86">
        <f t="shared" si="43"/>
        <v>0</v>
      </c>
      <c r="H132" s="86">
        <f t="shared" si="38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4"/>
        <v>0</v>
      </c>
      <c r="F133" s="86">
        <f t="shared" si="43"/>
        <v>0</v>
      </c>
      <c r="G133" s="86">
        <f t="shared" si="43"/>
        <v>0</v>
      </c>
      <c r="H133" s="86">
        <f t="shared" si="38"/>
        <v>0</v>
      </c>
    </row>
    <row r="134" spans="1:8" ht="10.5" customHeight="1" x14ac:dyDescent="0.25">
      <c r="A134" s="229" t="s">
        <v>345</v>
      </c>
      <c r="B134" s="230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8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8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8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8"/>
        <v>0</v>
      </c>
    </row>
    <row r="138" spans="1:8" ht="10.5" customHeight="1" x14ac:dyDescent="0.25">
      <c r="A138" s="229" t="s">
        <v>349</v>
      </c>
      <c r="B138" s="230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8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8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8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8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8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8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8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8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8"/>
        <v>0</v>
      </c>
    </row>
    <row r="147" spans="1:8" ht="10.5" customHeight="1" x14ac:dyDescent="0.25">
      <c r="A147" s="229" t="s">
        <v>358</v>
      </c>
      <c r="B147" s="230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8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8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8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8"/>
        <v>0</v>
      </c>
    </row>
    <row r="151" spans="1:8" ht="10.5" customHeight="1" x14ac:dyDescent="0.25">
      <c r="A151" s="229" t="s">
        <v>362</v>
      </c>
      <c r="B151" s="230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8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8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8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8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8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8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8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8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1" t="s">
        <v>373</v>
      </c>
      <c r="B160" s="232"/>
      <c r="C160" s="89">
        <f t="shared" ref="C160:H160" si="45">C8+C84</f>
        <v>52369118</v>
      </c>
      <c r="D160" s="89">
        <f t="shared" si="45"/>
        <v>90026035</v>
      </c>
      <c r="E160" s="89">
        <f t="shared" si="45"/>
        <v>142395153</v>
      </c>
      <c r="F160" s="89">
        <f>F8+F84</f>
        <v>66936513</v>
      </c>
      <c r="G160" s="89">
        <f>G8+G84</f>
        <v>63287241</v>
      </c>
      <c r="H160" s="89">
        <f t="shared" si="45"/>
        <v>75458640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A5" sqref="A5:G5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57" t="s">
        <v>120</v>
      </c>
      <c r="B1" s="258"/>
      <c r="C1" s="258"/>
      <c r="D1" s="258"/>
      <c r="E1" s="258"/>
      <c r="F1" s="258"/>
      <c r="G1" s="259"/>
    </row>
    <row r="2" spans="1:7" ht="12" customHeight="1" x14ac:dyDescent="0.25">
      <c r="A2" s="141" t="s">
        <v>290</v>
      </c>
      <c r="B2" s="142"/>
      <c r="C2" s="142"/>
      <c r="D2" s="142"/>
      <c r="E2" s="142"/>
      <c r="F2" s="142"/>
      <c r="G2" s="143"/>
    </row>
    <row r="3" spans="1:7" ht="12" customHeight="1" x14ac:dyDescent="0.25">
      <c r="A3" s="141" t="s">
        <v>374</v>
      </c>
      <c r="B3" s="142"/>
      <c r="C3" s="142"/>
      <c r="D3" s="142"/>
      <c r="E3" s="142"/>
      <c r="F3" s="142"/>
      <c r="G3" s="143"/>
    </row>
    <row r="4" spans="1:7" ht="12" customHeight="1" x14ac:dyDescent="0.25">
      <c r="A4" s="141" t="s">
        <v>452</v>
      </c>
      <c r="B4" s="142"/>
      <c r="C4" s="142"/>
      <c r="D4" s="142"/>
      <c r="E4" s="142"/>
      <c r="F4" s="142"/>
      <c r="G4" s="143"/>
    </row>
    <row r="5" spans="1:7" ht="12" customHeight="1" thickBot="1" x14ac:dyDescent="0.3">
      <c r="A5" s="144" t="s">
        <v>444</v>
      </c>
      <c r="B5" s="145"/>
      <c r="C5" s="145"/>
      <c r="D5" s="145"/>
      <c r="E5" s="145"/>
      <c r="F5" s="145"/>
      <c r="G5" s="146"/>
    </row>
    <row r="6" spans="1:7" ht="12" customHeight="1" thickBot="1" x14ac:dyDescent="0.3">
      <c r="A6" s="204" t="s">
        <v>2</v>
      </c>
      <c r="B6" s="179" t="s">
        <v>292</v>
      </c>
      <c r="C6" s="180"/>
      <c r="D6" s="180"/>
      <c r="E6" s="180"/>
      <c r="F6" s="181"/>
      <c r="G6" s="204" t="s">
        <v>293</v>
      </c>
    </row>
    <row r="7" spans="1:7" ht="21.75" customHeight="1" thickBot="1" x14ac:dyDescent="0.3">
      <c r="A7" s="205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5"/>
    </row>
    <row r="8" spans="1:7" ht="12" customHeight="1" x14ac:dyDescent="0.25">
      <c r="A8" s="31" t="s">
        <v>375</v>
      </c>
      <c r="B8" s="261">
        <f>B10</f>
        <v>52369118</v>
      </c>
      <c r="C8" s="261">
        <f t="shared" ref="C8:G8" si="0">C10</f>
        <v>8552766</v>
      </c>
      <c r="D8" s="261">
        <f t="shared" si="0"/>
        <v>60921884</v>
      </c>
      <c r="E8" s="261">
        <f t="shared" si="0"/>
        <v>48149279</v>
      </c>
      <c r="F8" s="261">
        <f t="shared" si="0"/>
        <v>48139279</v>
      </c>
      <c r="G8" s="261">
        <f t="shared" si="0"/>
        <v>12772605</v>
      </c>
    </row>
    <row r="9" spans="1:7" ht="12" customHeight="1" x14ac:dyDescent="0.25">
      <c r="A9" s="31" t="s">
        <v>376</v>
      </c>
      <c r="B9" s="260"/>
      <c r="C9" s="260"/>
      <c r="D9" s="260"/>
      <c r="E9" s="260"/>
      <c r="F9" s="260"/>
      <c r="G9" s="260"/>
    </row>
    <row r="10" spans="1:7" ht="12" customHeight="1" x14ac:dyDescent="0.25">
      <c r="A10" s="92" t="s">
        <v>443</v>
      </c>
      <c r="B10" s="103">
        <f>'FORMATO 4'!E15</f>
        <v>52369118</v>
      </c>
      <c r="C10" s="103">
        <v>8552766</v>
      </c>
      <c r="D10" s="103">
        <f>B10+C10</f>
        <v>60921884</v>
      </c>
      <c r="E10" s="103">
        <f>66936513-E21</f>
        <v>48149279</v>
      </c>
      <c r="F10" s="103">
        <f>63287241-F21</f>
        <v>48139279</v>
      </c>
      <c r="G10" s="103">
        <f>D10-E10</f>
        <v>12772605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60">
        <f>B21</f>
        <v>0</v>
      </c>
      <c r="C19" s="260">
        <f t="shared" ref="C19:G19" si="1">C21</f>
        <v>81473269</v>
      </c>
      <c r="D19" s="260">
        <f t="shared" si="1"/>
        <v>81473269</v>
      </c>
      <c r="E19" s="260">
        <f t="shared" si="1"/>
        <v>18787234</v>
      </c>
      <c r="F19" s="260">
        <f t="shared" si="1"/>
        <v>15147962</v>
      </c>
      <c r="G19" s="260">
        <f t="shared" si="1"/>
        <v>62686035</v>
      </c>
    </row>
    <row r="20" spans="1:7" ht="12" customHeight="1" x14ac:dyDescent="0.25">
      <c r="A20" s="33" t="s">
        <v>378</v>
      </c>
      <c r="B20" s="260"/>
      <c r="C20" s="260"/>
      <c r="D20" s="260"/>
      <c r="E20" s="260"/>
      <c r="F20" s="260"/>
      <c r="G20" s="260"/>
    </row>
    <row r="21" spans="1:7" ht="12" customHeight="1" x14ac:dyDescent="0.25">
      <c r="A21" s="92" t="s">
        <v>443</v>
      </c>
      <c r="B21" s="98">
        <v>0</v>
      </c>
      <c r="C21" s="98">
        <v>81473269</v>
      </c>
      <c r="D21" s="103">
        <f>B21+C21</f>
        <v>81473269</v>
      </c>
      <c r="E21" s="98">
        <v>18787234</v>
      </c>
      <c r="F21" s="98">
        <v>15147962</v>
      </c>
      <c r="G21" s="103">
        <f>D21-E21</f>
        <v>62686035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52369118</v>
      </c>
      <c r="C30" s="98">
        <f t="shared" ref="C30:G30" si="2">C8+C19</f>
        <v>90026035</v>
      </c>
      <c r="D30" s="98">
        <f t="shared" si="2"/>
        <v>142395153</v>
      </c>
      <c r="E30" s="98">
        <f t="shared" si="2"/>
        <v>66936513</v>
      </c>
      <c r="F30" s="98">
        <f t="shared" si="2"/>
        <v>63287241</v>
      </c>
      <c r="G30" s="98">
        <f t="shared" si="2"/>
        <v>75458640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38" t="s">
        <v>120</v>
      </c>
      <c r="B1" s="139"/>
      <c r="C1" s="139"/>
      <c r="D1" s="139"/>
      <c r="E1" s="139"/>
      <c r="F1" s="139"/>
      <c r="G1" s="139"/>
      <c r="H1" s="262"/>
    </row>
    <row r="2" spans="1:8" ht="9" customHeight="1" x14ac:dyDescent="0.25">
      <c r="A2" s="190" t="s">
        <v>290</v>
      </c>
      <c r="B2" s="191"/>
      <c r="C2" s="191"/>
      <c r="D2" s="191"/>
      <c r="E2" s="191"/>
      <c r="F2" s="191"/>
      <c r="G2" s="191"/>
      <c r="H2" s="263"/>
    </row>
    <row r="3" spans="1:8" ht="9" customHeight="1" x14ac:dyDescent="0.25">
      <c r="A3" s="190" t="s">
        <v>379</v>
      </c>
      <c r="B3" s="191"/>
      <c r="C3" s="191"/>
      <c r="D3" s="191"/>
      <c r="E3" s="191"/>
      <c r="F3" s="191"/>
      <c r="G3" s="191"/>
      <c r="H3" s="263"/>
    </row>
    <row r="4" spans="1:8" ht="9" customHeight="1" x14ac:dyDescent="0.25">
      <c r="A4" s="190" t="s">
        <v>452</v>
      </c>
      <c r="B4" s="191"/>
      <c r="C4" s="191"/>
      <c r="D4" s="191"/>
      <c r="E4" s="191"/>
      <c r="F4" s="191"/>
      <c r="G4" s="191"/>
      <c r="H4" s="263"/>
    </row>
    <row r="5" spans="1:8" ht="9" customHeight="1" thickBot="1" x14ac:dyDescent="0.3">
      <c r="A5" s="193" t="s">
        <v>1</v>
      </c>
      <c r="B5" s="194"/>
      <c r="C5" s="194"/>
      <c r="D5" s="194"/>
      <c r="E5" s="194"/>
      <c r="F5" s="194"/>
      <c r="G5" s="194"/>
      <c r="H5" s="264"/>
    </row>
    <row r="6" spans="1:8" ht="9" customHeight="1" thickBot="1" x14ac:dyDescent="0.3">
      <c r="A6" s="138" t="s">
        <v>2</v>
      </c>
      <c r="B6" s="140"/>
      <c r="C6" s="179" t="s">
        <v>292</v>
      </c>
      <c r="D6" s="180"/>
      <c r="E6" s="180"/>
      <c r="F6" s="180"/>
      <c r="G6" s="181"/>
      <c r="H6" s="204" t="s">
        <v>293</v>
      </c>
    </row>
    <row r="7" spans="1:8" ht="20.25" customHeight="1" thickBot="1" x14ac:dyDescent="0.3">
      <c r="A7" s="193"/>
      <c r="B7" s="195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5"/>
    </row>
    <row r="8" spans="1:8" ht="9" customHeight="1" x14ac:dyDescent="0.25">
      <c r="A8" s="265"/>
      <c r="B8" s="266"/>
      <c r="C8" s="91"/>
      <c r="D8" s="91"/>
      <c r="E8" s="91"/>
      <c r="F8" s="91"/>
      <c r="G8" s="91"/>
      <c r="H8" s="91"/>
    </row>
    <row r="9" spans="1:8" ht="9" customHeight="1" x14ac:dyDescent="0.25">
      <c r="A9" s="267" t="s">
        <v>380</v>
      </c>
      <c r="B9" s="268"/>
      <c r="C9" s="98">
        <f>C10+C20+C29+C40</f>
        <v>52369118</v>
      </c>
      <c r="D9" s="98">
        <f t="shared" ref="D9:H9" si="0">D10+D20+D29+D40</f>
        <v>8552766</v>
      </c>
      <c r="E9" s="98">
        <f t="shared" si="0"/>
        <v>60921884</v>
      </c>
      <c r="F9" s="98">
        <f t="shared" si="0"/>
        <v>48149279</v>
      </c>
      <c r="G9" s="98">
        <f t="shared" si="0"/>
        <v>48139279</v>
      </c>
      <c r="H9" s="98">
        <f t="shared" si="0"/>
        <v>12772605</v>
      </c>
    </row>
    <row r="10" spans="1:8" ht="9" customHeight="1" x14ac:dyDescent="0.25">
      <c r="A10" s="210" t="s">
        <v>381</v>
      </c>
      <c r="B10" s="222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0" t="s">
        <v>390</v>
      </c>
      <c r="B20" s="222"/>
      <c r="C20" s="76">
        <f>SUM(C21:C27)</f>
        <v>52369118</v>
      </c>
      <c r="D20" s="76">
        <f t="shared" ref="D20:G20" si="3">SUM(D21:D27)</f>
        <v>8552766</v>
      </c>
      <c r="E20" s="76">
        <f t="shared" si="3"/>
        <v>60921884</v>
      </c>
      <c r="F20" s="76">
        <f t="shared" si="3"/>
        <v>48149279</v>
      </c>
      <c r="G20" s="76">
        <f t="shared" si="3"/>
        <v>48139279</v>
      </c>
      <c r="H20" s="76">
        <f t="shared" si="2"/>
        <v>12772605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52369118</v>
      </c>
      <c r="D25" s="103">
        <f>'FORMATO 6B'!C10</f>
        <v>8552766</v>
      </c>
      <c r="E25" s="76">
        <f t="shared" si="4"/>
        <v>60921884</v>
      </c>
      <c r="F25" s="103">
        <f>'FORMATO 6B'!E10</f>
        <v>48149279</v>
      </c>
      <c r="G25" s="103">
        <f>'FORMATO 6B'!F10</f>
        <v>48139279</v>
      </c>
      <c r="H25" s="76">
        <f t="shared" si="2"/>
        <v>12772605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0" t="s">
        <v>398</v>
      </c>
      <c r="B29" s="222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67" t="s">
        <v>408</v>
      </c>
      <c r="B40" s="269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0" t="s">
        <v>413</v>
      </c>
      <c r="B46" s="222"/>
      <c r="C46" s="76">
        <f>C47+C57+C66+C77</f>
        <v>0</v>
      </c>
      <c r="D46" s="76">
        <f t="shared" ref="D46:H46" si="7">D47+D57+D66+D77</f>
        <v>81473269</v>
      </c>
      <c r="E46" s="76">
        <f t="shared" si="7"/>
        <v>81473269</v>
      </c>
      <c r="F46" s="76">
        <f t="shared" si="7"/>
        <v>18787234</v>
      </c>
      <c r="G46" s="76">
        <f t="shared" si="7"/>
        <v>15147962</v>
      </c>
      <c r="H46" s="76">
        <f t="shared" si="7"/>
        <v>62686035</v>
      </c>
    </row>
    <row r="47" spans="1:8" ht="9" customHeight="1" x14ac:dyDescent="0.25">
      <c r="A47" s="210" t="s">
        <v>381</v>
      </c>
      <c r="B47" s="222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0" t="s">
        <v>390</v>
      </c>
      <c r="B57" s="222"/>
      <c r="C57" s="76">
        <f>SUM(C58:C64)</f>
        <v>0</v>
      </c>
      <c r="D57" s="76">
        <f t="shared" ref="D57:H57" si="9">SUM(D58:D64)</f>
        <v>81473269</v>
      </c>
      <c r="E57" s="76">
        <f t="shared" si="9"/>
        <v>81473269</v>
      </c>
      <c r="F57" s="76">
        <f t="shared" si="9"/>
        <v>18787234</v>
      </c>
      <c r="G57" s="76">
        <f t="shared" si="9"/>
        <v>15147962</v>
      </c>
      <c r="H57" s="76">
        <f t="shared" si="9"/>
        <v>62686035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81473269</v>
      </c>
      <c r="E61" s="76">
        <f>D61</f>
        <v>81473269</v>
      </c>
      <c r="F61" s="76">
        <f>'FORMATO 6B'!E21</f>
        <v>18787234</v>
      </c>
      <c r="G61" s="76">
        <f>'FORMATO 6B'!F21</f>
        <v>15147962</v>
      </c>
      <c r="H61" s="76">
        <f t="shared" si="10"/>
        <v>62686035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0" t="s">
        <v>398</v>
      </c>
      <c r="B66" s="222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0" t="s">
        <v>408</v>
      </c>
      <c r="B77" s="222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0" t="s">
        <v>373</v>
      </c>
      <c r="B83" s="222"/>
      <c r="C83" s="76">
        <f>C9+C46</f>
        <v>52369118</v>
      </c>
      <c r="D83" s="76">
        <f t="shared" ref="D83:H83" si="14">D9+D46</f>
        <v>90026035</v>
      </c>
      <c r="E83" s="76">
        <f t="shared" si="14"/>
        <v>142395153</v>
      </c>
      <c r="F83" s="76">
        <f t="shared" si="14"/>
        <v>66936513</v>
      </c>
      <c r="G83" s="76">
        <f t="shared" si="14"/>
        <v>63287241</v>
      </c>
      <c r="H83" s="76">
        <f t="shared" si="14"/>
        <v>75458640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zoomScale="120" zoomScaleNormal="120" workbookViewId="0">
      <selection activeCell="E24" sqref="E24"/>
    </sheetView>
  </sheetViews>
  <sheetFormatPr baseColWidth="10" defaultColWidth="11.42578125" defaultRowHeight="15" x14ac:dyDescent="0.25"/>
  <cols>
    <col min="1" max="1" width="31.5703125" style="122" customWidth="1"/>
    <col min="2" max="16384" width="11.42578125" style="122"/>
  </cols>
  <sheetData>
    <row r="1" spans="1:7" x14ac:dyDescent="0.25">
      <c r="A1" s="272" t="s">
        <v>120</v>
      </c>
      <c r="B1" s="273"/>
      <c r="C1" s="273"/>
      <c r="D1" s="273"/>
      <c r="E1" s="273"/>
      <c r="F1" s="273"/>
      <c r="G1" s="274"/>
    </row>
    <row r="2" spans="1:7" x14ac:dyDescent="0.25">
      <c r="A2" s="275" t="s">
        <v>290</v>
      </c>
      <c r="B2" s="276"/>
      <c r="C2" s="276"/>
      <c r="D2" s="276"/>
      <c r="E2" s="276"/>
      <c r="F2" s="276"/>
      <c r="G2" s="277"/>
    </row>
    <row r="3" spans="1:7" x14ac:dyDescent="0.25">
      <c r="A3" s="275" t="s">
        <v>414</v>
      </c>
      <c r="B3" s="276"/>
      <c r="C3" s="276"/>
      <c r="D3" s="276"/>
      <c r="E3" s="276"/>
      <c r="F3" s="276"/>
      <c r="G3" s="277"/>
    </row>
    <row r="4" spans="1:7" x14ac:dyDescent="0.25">
      <c r="A4" s="190" t="s">
        <v>452</v>
      </c>
      <c r="B4" s="276"/>
      <c r="C4" s="276"/>
      <c r="D4" s="276"/>
      <c r="E4" s="276"/>
      <c r="F4" s="276"/>
      <c r="G4" s="277"/>
    </row>
    <row r="5" spans="1:7" ht="15.75" thickBot="1" x14ac:dyDescent="0.3">
      <c r="A5" s="278" t="s">
        <v>1</v>
      </c>
      <c r="B5" s="279"/>
      <c r="C5" s="279"/>
      <c r="D5" s="279"/>
      <c r="E5" s="279"/>
      <c r="F5" s="279"/>
      <c r="G5" s="280"/>
    </row>
    <row r="6" spans="1:7" ht="15.75" thickBot="1" x14ac:dyDescent="0.3">
      <c r="A6" s="281" t="s">
        <v>2</v>
      </c>
      <c r="B6" s="283" t="s">
        <v>292</v>
      </c>
      <c r="C6" s="284"/>
      <c r="D6" s="284"/>
      <c r="E6" s="284"/>
      <c r="F6" s="285"/>
      <c r="G6" s="270" t="s">
        <v>293</v>
      </c>
    </row>
    <row r="7" spans="1:7" ht="20.25" customHeight="1" thickBot="1" x14ac:dyDescent="0.3">
      <c r="A7" s="282"/>
      <c r="B7" s="123" t="s">
        <v>181</v>
      </c>
      <c r="C7" s="123" t="s">
        <v>294</v>
      </c>
      <c r="D7" s="123" t="s">
        <v>295</v>
      </c>
      <c r="E7" s="123" t="s">
        <v>415</v>
      </c>
      <c r="F7" s="123" t="s">
        <v>200</v>
      </c>
      <c r="G7" s="271"/>
    </row>
    <row r="8" spans="1:7" x14ac:dyDescent="0.25">
      <c r="A8" s="124" t="s">
        <v>416</v>
      </c>
      <c r="B8" s="125">
        <f>B9+B10+B11+B14++B18</f>
        <v>15069362</v>
      </c>
      <c r="C8" s="125">
        <f t="shared" ref="C8:G8" si="0">C9+C10+C11+C14++C18</f>
        <v>0</v>
      </c>
      <c r="D8" s="125">
        <f t="shared" si="0"/>
        <v>15069362</v>
      </c>
      <c r="E8" s="125">
        <f t="shared" si="0"/>
        <v>10515607</v>
      </c>
      <c r="F8" s="125">
        <f>F9</f>
        <v>10515607</v>
      </c>
      <c r="G8" s="125">
        <f t="shared" si="0"/>
        <v>4553755</v>
      </c>
    </row>
    <row r="9" spans="1:7" x14ac:dyDescent="0.25">
      <c r="A9" s="126" t="s">
        <v>417</v>
      </c>
      <c r="B9" s="127">
        <v>15069362</v>
      </c>
      <c r="C9" s="128">
        <v>0</v>
      </c>
      <c r="D9" s="128">
        <f>B9+C9</f>
        <v>15069362</v>
      </c>
      <c r="E9" s="128">
        <v>10515607</v>
      </c>
      <c r="F9" s="128">
        <f>E9</f>
        <v>10515607</v>
      </c>
      <c r="G9" s="128">
        <f>D9-E9</f>
        <v>4553755</v>
      </c>
    </row>
    <row r="10" spans="1:7" x14ac:dyDescent="0.25">
      <c r="A10" s="126" t="s">
        <v>418</v>
      </c>
      <c r="B10" s="127">
        <v>0</v>
      </c>
      <c r="C10" s="127">
        <v>0</v>
      </c>
      <c r="D10" s="127">
        <v>0</v>
      </c>
      <c r="E10" s="127">
        <v>0</v>
      </c>
      <c r="F10" s="105" t="s">
        <v>449</v>
      </c>
      <c r="G10" s="127">
        <v>0</v>
      </c>
    </row>
    <row r="11" spans="1:7" x14ac:dyDescent="0.25">
      <c r="A11" s="126" t="s">
        <v>419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</row>
    <row r="12" spans="1:7" x14ac:dyDescent="0.25">
      <c r="A12" s="126" t="s">
        <v>420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</row>
    <row r="13" spans="1:7" x14ac:dyDescent="0.25">
      <c r="A13" s="126" t="s">
        <v>421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</row>
    <row r="14" spans="1:7" x14ac:dyDescent="0.25">
      <c r="A14" s="126" t="s">
        <v>422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</row>
    <row r="15" spans="1:7" ht="16.5" x14ac:dyDescent="0.25">
      <c r="A15" s="126" t="s">
        <v>423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</row>
    <row r="16" spans="1:7" x14ac:dyDescent="0.25">
      <c r="A16" s="129" t="s">
        <v>424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</row>
    <row r="17" spans="1:7" x14ac:dyDescent="0.25">
      <c r="A17" s="129" t="s">
        <v>425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</row>
    <row r="18" spans="1:7" x14ac:dyDescent="0.25">
      <c r="A18" s="126" t="s">
        <v>426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</row>
    <row r="19" spans="1:7" x14ac:dyDescent="0.25">
      <c r="A19" s="126"/>
      <c r="B19" s="125"/>
      <c r="C19" s="130"/>
      <c r="D19" s="130"/>
      <c r="E19" s="130"/>
      <c r="F19" s="130"/>
      <c r="G19" s="130"/>
    </row>
    <row r="20" spans="1:7" x14ac:dyDescent="0.25">
      <c r="A20" s="124" t="s">
        <v>427</v>
      </c>
      <c r="B20" s="125">
        <f>B21+B22+B23+B26+B27+B30</f>
        <v>0</v>
      </c>
      <c r="C20" s="125">
        <f t="shared" ref="C20:G20" si="1">C21+C22+C23+C26+C27+C30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</row>
    <row r="21" spans="1:7" x14ac:dyDescent="0.25">
      <c r="A21" s="126" t="s">
        <v>417</v>
      </c>
      <c r="B21" s="105">
        <v>0</v>
      </c>
      <c r="C21" s="98">
        <v>0</v>
      </c>
      <c r="D21" s="128">
        <v>0</v>
      </c>
      <c r="E21" s="128">
        <v>0</v>
      </c>
      <c r="F21" s="128">
        <f>E21</f>
        <v>0</v>
      </c>
      <c r="G21" s="128">
        <f>D21-F21</f>
        <v>0</v>
      </c>
    </row>
    <row r="22" spans="1:7" x14ac:dyDescent="0.25">
      <c r="A22" s="126" t="s">
        <v>418</v>
      </c>
      <c r="B22" s="105">
        <v>0</v>
      </c>
      <c r="C22" s="98">
        <v>0</v>
      </c>
      <c r="D22" s="130"/>
      <c r="E22" s="130"/>
      <c r="F22" s="130"/>
      <c r="G22" s="130"/>
    </row>
    <row r="23" spans="1:7" x14ac:dyDescent="0.25">
      <c r="A23" s="126" t="s">
        <v>419</v>
      </c>
      <c r="B23" s="105">
        <v>0</v>
      </c>
      <c r="C23" s="98">
        <v>0</v>
      </c>
      <c r="D23" s="130"/>
      <c r="E23" s="130"/>
      <c r="F23" s="130"/>
      <c r="G23" s="130"/>
    </row>
    <row r="24" spans="1:7" x14ac:dyDescent="0.25">
      <c r="A24" s="126" t="s">
        <v>420</v>
      </c>
      <c r="B24" s="105">
        <v>0</v>
      </c>
      <c r="C24" s="98">
        <v>0</v>
      </c>
      <c r="D24" s="130"/>
      <c r="E24" s="130"/>
      <c r="F24" s="130"/>
      <c r="G24" s="130"/>
    </row>
    <row r="25" spans="1:7" x14ac:dyDescent="0.25">
      <c r="A25" s="126" t="s">
        <v>421</v>
      </c>
      <c r="B25" s="105">
        <v>0</v>
      </c>
      <c r="C25" s="98">
        <v>0</v>
      </c>
      <c r="D25" s="130"/>
      <c r="E25" s="130"/>
      <c r="F25" s="130"/>
      <c r="G25" s="130"/>
    </row>
    <row r="26" spans="1:7" x14ac:dyDescent="0.25">
      <c r="A26" s="126" t="s">
        <v>422</v>
      </c>
      <c r="B26" s="105">
        <v>0</v>
      </c>
      <c r="C26" s="98">
        <v>0</v>
      </c>
      <c r="D26" s="130"/>
      <c r="E26" s="130"/>
      <c r="F26" s="130"/>
      <c r="G26" s="130"/>
    </row>
    <row r="27" spans="1:7" ht="16.5" x14ac:dyDescent="0.25">
      <c r="A27" s="126" t="s">
        <v>423</v>
      </c>
      <c r="B27" s="105">
        <v>0</v>
      </c>
      <c r="C27" s="98">
        <v>0</v>
      </c>
      <c r="D27" s="130"/>
      <c r="E27" s="130"/>
      <c r="F27" s="130"/>
      <c r="G27" s="130"/>
    </row>
    <row r="28" spans="1:7" x14ac:dyDescent="0.25">
      <c r="A28" s="129" t="s">
        <v>424</v>
      </c>
      <c r="B28" s="105">
        <v>0</v>
      </c>
      <c r="C28" s="98">
        <v>0</v>
      </c>
      <c r="D28" s="130"/>
      <c r="E28" s="130"/>
      <c r="F28" s="130"/>
      <c r="G28" s="130"/>
    </row>
    <row r="29" spans="1:7" x14ac:dyDescent="0.25">
      <c r="A29" s="129" t="s">
        <v>425</v>
      </c>
      <c r="B29" s="105">
        <v>0</v>
      </c>
      <c r="C29" s="98">
        <v>0</v>
      </c>
      <c r="D29" s="130"/>
      <c r="E29" s="130"/>
      <c r="F29" s="130"/>
      <c r="G29" s="130"/>
    </row>
    <row r="30" spans="1:7" x14ac:dyDescent="0.25">
      <c r="A30" s="126" t="s">
        <v>426</v>
      </c>
      <c r="B30" s="105">
        <v>0</v>
      </c>
      <c r="C30" s="98">
        <v>0</v>
      </c>
      <c r="D30" s="130"/>
      <c r="E30" s="130"/>
      <c r="F30" s="130"/>
      <c r="G30" s="130"/>
    </row>
    <row r="31" spans="1:7" ht="16.5" x14ac:dyDescent="0.25">
      <c r="A31" s="124" t="s">
        <v>428</v>
      </c>
      <c r="B31" s="125">
        <f>B8+B20</f>
        <v>15069362</v>
      </c>
      <c r="C31" s="125">
        <f t="shared" ref="C31:G31" si="2">C8+C20</f>
        <v>0</v>
      </c>
      <c r="D31" s="125">
        <f t="shared" si="2"/>
        <v>15069362</v>
      </c>
      <c r="E31" s="125">
        <f t="shared" si="2"/>
        <v>10515607</v>
      </c>
      <c r="F31" s="125">
        <f t="shared" si="2"/>
        <v>10515607</v>
      </c>
      <c r="G31" s="125">
        <f t="shared" si="2"/>
        <v>4553755</v>
      </c>
    </row>
    <row r="32" spans="1:7" ht="15.75" thickBot="1" x14ac:dyDescent="0.3">
      <c r="A32" s="131"/>
      <c r="B32" s="132"/>
      <c r="C32" s="133"/>
      <c r="D32" s="133"/>
      <c r="E32" s="133"/>
      <c r="F32" s="133"/>
      <c r="G32" s="13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2023-10-09T23:19:59Z</cp:lastPrinted>
  <dcterms:created xsi:type="dcterms:W3CDTF">2016-11-30T20:12:49Z</dcterms:created>
  <dcterms:modified xsi:type="dcterms:W3CDTF">2023-10-20T19:08:02Z</dcterms:modified>
</cp:coreProperties>
</file>