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UPTRP\"/>
    </mc:Choice>
  </mc:AlternateContent>
  <xr:revisionPtr revIDLastSave="0" documentId="13_ncr:1_{525C4D9B-E1AB-4849-8AA2-F4F4D9F2FE55}" xr6:coauthVersionLast="40" xr6:coauthVersionMax="40" xr10:uidLastSave="{00000000-0000-0000-0000-000000000000}"/>
  <bookViews>
    <workbookView xWindow="0" yWindow="0" windowWidth="28800" windowHeight="11625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8" l="1"/>
  <c r="F44" i="8"/>
  <c r="G61" i="8" l="1"/>
  <c r="G49" i="8"/>
  <c r="D44" i="8"/>
  <c r="D64" i="8"/>
  <c r="C15" i="6" l="1"/>
  <c r="B83" i="6"/>
  <c r="B73" i="6"/>
  <c r="C10" i="6"/>
  <c r="G16" i="8" l="1"/>
  <c r="G14" i="8"/>
  <c r="D15" i="6"/>
  <c r="D21" i="16" l="1"/>
  <c r="G22" i="16"/>
  <c r="E21" i="16"/>
  <c r="G11" i="10"/>
  <c r="G29" i="10"/>
  <c r="F29" i="10"/>
  <c r="D21" i="3"/>
  <c r="E21" i="3"/>
  <c r="H21" i="3"/>
  <c r="F66" i="1"/>
  <c r="F62" i="1"/>
  <c r="B11" i="1"/>
  <c r="B84" i="6" l="1"/>
  <c r="B56" i="6"/>
  <c r="B15" i="6"/>
  <c r="G15" i="8" l="1"/>
  <c r="C10" i="16"/>
  <c r="D10" i="16"/>
  <c r="D32" i="16" s="1"/>
  <c r="E10" i="16"/>
  <c r="F10" i="16"/>
  <c r="B10" i="16"/>
  <c r="C21" i="16"/>
  <c r="F21" i="16"/>
  <c r="B21" i="16"/>
  <c r="B32" i="16" l="1"/>
  <c r="D45" i="14"/>
  <c r="E45" i="14"/>
  <c r="F45" i="14"/>
  <c r="G45" i="14"/>
  <c r="C45" i="14"/>
  <c r="C39" i="10"/>
  <c r="H71" i="10"/>
  <c r="H73" i="10"/>
  <c r="H74" i="10"/>
  <c r="H75" i="10"/>
  <c r="H77" i="10"/>
  <c r="H78" i="10"/>
  <c r="H79" i="10"/>
  <c r="H80" i="10"/>
  <c r="H81" i="10"/>
  <c r="H82" i="10"/>
  <c r="H83" i="10"/>
  <c r="H50" i="10"/>
  <c r="H51" i="10"/>
  <c r="H52" i="10"/>
  <c r="H53" i="10"/>
  <c r="H54" i="10"/>
  <c r="H55" i="10"/>
  <c r="H56" i="10"/>
  <c r="H57" i="10"/>
  <c r="H58" i="10"/>
  <c r="H60" i="10"/>
  <c r="H61" i="10"/>
  <c r="H62" i="10"/>
  <c r="H64" i="10"/>
  <c r="H65" i="10"/>
  <c r="H66" i="10"/>
  <c r="H67" i="10"/>
  <c r="H68" i="10"/>
  <c r="H69" i="10"/>
  <c r="H70" i="10"/>
  <c r="H40" i="10"/>
  <c r="H41" i="10"/>
  <c r="H42" i="10"/>
  <c r="H43" i="10"/>
  <c r="H44" i="10"/>
  <c r="H45" i="10"/>
  <c r="H46" i="10"/>
  <c r="H47" i="10"/>
  <c r="H48" i="10"/>
  <c r="B19" i="1"/>
  <c r="D13" i="12" l="1"/>
  <c r="G66" i="1"/>
  <c r="G62" i="1"/>
  <c r="G11" i="1"/>
  <c r="C60" i="1"/>
  <c r="C19" i="1"/>
  <c r="C11" i="1"/>
  <c r="G19" i="10" l="1"/>
  <c r="D19" i="10"/>
  <c r="F11" i="1"/>
  <c r="B60" i="1"/>
  <c r="B27" i="1"/>
  <c r="D29" i="10" l="1"/>
  <c r="E29" i="10"/>
  <c r="B12" i="12" l="1"/>
  <c r="H28" i="10"/>
  <c r="C19" i="10"/>
  <c r="F11" i="10"/>
  <c r="E11" i="10"/>
  <c r="D11" i="10"/>
  <c r="C11" i="10"/>
  <c r="G72" i="1"/>
  <c r="F72" i="1"/>
  <c r="F75" i="1" s="1"/>
  <c r="H11" i="10" l="1"/>
  <c r="D54" i="14"/>
  <c r="E54" i="14"/>
  <c r="F54" i="14"/>
  <c r="G54" i="14"/>
  <c r="F49" i="10" l="1"/>
  <c r="F39" i="10"/>
  <c r="F19" i="10"/>
  <c r="E19" i="10"/>
  <c r="G49" i="10"/>
  <c r="E49" i="10" l="1"/>
  <c r="H49" i="10" s="1"/>
  <c r="F44" i="1"/>
  <c r="H59" i="14" l="1"/>
  <c r="H54" i="14" s="1"/>
  <c r="E26" i="14"/>
  <c r="H26" i="14" s="1"/>
  <c r="G13" i="12"/>
  <c r="G12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G21" i="16" s="1"/>
  <c r="C73" i="6"/>
  <c r="D73" i="6"/>
  <c r="D56" i="6"/>
  <c r="C56" i="6"/>
  <c r="G39" i="8"/>
  <c r="C83" i="6" l="1"/>
  <c r="C84" i="6" s="1"/>
  <c r="D83" i="6"/>
  <c r="D84" i="6" s="1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F76" i="1" s="1"/>
  <c r="C43" i="1"/>
  <c r="B43" i="1"/>
  <c r="C40" i="1"/>
  <c r="B40" i="1"/>
  <c r="B48" i="1" s="1"/>
  <c r="B61" i="1" s="1"/>
  <c r="C33" i="1"/>
  <c r="C48" i="1" l="1"/>
  <c r="C61" i="1"/>
  <c r="D14" i="12"/>
  <c r="F14" i="12"/>
  <c r="B14" i="12"/>
  <c r="C14" i="12"/>
  <c r="E14" i="12" l="1"/>
  <c r="D59" i="10"/>
  <c r="E59" i="10"/>
  <c r="H59" i="10" s="1"/>
  <c r="F59" i="10"/>
  <c r="G59" i="10"/>
  <c r="C59" i="10"/>
  <c r="D49" i="10"/>
  <c r="H19" i="10"/>
  <c r="C49" i="10"/>
  <c r="B70" i="8"/>
  <c r="G40" i="1" l="1"/>
  <c r="B19" i="6" l="1"/>
  <c r="B24" i="6" s="1"/>
  <c r="C19" i="6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72" i="14" l="1"/>
  <c r="G72" i="14"/>
  <c r="F72" i="14"/>
  <c r="E72" i="14"/>
  <c r="D72" i="14"/>
  <c r="C72" i="14"/>
  <c r="H62" i="14"/>
  <c r="H44" i="14" s="1"/>
  <c r="G62" i="14"/>
  <c r="F62" i="14"/>
  <c r="E62" i="14"/>
  <c r="E44" i="14" s="1"/>
  <c r="D62" i="14"/>
  <c r="D44" i="14" s="1"/>
  <c r="C62" i="14"/>
  <c r="C54" i="14"/>
  <c r="H39" i="14"/>
  <c r="G39" i="14"/>
  <c r="F39" i="14"/>
  <c r="E39" i="14"/>
  <c r="D39" i="14"/>
  <c r="C39" i="14"/>
  <c r="G70" i="8"/>
  <c r="F70" i="8"/>
  <c r="E70" i="8"/>
  <c r="G64" i="8"/>
  <c r="F64" i="8"/>
  <c r="E64" i="8"/>
  <c r="C64" i="8"/>
  <c r="B64" i="8"/>
  <c r="G58" i="8"/>
  <c r="F58" i="8"/>
  <c r="E58" i="8"/>
  <c r="E63" i="8" s="1"/>
  <c r="D58" i="8"/>
  <c r="D63" i="8" s="1"/>
  <c r="C58" i="8"/>
  <c r="B58" i="8"/>
  <c r="F53" i="8"/>
  <c r="E53" i="8"/>
  <c r="D53" i="8"/>
  <c r="C53" i="8"/>
  <c r="G53" i="8" s="1"/>
  <c r="B53" i="8"/>
  <c r="G44" i="8"/>
  <c r="G63" i="8" s="1"/>
  <c r="C44" i="8"/>
  <c r="C63" i="8" s="1"/>
  <c r="B44" i="8"/>
  <c r="D57" i="6"/>
  <c r="C57" i="6"/>
  <c r="B57" i="6"/>
  <c r="B65" i="6" s="1"/>
  <c r="B66" i="6" s="1"/>
  <c r="D45" i="6"/>
  <c r="C45" i="6"/>
  <c r="B45" i="6"/>
  <c r="D41" i="6"/>
  <c r="C41" i="6"/>
  <c r="B41" i="6"/>
  <c r="G58" i="1"/>
  <c r="B63" i="8" l="1"/>
  <c r="C44" i="14"/>
  <c r="F44" i="14"/>
  <c r="G44" i="14"/>
  <c r="G75" i="1"/>
  <c r="B49" i="6"/>
  <c r="F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B38" i="8"/>
  <c r="B41" i="8" s="1"/>
  <c r="B66" i="8" s="1"/>
  <c r="F41" i="8" l="1"/>
  <c r="F66" i="8" s="1"/>
  <c r="C66" i="8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G76" i="10"/>
  <c r="F76" i="10"/>
  <c r="E76" i="10"/>
  <c r="H76" i="10" s="1"/>
  <c r="D76" i="10"/>
  <c r="C76" i="10"/>
  <c r="G72" i="10"/>
  <c r="F72" i="10"/>
  <c r="H72" i="10" s="1"/>
  <c r="D72" i="10"/>
  <c r="C72" i="10"/>
  <c r="G63" i="10"/>
  <c r="F63" i="10"/>
  <c r="E63" i="10"/>
  <c r="H63" i="10" s="1"/>
  <c r="H10" i="10" s="1"/>
  <c r="H84" i="10" s="1"/>
  <c r="D63" i="10"/>
  <c r="C63" i="10"/>
  <c r="G32" i="8"/>
  <c r="F32" i="8"/>
  <c r="E32" i="8"/>
  <c r="D32" i="8"/>
  <c r="C32" i="8"/>
  <c r="B32" i="8"/>
  <c r="D31" i="6"/>
  <c r="C31" i="6"/>
  <c r="B31" i="6"/>
  <c r="B35" i="6" s="1"/>
  <c r="D10" i="6"/>
  <c r="J12" i="3"/>
  <c r="I12" i="3"/>
  <c r="G12" i="3"/>
  <c r="F12" i="3"/>
  <c r="J16" i="3"/>
  <c r="I16" i="3"/>
  <c r="G16" i="3"/>
  <c r="F16" i="3"/>
  <c r="G33" i="1"/>
  <c r="G29" i="1"/>
  <c r="G25" i="1"/>
  <c r="G21" i="1"/>
  <c r="C10" i="10" l="1"/>
  <c r="C84" i="10" s="1"/>
  <c r="D10" i="10"/>
  <c r="D84" i="10" s="1"/>
  <c r="E10" i="10"/>
  <c r="F10" i="10"/>
  <c r="F84" i="10" s="1"/>
  <c r="D24" i="6"/>
  <c r="D25" i="6" s="1"/>
  <c r="D26" i="6" s="1"/>
  <c r="D35" i="6" s="1"/>
  <c r="C24" i="6"/>
  <c r="C25" i="6" s="1"/>
  <c r="C26" i="6" s="1"/>
  <c r="C35" i="6" s="1"/>
  <c r="C65" i="6"/>
  <c r="C66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G11" i="3"/>
  <c r="G21" i="3" s="1"/>
  <c r="C32" i="16"/>
  <c r="G59" i="1" l="1"/>
  <c r="G76" i="1" s="1"/>
  <c r="E32" i="16"/>
  <c r="G11" i="16"/>
  <c r="G10" i="16" s="1"/>
  <c r="G12" i="14" l="1"/>
  <c r="D12" i="14"/>
  <c r="C12" i="14"/>
  <c r="F12" i="14" l="1"/>
  <c r="E84" i="10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<sst xmlns="http://schemas.openxmlformats.org/spreadsheetml/2006/main" count="646" uniqueCount="496">
  <si>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</si>
  <si>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</si>
  <si>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</si>
  <si>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</si>
  <si>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</si>
  <si>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</si>
  <si>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</si>
  <si>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</si>
  <si>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</si>
  <si>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</si>
  <si>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</si>
  <si>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</si>
  <si>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</si>
  <si>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</si>
  <si>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</si>
  <si>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</si>
  <si>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</si>
  <si>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</si>
  <si>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</si>
  <si>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</si>
  <si>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</si>
  <si>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</si>
  <si>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</si>
  <si>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</si>
  <si>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</si>
  <si>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</si>
  <si>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</si>
  <si>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</si>
  <si>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</si>
  <si>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</si>
  <si>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</si>
  <si>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</si>
  <si>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</si>
  <si>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</si>
  <si>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</si>
  <si>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</si>
  <si>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</si>
  <si>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</si>
  <si>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</si>
  <si>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</si>
  <si>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</si>
  <si>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</si>
  <si>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</si>
  <si>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</si>
  <si>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</si>
  <si>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</si>
  <si>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</si>
  <si>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</si>
  <si>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</si>
  <si>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</si>
  <si>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</si>
  <si>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</si>
  <si>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</si>
  <si>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</si>
  <si>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</si>
  <si>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</si>
  <si>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</si>
  <si>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</si>
  <si>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</si>
  <si>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</si>
  <si>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</si>
  <si>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</si>
  <si>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</si>
  <si>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</si>
  <si>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</si>
  <si>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</si>
  <si>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</si>
  <si>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</si>
  <si>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</si>
  <si>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</si>
  <si>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</si>
  <si>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</si>
  <si>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</si>
  <si>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</si>
  <si>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</si>
  <si>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</si>
  <si>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</si>
  <si>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</si>
  <si>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</si>
  <si>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</si>
  <si>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</si>
  <si>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</si>
  <si>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</si>
  <si>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</si>
  <si>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</si>
  <si>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</si>
  <si>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</si>
  <si>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</si>
  <si>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</si>
  <si>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</si>
  <si>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</si>
  <si>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</si>
  <si>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</si>
  <si>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</si>
  <si>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</si>
  <si>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</si>
  <si>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</si>
  <si>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</si>
  <si>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</si>
  <si>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</si>
  <si>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</si>
  <si>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</si>
  <si>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</si>
  <si>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</si>
  <si>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</si>
  <si>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</si>
  <si>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</si>
  <si>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</si>
  <si>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</si>
  <si>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</si>
  <si>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</si>
  <si>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</si>
  <si>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</si>
  <si>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</si>
  <si>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</si>
  <si>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</si>
  <si>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</si>
  <si>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</si>
  <si>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</si>
  <si>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</si>
  <si>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</si>
  <si>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</si>
  <si>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</si>
  <si>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</si>
  <si>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</si>
  <si>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</si>
  <si>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</si>
  <si>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</si>
  <si>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</si>
  <si>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</si>
  <si>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</si>
  <si>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</si>
  <si>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</si>
  <si>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</si>
  <si>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</si>
  <si>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</si>
  <si>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</si>
  <si>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</si>
  <si>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</si>
  <si>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</si>
  <si>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</si>
  <si>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</si>
  <si>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</si>
  <si>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</si>
  <si>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</si>
  <si>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</si>
  <si>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</si>
  <si>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</si>
  <si>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</si>
  <si>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</si>
  <si>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</si>
  <si>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</si>
  <si>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</si>
  <si>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</si>
  <si>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</si>
  <si>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</si>
  <si>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</si>
  <si>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</si>
  <si>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</si>
  <si>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</si>
  <si>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</si>
  <si>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</si>
  <si>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</si>
  <si>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</si>
  <si>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</si>
  <si>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</si>
  <si>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</si>
  <si>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</si>
  <si>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</si>
  <si>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</si>
  <si>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</si>
  <si>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</si>
  <si>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</si>
  <si>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</si>
  <si>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</si>
  <si>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</si>
  <si>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</si>
  <si>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</si>
  <si>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</si>
  <si>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</si>
  <si>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</si>
  <si>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</si>
  <si>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</si>
  <si>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</si>
  <si>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</si>
  <si>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</si>
  <si>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</si>
  <si>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</si>
  <si>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</si>
  <si>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</si>
  <si>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</si>
  <si>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</si>
  <si>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</si>
  <si>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</si>
  <si>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</si>
  <si>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</si>
  <si>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</si>
  <si>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</si>
  <si>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</si>
  <si>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</si>
  <si>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</si>
  <si>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</si>
  <si>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</si>
  <si>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</si>
  <si>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</si>
  <si>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</si>
  <si>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</si>
  <si>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</si>
  <si>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</si>
  <si>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</si>
  <si>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</si>
  <si>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</si>
  <si>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</si>
  <si>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</si>
  <si>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</si>
  <si>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</si>
  <si>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</si>
  <si>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</si>
  <si>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</si>
  <si>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</si>
  <si>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</si>
  <si>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</si>
  <si>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</si>
  <si>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</si>
  <si>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</si>
  <si>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</si>
  <si>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</si>
  <si>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</si>
  <si>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</si>
  <si>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</si>
  <si>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</si>
  <si>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</si>
  <si>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</si>
  <si>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</si>
  <si>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</si>
  <si>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</si>
  <si>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</si>
  <si>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</si>
  <si>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</si>
  <si>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</si>
  <si>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</si>
  <si>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</si>
  <si>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</si>
  <si>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</si>
  <si>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</si>
  <si>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</si>
  <si>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</si>
  <si>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</si>
  <si>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</si>
  <si>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</si>
  <si>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</si>
  <si>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</si>
  <si>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</si>
  <si>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</si>
  <si>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</si>
  <si>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</si>
  <si>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</si>
  <si>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</si>
  <si>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</si>
  <si>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</si>
  <si>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</si>
  <si>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</si>
  <si>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</si>
  <si>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</si>
  <si>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</si>
  <si>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</si>
  <si>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</si>
  <si>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</si>
  <si>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</si>
  <si>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</si>
  <si>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</si>
  <si>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</si>
  <si>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</si>
  <si>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</si>
  <si>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</si>
  <si>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</si>
  <si>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</si>
  <si>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</si>
  <si>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</si>
  <si>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</si>
  <si>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</si>
  <si>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</si>
  <si>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</si>
  <si>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</si>
  <si>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</si>
  <si>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</si>
  <si>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</si>
  <si>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</si>
  <si>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</si>
  <si>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</si>
  <si>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</si>
  <si>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</si>
  <si>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</si>
  <si>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</si>
  <si>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</si>
  <si>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</si>
  <si>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</si>
  <si>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</si>
  <si>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</si>
  <si>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</si>
  <si>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</si>
  <si>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</si>
  <si>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</si>
  <si>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</si>
  <si>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</si>
  <si>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</si>
  <si>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</si>
  <si>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</si>
  <si>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</si>
  <si>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</si>
  <si>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</si>
  <si>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</si>
  <si>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</si>
  <si>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</si>
  <si>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</si>
  <si>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</si>
  <si>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</si>
  <si>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</si>
  <si>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</si>
  <si>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</si>
  <si>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</si>
  <si>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</si>
  <si>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</si>
  <si>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</si>
  <si>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</si>
  <si>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</si>
  <si>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</si>
  <si>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</si>
  <si>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</si>
  <si>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</si>
  <si>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</si>
  <si>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</si>
  <si>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</si>
  <si>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</si>
  <si>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</si>
  <si>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</si>
  <si>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</si>
  <si>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</si>
  <si>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</si>
  <si>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</si>
  <si>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</si>
  <si>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</si>
  <si>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</si>
  <si>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</si>
  <si>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</si>
  <si>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</si>
  <si>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</si>
  <si>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</si>
  <si>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</si>
  <si>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</si>
  <si>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</si>
  <si>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</si>
  <si>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</si>
  <si>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</si>
  <si>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</si>
  <si>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</si>
  <si>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</si>
  <si>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</si>
  <si>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</si>
  <si>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</si>
  <si>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</si>
  <si>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</si>
  <si>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</si>
  <si>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</si>
  <si>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</si>
  <si>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</si>
  <si>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</si>
  <si>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</si>
  <si>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</si>
  <si>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</si>
  <si>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</si>
  <si>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</si>
  <si>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</si>
  <si>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</si>
  <si>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</si>
  <si>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</si>
  <si>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</si>
  <si>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</si>
  <si>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</si>
  <si>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</si>
  <si>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</si>
  <si>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</si>
  <si>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</si>
  <si>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</si>
  <si>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</si>
  <si>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</si>
  <si>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</si>
  <si>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</si>
  <si>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</si>
  <si>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</si>
  <si>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</si>
  <si>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</si>
  <si>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</si>
  <si>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</si>
  <si>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</si>
  <si>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</si>
  <si>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</si>
  <si>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</si>
  <si>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</si>
  <si>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</si>
  <si>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</si>
  <si>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</si>
  <si>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</si>
  <si>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</si>
  <si>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</si>
  <si>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</si>
  <si>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</si>
  <si>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</si>
  <si>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</si>
  <si>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</si>
  <si>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</si>
  <si>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</si>
  <si>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</si>
  <si>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</si>
  <si>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</si>
  <si>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</si>
  <si>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</si>
  <si>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</si>
  <si>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</si>
  <si>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</si>
  <si>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</si>
  <si>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</si>
  <si>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</si>
  <si>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</si>
  <si>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</si>
  <si>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</si>
  <si>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</si>
  <si>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</si>
  <si>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</si>
  <si>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</si>
  <si>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</si>
  <si>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</si>
  <si>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</si>
  <si>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</si>
  <si>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</si>
  <si>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</si>
  <si>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</si>
  <si>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</si>
  <si>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</si>
  <si>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</si>
  <si>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</si>
  <si>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</si>
  <si>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</si>
  <si>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</si>
  <si>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</si>
  <si>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</si>
  <si>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</si>
  <si>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</si>
  <si>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</si>
  <si>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</si>
  <si>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</si>
  <si>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</si>
  <si>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</si>
  <si>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</si>
  <si>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</si>
  <si>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</si>
  <si>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</si>
  <si>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</si>
  <si>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</si>
  <si>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</si>
  <si>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</si>
  <si>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</si>
  <si>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</si>
  <si>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</si>
  <si>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</si>
  <si>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</si>
  <si>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</si>
  <si>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</si>
  <si>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</si>
  <si>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</si>
  <si>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</si>
  <si>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</si>
  <si>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</si>
  <si>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</si>
  <si>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</si>
  <si>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</si>
  <si>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</si>
  <si>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</si>
  <si>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</si>
  <si>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</si>
  <si>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</si>
  <si>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>31 de diciembre de 2023</t>
  </si>
  <si>
    <t xml:space="preserve">inversión al 31 de </t>
  </si>
  <si>
    <t>inversión al 31</t>
  </si>
  <si>
    <t>Saldo al 31 de diciembre de 2023</t>
  </si>
  <si>
    <t>de 2024 (l)</t>
  </si>
  <si>
    <t>2024 (m = g l)</t>
  </si>
  <si>
    <t>Al 30 de septiembre de 2024 y al 31 de Diciembre de 2023</t>
  </si>
  <si>
    <t>30 de septiembre de 2024</t>
  </si>
  <si>
    <t>Del 1 de Enero  al 30 de septiembre de 2024</t>
  </si>
  <si>
    <t>Del 1 de enero al 30 de septiembre de 2024 (b)</t>
  </si>
  <si>
    <t>Del 1 de Enero al 30 de septiembre de 2024</t>
  </si>
  <si>
    <t>septiembre 2024 (k)</t>
  </si>
  <si>
    <t>31 de septiembre</t>
  </si>
  <si>
    <t>de septiembre</t>
  </si>
  <si>
    <t>Del 1 de Enero 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</si>
</sst>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61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3" fontId="7" fillId="0" borderId="13" xfId="2" applyNumberFormat="1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zoomScale="106" zoomScaleNormal="106" workbookViewId="0">
      <selection activeCell="B74" sqref="B74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88" t="s">
        <v>458</v>
      </c>
      <c r="B1" s="188"/>
      <c r="C1" s="188"/>
      <c r="D1" s="188"/>
      <c r="E1" s="188"/>
      <c r="F1" s="188"/>
      <c r="G1" s="188"/>
      <c r="H1" t="s">
        <v>395</v>
      </c>
    </row>
    <row r="2" spans="1:10" x14ac:dyDescent="0.25">
      <c r="A2" s="188" t="s">
        <v>457</v>
      </c>
      <c r="B2" s="188"/>
      <c r="C2" s="188"/>
      <c r="D2" s="188"/>
      <c r="E2" s="188"/>
      <c r="F2" s="188"/>
      <c r="G2" s="188"/>
    </row>
    <row r="3" spans="1:10" ht="12.75" customHeight="1" x14ac:dyDescent="0.25">
      <c r="A3" s="188" t="s">
        <v>398</v>
      </c>
      <c r="B3" s="188"/>
      <c r="C3" s="188"/>
      <c r="D3" s="188"/>
      <c r="E3" s="188"/>
      <c r="F3" s="188"/>
      <c r="G3" s="188"/>
    </row>
    <row r="4" spans="1:10" x14ac:dyDescent="0.25">
      <c r="A4" s="188" t="s">
        <v>487</v>
      </c>
      <c r="B4" s="188"/>
      <c r="C4" s="188"/>
      <c r="D4" s="188"/>
      <c r="E4" s="188"/>
      <c r="F4" s="188"/>
      <c r="G4" s="188"/>
    </row>
    <row r="5" spans="1:10" ht="11.25" customHeight="1" x14ac:dyDescent="0.25">
      <c r="A5" s="189" t="s">
        <v>0</v>
      </c>
      <c r="B5" s="189"/>
      <c r="C5" s="189"/>
      <c r="D5" s="189"/>
      <c r="E5" s="189"/>
      <c r="F5" s="189"/>
      <c r="G5" s="189"/>
    </row>
    <row r="6" spans="1:10" ht="15" customHeight="1" x14ac:dyDescent="0.25">
      <c r="A6" s="192" t="s">
        <v>1</v>
      </c>
      <c r="B6" s="190" t="s">
        <v>488</v>
      </c>
      <c r="C6" s="190" t="s">
        <v>481</v>
      </c>
      <c r="D6" s="193"/>
      <c r="E6" s="194" t="s">
        <v>1</v>
      </c>
      <c r="F6" s="190" t="s">
        <v>488</v>
      </c>
      <c r="G6" s="190" t="s">
        <v>481</v>
      </c>
    </row>
    <row r="7" spans="1:10" x14ac:dyDescent="0.25">
      <c r="A7" s="192"/>
      <c r="B7" s="190"/>
      <c r="C7" s="190"/>
      <c r="D7" s="193"/>
      <c r="E7" s="194"/>
      <c r="F7" s="190"/>
      <c r="G7" s="190"/>
    </row>
    <row r="8" spans="1:10" ht="6" customHeight="1" x14ac:dyDescent="0.25">
      <c r="A8" s="192"/>
      <c r="B8" s="191"/>
      <c r="C8" s="191"/>
      <c r="D8" s="193"/>
      <c r="E8" s="194"/>
      <c r="F8" s="191"/>
      <c r="G8" s="191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1873376.5599999998</v>
      </c>
      <c r="C11" s="52">
        <f>SUM(C12:C18)</f>
        <v>10956.68</v>
      </c>
      <c r="D11" s="48"/>
      <c r="E11" s="53" t="s">
        <v>7</v>
      </c>
      <c r="F11" s="54">
        <f>SUM(F12:F20)</f>
        <v>219073.41</v>
      </c>
      <c r="G11" s="54">
        <f>SUM(G12:G20)</f>
        <v>1016.12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1873377.38</v>
      </c>
      <c r="C13" s="55">
        <v>10957.5</v>
      </c>
      <c r="D13" s="48"/>
      <c r="E13" s="56" t="s">
        <v>11</v>
      </c>
      <c r="F13" s="57">
        <v>452.85</v>
      </c>
      <c r="G13" s="57">
        <v>0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-0.82</v>
      </c>
      <c r="C18" s="55">
        <v>-0.82</v>
      </c>
      <c r="D18" s="48"/>
      <c r="E18" s="53" t="s">
        <v>21</v>
      </c>
      <c r="F18" s="57">
        <v>217978.94</v>
      </c>
      <c r="G18" s="57">
        <v>1016.12</v>
      </c>
    </row>
    <row r="19" spans="1:9" ht="18" customHeight="1" x14ac:dyDescent="0.25">
      <c r="A19" s="13" t="s">
        <v>22</v>
      </c>
      <c r="B19" s="55">
        <f>SUM(B20:B26)</f>
        <v>0</v>
      </c>
      <c r="C19" s="55">
        <f>SUM(C20:C26)</f>
        <v>3715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641.62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0</v>
      </c>
      <c r="C22" s="58">
        <v>3715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1873376.5599999998</v>
      </c>
      <c r="C48" s="59">
        <f>+C11+C19+C27+C33+C39+C40+C43</f>
        <v>14671.68</v>
      </c>
      <c r="D48" s="47"/>
      <c r="E48" s="49" t="s">
        <v>81</v>
      </c>
      <c r="F48" s="171">
        <f>+F11+F21+F25+F28+F29+F33+F40+F44</f>
        <v>219073.41</v>
      </c>
      <c r="G48" s="172">
        <f>+G11+G21+G25+G28+G29+G33+G40+G44</f>
        <v>1016.12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45442206.619999997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33539728</v>
      </c>
      <c r="C54" s="58">
        <v>33303554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-551824.43000000005</v>
      </c>
      <c r="C56" s="58">
        <v>-551824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219073.41</v>
      </c>
      <c r="G59" s="61">
        <f>+G48+G58</f>
        <v>1016.12</v>
      </c>
    </row>
    <row r="60" spans="1:10" ht="17.25" customHeight="1" x14ac:dyDescent="0.25">
      <c r="A60" s="6" t="s">
        <v>101</v>
      </c>
      <c r="B60" s="58">
        <f>SUM(B51:B59)</f>
        <v>78761792.340000004</v>
      </c>
      <c r="C60" s="58">
        <f>SUM(C51:C59)</f>
        <v>78525618.770000011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80635168.900000006</v>
      </c>
      <c r="C61" s="58">
        <f>+C60+C48</f>
        <v>78540290.450000018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40658218.530000001</v>
      </c>
      <c r="G62" s="61">
        <f>+G65+G64+G63</f>
        <v>40658218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40013168.530000001</v>
      </c>
      <c r="G65" s="61">
        <v>40013168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39757876.650000006</v>
      </c>
      <c r="G66" s="61">
        <f>SUM(G67:G71)</f>
        <v>37881056.140000001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1887502</v>
      </c>
      <c r="G67" s="61">
        <v>757633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38070351.590000004</v>
      </c>
      <c r="G68" s="177">
        <v>37323400.079999998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177">
        <f>+F62+F66+F72</f>
        <v>80416095.180000007</v>
      </c>
      <c r="G75" s="61">
        <f>+G62+G66+G72</f>
        <v>78539274.140000001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178">
        <f>+F59+F75</f>
        <v>80635168.590000004</v>
      </c>
      <c r="G76" s="68">
        <f>+G75+G59</f>
        <v>78540290.260000005</v>
      </c>
    </row>
    <row r="77" spans="1:10" x14ac:dyDescent="0.25">
      <c r="F77" s="179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B74" sqref="B74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199" t="s">
        <v>458</v>
      </c>
      <c r="C1" s="199"/>
      <c r="D1" s="199"/>
      <c r="E1" s="199"/>
      <c r="F1" s="199"/>
      <c r="G1" s="199"/>
      <c r="H1" s="199"/>
      <c r="I1" s="199"/>
      <c r="J1" s="199"/>
    </row>
    <row r="2" spans="2:10" x14ac:dyDescent="0.25">
      <c r="B2" s="199" t="s">
        <v>457</v>
      </c>
      <c r="C2" s="199"/>
      <c r="D2" s="199"/>
      <c r="E2" s="199"/>
      <c r="F2" s="199"/>
      <c r="G2" s="199"/>
      <c r="H2" s="199"/>
      <c r="I2" s="199"/>
      <c r="J2" s="199"/>
    </row>
    <row r="3" spans="2:10" ht="13.5" customHeight="1" x14ac:dyDescent="0.25">
      <c r="B3" s="199" t="s">
        <v>397</v>
      </c>
      <c r="C3" s="199"/>
      <c r="D3" s="199"/>
      <c r="E3" s="199"/>
      <c r="F3" s="199"/>
      <c r="G3" s="199"/>
      <c r="H3" s="199"/>
      <c r="I3" s="199"/>
      <c r="J3" s="199"/>
    </row>
    <row r="4" spans="2:10" ht="23.25" customHeight="1" x14ac:dyDescent="0.25">
      <c r="B4" s="199" t="s">
        <v>489</v>
      </c>
      <c r="C4" s="199"/>
      <c r="D4" s="199"/>
      <c r="E4" s="199"/>
      <c r="F4" s="199"/>
      <c r="G4" s="199"/>
      <c r="H4" s="199"/>
      <c r="I4" s="199"/>
      <c r="J4" s="199"/>
    </row>
    <row r="5" spans="2:10" x14ac:dyDescent="0.25">
      <c r="B5" s="199" t="s">
        <v>0</v>
      </c>
      <c r="C5" s="199"/>
      <c r="D5" s="199"/>
      <c r="E5" s="199"/>
      <c r="F5" s="199"/>
      <c r="G5" s="199"/>
      <c r="H5" s="199"/>
      <c r="I5" s="199"/>
      <c r="J5" s="199"/>
    </row>
    <row r="6" spans="2:10" x14ac:dyDescent="0.25">
      <c r="B6" s="199" t="s">
        <v>120</v>
      </c>
      <c r="C6" s="199"/>
      <c r="D6" s="207" t="s">
        <v>484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207" t="s">
        <v>454</v>
      </c>
    </row>
    <row r="7" spans="2:10" x14ac:dyDescent="0.25">
      <c r="B7" s="199" t="s">
        <v>455</v>
      </c>
      <c r="C7" s="199"/>
      <c r="D7" s="207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207"/>
    </row>
    <row r="8" spans="2:10" x14ac:dyDescent="0.25">
      <c r="B8" s="208"/>
      <c r="C8" s="208"/>
      <c r="D8" s="207"/>
      <c r="E8" s="134"/>
      <c r="F8" s="134"/>
      <c r="G8" s="133" t="s">
        <v>127</v>
      </c>
      <c r="H8" s="133" t="s">
        <v>130</v>
      </c>
      <c r="I8" s="133" t="s">
        <v>134</v>
      </c>
      <c r="J8" s="207"/>
    </row>
    <row r="9" spans="2:10" x14ac:dyDescent="0.25">
      <c r="B9" s="208"/>
      <c r="C9" s="208"/>
      <c r="D9" s="207"/>
      <c r="E9" s="134"/>
      <c r="F9" s="134"/>
      <c r="G9" s="134"/>
      <c r="H9" s="133" t="s">
        <v>131</v>
      </c>
      <c r="I9" s="134"/>
      <c r="J9" s="207"/>
    </row>
    <row r="10" spans="2:10" ht="10.5" customHeight="1" x14ac:dyDescent="0.25">
      <c r="B10" s="208"/>
      <c r="C10" s="208"/>
      <c r="D10" s="134"/>
      <c r="E10" s="134"/>
      <c r="F10" s="134"/>
      <c r="G10" s="134"/>
      <c r="H10" s="134"/>
      <c r="I10" s="134"/>
      <c r="J10" s="207"/>
    </row>
    <row r="11" spans="2:10" x14ac:dyDescent="0.25">
      <c r="B11" s="195" t="s">
        <v>136</v>
      </c>
      <c r="C11" s="209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95" t="s">
        <v>137</v>
      </c>
      <c r="C12" s="196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210" t="s">
        <v>138</v>
      </c>
      <c r="C13" s="211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210" t="s">
        <v>139</v>
      </c>
      <c r="C14" s="211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210" t="s">
        <v>140</v>
      </c>
      <c r="C15" s="211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95" t="s">
        <v>141</v>
      </c>
      <c r="C16" s="196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203" t="s">
        <v>142</v>
      </c>
      <c r="C17" s="204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203" t="s">
        <v>143</v>
      </c>
      <c r="C18" s="204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203" t="s">
        <v>144</v>
      </c>
      <c r="C19" s="204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95" t="s">
        <v>145</v>
      </c>
      <c r="C20" s="196"/>
      <c r="D20" s="76">
        <v>1016</v>
      </c>
      <c r="E20" s="77">
        <v>0</v>
      </c>
      <c r="F20" s="77">
        <v>0</v>
      </c>
      <c r="G20" s="77">
        <v>0</v>
      </c>
      <c r="H20" s="73">
        <v>219073</v>
      </c>
      <c r="I20" s="77">
        <v>0</v>
      </c>
      <c r="J20" s="77">
        <v>0</v>
      </c>
    </row>
    <row r="21" spans="2:10" ht="29.25" customHeight="1" x14ac:dyDescent="0.25">
      <c r="B21" s="195" t="s">
        <v>146</v>
      </c>
      <c r="C21" s="196"/>
      <c r="D21" s="76">
        <f>+D11+D20</f>
        <v>1016</v>
      </c>
      <c r="E21" s="76">
        <f>+E11+E20</f>
        <v>0</v>
      </c>
      <c r="F21" s="75">
        <f>+F11+F20</f>
        <v>0</v>
      </c>
      <c r="G21" s="73">
        <f>+G11+G20</f>
        <v>0</v>
      </c>
      <c r="H21" s="73">
        <f>SUM(H20)</f>
        <v>219073</v>
      </c>
      <c r="I21" s="73">
        <f t="shared" ref="I21:J21" si="3">+I11+I20</f>
        <v>0</v>
      </c>
      <c r="J21" s="73">
        <f t="shared" si="3"/>
        <v>0</v>
      </c>
    </row>
    <row r="22" spans="2:10" ht="16.5" customHeight="1" x14ac:dyDescent="0.25">
      <c r="B22" s="195" t="s">
        <v>391</v>
      </c>
      <c r="C22" s="196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203" t="s">
        <v>472</v>
      </c>
      <c r="C23" s="204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203" t="s">
        <v>471</v>
      </c>
      <c r="C24" s="204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203" t="s">
        <v>470</v>
      </c>
      <c r="C25" s="204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197" t="s">
        <v>147</v>
      </c>
      <c r="C27" s="198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205" t="s">
        <v>473</v>
      </c>
      <c r="C28" s="206"/>
      <c r="D28" s="153"/>
      <c r="E28" s="150"/>
      <c r="F28" s="150"/>
      <c r="G28" s="150"/>
      <c r="H28" s="150"/>
      <c r="I28" s="150"/>
      <c r="J28" s="150"/>
    </row>
    <row r="29" spans="2:10" x14ac:dyDescent="0.25">
      <c r="B29" s="205" t="s">
        <v>474</v>
      </c>
      <c r="C29" s="206"/>
      <c r="D29" s="153"/>
      <c r="E29" s="150"/>
      <c r="F29" s="150"/>
      <c r="G29" s="150"/>
      <c r="H29" s="150"/>
      <c r="I29" s="150"/>
      <c r="J29" s="150"/>
    </row>
    <row r="30" spans="2:10" x14ac:dyDescent="0.25">
      <c r="B30" s="205" t="s">
        <v>475</v>
      </c>
      <c r="C30" s="206"/>
      <c r="D30" s="153"/>
      <c r="E30" s="150"/>
      <c r="F30" s="150"/>
      <c r="G30" s="150"/>
      <c r="H30" s="150"/>
      <c r="I30" s="150"/>
      <c r="J30" s="150"/>
    </row>
    <row r="31" spans="2:10" x14ac:dyDescent="0.25">
      <c r="B31" s="200"/>
      <c r="C31" s="201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202" t="s">
        <v>392</v>
      </c>
      <c r="C33" s="202"/>
      <c r="D33" s="202"/>
      <c r="E33" s="202"/>
      <c r="F33" s="202"/>
      <c r="G33" s="202"/>
      <c r="H33" s="202"/>
      <c r="I33" s="202"/>
      <c r="J33" s="202"/>
    </row>
    <row r="34" spans="2:10" ht="30.75" customHeight="1" x14ac:dyDescent="0.25">
      <c r="B34" s="202" t="s">
        <v>393</v>
      </c>
      <c r="C34" s="202"/>
      <c r="D34" s="202"/>
      <c r="E34" s="202"/>
      <c r="F34" s="202"/>
      <c r="G34" s="202"/>
      <c r="H34" s="202"/>
      <c r="I34" s="202"/>
      <c r="J34" s="202"/>
    </row>
    <row r="36" spans="2:10" x14ac:dyDescent="0.25">
      <c r="B36" s="199" t="s">
        <v>458</v>
      </c>
      <c r="C36" s="199"/>
      <c r="D36" s="199"/>
      <c r="E36" s="199"/>
      <c r="F36" s="199"/>
      <c r="G36" s="199"/>
      <c r="H36" s="199"/>
    </row>
    <row r="37" spans="2:10" x14ac:dyDescent="0.25">
      <c r="B37" s="199" t="s">
        <v>119</v>
      </c>
      <c r="C37" s="199"/>
      <c r="D37" s="199"/>
      <c r="E37" s="199"/>
      <c r="F37" s="199"/>
      <c r="G37" s="199"/>
      <c r="H37" s="199"/>
    </row>
    <row r="38" spans="2:10" x14ac:dyDescent="0.25">
      <c r="B38" s="199" t="s">
        <v>490</v>
      </c>
      <c r="C38" s="199"/>
      <c r="D38" s="199"/>
      <c r="E38" s="199"/>
      <c r="F38" s="199"/>
      <c r="G38" s="199"/>
      <c r="H38" s="199"/>
    </row>
    <row r="39" spans="2:10" x14ac:dyDescent="0.25">
      <c r="B39" s="199" t="s">
        <v>0</v>
      </c>
      <c r="C39" s="199"/>
      <c r="D39" s="199"/>
      <c r="E39" s="199"/>
      <c r="F39" s="199"/>
      <c r="G39" s="199"/>
      <c r="H39" s="199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B74" sqref="B74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12" t="s">
        <v>458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x14ac:dyDescent="0.25">
      <c r="A2" s="219" t="s">
        <v>457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5">
      <c r="A3" s="213" t="s">
        <v>396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x14ac:dyDescent="0.25">
      <c r="A4" s="199" t="s">
        <v>491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x14ac:dyDescent="0.25">
      <c r="A5" s="212" t="s">
        <v>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482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492</v>
      </c>
      <c r="J8" s="136" t="s">
        <v>185</v>
      </c>
      <c r="K8" s="136" t="s">
        <v>483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493</v>
      </c>
      <c r="K9" s="136" t="s">
        <v>494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485</v>
      </c>
      <c r="K10" s="136" t="s">
        <v>486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18" t="s">
        <v>450</v>
      </c>
      <c r="B14" s="214">
        <v>0</v>
      </c>
      <c r="C14" s="215">
        <v>0</v>
      </c>
      <c r="D14" s="215">
        <v>0</v>
      </c>
      <c r="E14" s="216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</row>
    <row r="15" spans="1:11" x14ac:dyDescent="0.25">
      <c r="A15" s="218"/>
      <c r="B15" s="214"/>
      <c r="C15" s="215"/>
      <c r="D15" s="215"/>
      <c r="E15" s="216"/>
      <c r="F15" s="217"/>
      <c r="G15" s="217"/>
      <c r="H15" s="217"/>
      <c r="I15" s="217"/>
      <c r="J15" s="217"/>
      <c r="K15" s="217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18" t="s">
        <v>451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</row>
    <row r="27" spans="1:11" x14ac:dyDescent="0.25">
      <c r="A27" s="218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B74" sqref="B74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32" t="s">
        <v>458</v>
      </c>
      <c r="B1" s="213"/>
      <c r="C1" s="213"/>
      <c r="D1" s="233"/>
    </row>
    <row r="2" spans="1:11" x14ac:dyDescent="0.25">
      <c r="A2" s="224" t="s">
        <v>457</v>
      </c>
      <c r="B2" s="199"/>
      <c r="C2" s="199"/>
      <c r="D2" s="234"/>
    </row>
    <row r="3" spans="1:11" x14ac:dyDescent="0.25">
      <c r="A3" s="224" t="s">
        <v>456</v>
      </c>
      <c r="B3" s="199"/>
      <c r="C3" s="199"/>
      <c r="D3" s="234"/>
    </row>
    <row r="4" spans="1:11" x14ac:dyDescent="0.25">
      <c r="A4" s="224" t="s">
        <v>491</v>
      </c>
      <c r="B4" s="199"/>
      <c r="C4" s="199"/>
      <c r="D4" s="234"/>
    </row>
    <row r="5" spans="1:11" x14ac:dyDescent="0.25">
      <c r="A5" s="225" t="s">
        <v>395</v>
      </c>
      <c r="B5" s="212"/>
      <c r="C5" s="212"/>
      <c r="D5" s="235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22" t="s">
        <v>1</v>
      </c>
      <c r="B7" s="133" t="s">
        <v>189</v>
      </c>
      <c r="C7" s="220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23"/>
      <c r="B8" s="138" t="s">
        <v>190</v>
      </c>
      <c r="C8" s="221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18847794</v>
      </c>
      <c r="C10" s="92">
        <f>+C11+C12+C13</f>
        <v>15477016</v>
      </c>
      <c r="D10" s="92">
        <f t="shared" ref="D10" si="0">+D11+D12+D13</f>
        <v>15477016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0</v>
      </c>
      <c r="C11" s="92">
        <v>17287</v>
      </c>
      <c r="D11" s="92">
        <v>17287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18847794</v>
      </c>
      <c r="C12" s="93">
        <v>15459729</v>
      </c>
      <c r="D12" s="93">
        <v>15459729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23391794</v>
      </c>
      <c r="C15" s="96">
        <f>+C17+C16</f>
        <v>18958732</v>
      </c>
      <c r="D15" s="94">
        <f>+D16+D17</f>
        <v>18958732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0</v>
      </c>
      <c r="C16" s="98">
        <v>0</v>
      </c>
      <c r="D16" s="98">
        <v>0</v>
      </c>
      <c r="F16" s="14">
        <v>0</v>
      </c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23391794</v>
      </c>
      <c r="C17" s="95">
        <v>18958732</v>
      </c>
      <c r="D17" s="95">
        <v>18958732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30">
        <v>0</v>
      </c>
      <c r="C21" s="230">
        <v>0</v>
      </c>
      <c r="D21" s="231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30"/>
      <c r="C22" s="230"/>
      <c r="D22" s="231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-4544000</v>
      </c>
      <c r="C24" s="99">
        <f t="shared" ref="C24:D24" si="1">+C10-C15+C19</f>
        <v>-3481716</v>
      </c>
      <c r="D24" s="99">
        <f t="shared" si="1"/>
        <v>-3481716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-4544000</v>
      </c>
      <c r="C25" s="95">
        <f>+C24-C13</f>
        <v>-3481716</v>
      </c>
      <c r="D25" s="95">
        <f>+D24-D13</f>
        <v>-3481716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-4544000</v>
      </c>
      <c r="C26" s="95">
        <f>+C25-C19</f>
        <v>-3481716</v>
      </c>
      <c r="D26" s="95">
        <f>+D25-D19</f>
        <v>-3481716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29"/>
      <c r="B28" s="229"/>
      <c r="C28" s="229"/>
      <c r="D28" s="229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-4544000</v>
      </c>
      <c r="C35" s="91">
        <f>+C26-C31</f>
        <v>-3481716</v>
      </c>
      <c r="D35" s="91">
        <f>+D26-D31</f>
        <v>-3481716</v>
      </c>
    </row>
    <row r="36" spans="1:4" x14ac:dyDescent="0.25">
      <c r="A36" s="30"/>
      <c r="B36" s="102"/>
      <c r="C36" s="102"/>
      <c r="D36" s="102"/>
    </row>
    <row r="38" spans="1:4" x14ac:dyDescent="0.25">
      <c r="A38" s="224" t="s">
        <v>206</v>
      </c>
      <c r="B38" s="133" t="s">
        <v>189</v>
      </c>
      <c r="C38" s="220" t="s">
        <v>191</v>
      </c>
      <c r="D38" s="133" t="s">
        <v>192</v>
      </c>
    </row>
    <row r="39" spans="1:4" x14ac:dyDescent="0.25">
      <c r="A39" s="225"/>
      <c r="B39" s="138" t="s">
        <v>207</v>
      </c>
      <c r="C39" s="221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27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28"/>
      <c r="B50" s="100"/>
      <c r="C50" s="100"/>
      <c r="D50" s="100"/>
    </row>
    <row r="52" spans="1:4" x14ac:dyDescent="0.25">
      <c r="A52" s="224" t="s">
        <v>206</v>
      </c>
      <c r="B52" s="133" t="s">
        <v>189</v>
      </c>
      <c r="C52" s="220" t="s">
        <v>191</v>
      </c>
      <c r="D52" s="133" t="s">
        <v>192</v>
      </c>
    </row>
    <row r="53" spans="1:4" x14ac:dyDescent="0.25">
      <c r="A53" s="225"/>
      <c r="B53" s="138" t="s">
        <v>207</v>
      </c>
      <c r="C53" s="221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26" t="s">
        <v>195</v>
      </c>
      <c r="B55" s="91"/>
      <c r="C55" s="91"/>
      <c r="D55" s="91"/>
    </row>
    <row r="56" spans="1:4" x14ac:dyDescent="0.25">
      <c r="A56" s="226"/>
      <c r="B56" s="91">
        <f>+B11</f>
        <v>0</v>
      </c>
      <c r="C56" s="91">
        <f>+C11</f>
        <v>17287</v>
      </c>
      <c r="D56" s="91">
        <f>+D11</f>
        <v>17287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0</v>
      </c>
      <c r="C61" s="95">
        <v>0</v>
      </c>
      <c r="D61" s="91">
        <v>0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0</v>
      </c>
      <c r="C65" s="91">
        <f>+C56+C57-C61+C63</f>
        <v>17287</v>
      </c>
      <c r="D65" s="91">
        <f>+D56+D57-D61+D63</f>
        <v>17287</v>
      </c>
    </row>
    <row r="66" spans="1:7" x14ac:dyDescent="0.25">
      <c r="A66" s="26" t="s">
        <v>453</v>
      </c>
      <c r="B66" s="91">
        <f>+B65-B57</f>
        <v>0</v>
      </c>
      <c r="C66" s="91">
        <f>+C65-C57</f>
        <v>17287</v>
      </c>
      <c r="D66" s="91">
        <f>+D65-D57</f>
        <v>17287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24" t="s">
        <v>206</v>
      </c>
      <c r="B70" s="133" t="s">
        <v>189</v>
      </c>
      <c r="C70" s="220" t="s">
        <v>191</v>
      </c>
      <c r="D70" s="133" t="s">
        <v>192</v>
      </c>
      <c r="F70" s="14"/>
      <c r="G70" s="14"/>
    </row>
    <row r="71" spans="1:7" x14ac:dyDescent="0.25">
      <c r="A71" s="224"/>
      <c r="B71" s="133" t="s">
        <v>207</v>
      </c>
      <c r="C71" s="220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18847794</v>
      </c>
      <c r="C73" s="101">
        <f t="shared" ref="C73:D73" si="7">+C12</f>
        <v>15459729</v>
      </c>
      <c r="D73" s="101">
        <f t="shared" si="7"/>
        <v>15459729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23391794</v>
      </c>
      <c r="C79" s="101">
        <v>18958732</v>
      </c>
      <c r="D79" s="101">
        <v>18958732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-4544000</v>
      </c>
      <c r="C83" s="106">
        <f>+C73+C75-C79+C81</f>
        <v>-3499003</v>
      </c>
      <c r="D83" s="106">
        <f>+D73+D75-D79+D81</f>
        <v>-3499003</v>
      </c>
    </row>
    <row r="84" spans="1:4" x14ac:dyDescent="0.25">
      <c r="A84" s="26" t="s">
        <v>461</v>
      </c>
      <c r="B84" s="101">
        <f>+B83-B75</f>
        <v>-4544000</v>
      </c>
      <c r="C84" s="101">
        <f>+C83-C75</f>
        <v>-3499003</v>
      </c>
      <c r="D84" s="101">
        <f>+D83-D75</f>
        <v>-3499003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A1:D1"/>
    <mergeCell ref="A2:D2"/>
    <mergeCell ref="A3:D3"/>
    <mergeCell ref="A4:D4"/>
    <mergeCell ref="A5:D5"/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2"/>
  <sheetViews>
    <sheetView workbookViewId="0">
      <selection activeCell="B74" sqref="B74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32" t="s">
        <v>458</v>
      </c>
      <c r="B1" s="213"/>
      <c r="C1" s="213"/>
      <c r="D1" s="213"/>
      <c r="E1" s="213"/>
      <c r="F1" s="213"/>
      <c r="G1" s="233"/>
    </row>
    <row r="2" spans="1:7" x14ac:dyDescent="0.25">
      <c r="A2" s="224" t="s">
        <v>457</v>
      </c>
      <c r="B2" s="199"/>
      <c r="C2" s="199"/>
      <c r="D2" s="199"/>
      <c r="E2" s="199"/>
      <c r="F2" s="199"/>
      <c r="G2" s="234"/>
    </row>
    <row r="3" spans="1:7" x14ac:dyDescent="0.25">
      <c r="A3" s="224" t="s">
        <v>399</v>
      </c>
      <c r="B3" s="199"/>
      <c r="C3" s="199"/>
      <c r="D3" s="199"/>
      <c r="E3" s="199"/>
      <c r="F3" s="199"/>
      <c r="G3" s="234"/>
    </row>
    <row r="4" spans="1:7" x14ac:dyDescent="0.25">
      <c r="A4" s="224" t="s">
        <v>491</v>
      </c>
      <c r="B4" s="199"/>
      <c r="C4" s="199"/>
      <c r="D4" s="199"/>
      <c r="E4" s="199"/>
      <c r="F4" s="199"/>
      <c r="G4" s="234"/>
    </row>
    <row r="5" spans="1:7" x14ac:dyDescent="0.25">
      <c r="A5" s="225" t="s">
        <v>0</v>
      </c>
      <c r="B5" s="212"/>
      <c r="C5" s="212"/>
      <c r="D5" s="212"/>
      <c r="E5" s="212"/>
      <c r="F5" s="212"/>
      <c r="G5" s="235"/>
    </row>
    <row r="6" spans="1:7" x14ac:dyDescent="0.25">
      <c r="A6" s="213" t="s">
        <v>206</v>
      </c>
      <c r="B6" s="220" t="s">
        <v>223</v>
      </c>
      <c r="C6" s="220"/>
      <c r="D6" s="220"/>
      <c r="E6" s="220"/>
      <c r="F6" s="220"/>
      <c r="G6" s="220" t="s">
        <v>224</v>
      </c>
    </row>
    <row r="7" spans="1:7" x14ac:dyDescent="0.25">
      <c r="A7" s="199"/>
      <c r="B7" s="220" t="s">
        <v>226</v>
      </c>
      <c r="C7" s="133" t="s">
        <v>227</v>
      </c>
      <c r="D7" s="220" t="s">
        <v>229</v>
      </c>
      <c r="E7" s="220" t="s">
        <v>191</v>
      </c>
      <c r="F7" s="220" t="s">
        <v>230</v>
      </c>
      <c r="G7" s="220"/>
    </row>
    <row r="8" spans="1:7" x14ac:dyDescent="0.25">
      <c r="A8" s="136" t="s">
        <v>225</v>
      </c>
      <c r="B8" s="220"/>
      <c r="C8" s="133" t="s">
        <v>228</v>
      </c>
      <c r="D8" s="220"/>
      <c r="E8" s="220"/>
      <c r="F8" s="220"/>
      <c r="G8" s="220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0</v>
      </c>
      <c r="D14" s="141">
        <v>0</v>
      </c>
      <c r="E14" s="141">
        <v>17286.759999999998</v>
      </c>
      <c r="F14" s="141">
        <v>17286.759999999998</v>
      </c>
      <c r="G14" s="184">
        <f>+F14-B14</f>
        <v>17286.759999999998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180">
        <f t="shared" ref="G15" si="0">+F15-B15</f>
        <v>0</v>
      </c>
    </row>
    <row r="16" spans="1:7" x14ac:dyDescent="0.25">
      <c r="A16" s="40" t="s">
        <v>238</v>
      </c>
      <c r="B16" s="95">
        <v>4544000</v>
      </c>
      <c r="C16" s="95">
        <v>0</v>
      </c>
      <c r="D16" s="111">
        <v>4544000</v>
      </c>
      <c r="E16" s="95">
        <v>2857350</v>
      </c>
      <c r="F16" s="95">
        <v>2857350</v>
      </c>
      <c r="G16" s="95">
        <f>+F16-B16</f>
        <v>-1686650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82"/>
    </row>
    <row r="41" spans="1:10" x14ac:dyDescent="0.25">
      <c r="A41" s="39" t="s">
        <v>423</v>
      </c>
      <c r="B41" s="113">
        <f>+B10+B11+B12+B13+B15+B16+B17+B29+B35+B36+B38+B14</f>
        <v>4544000</v>
      </c>
      <c r="C41" s="113">
        <f t="shared" ref="C41" si="3">+C10+C11+C12+C13+C15+C16+C17+C29+C35+C36+C38+C14</f>
        <v>0</v>
      </c>
      <c r="D41" s="113">
        <f>+D10+D11+D12+D13+D15+D16+D17+D29+D35+D36+D38+D14</f>
        <v>4544000</v>
      </c>
      <c r="E41" s="113">
        <f>+E10+E11+E12+E13+E15+E16+E17+E29+E35+E36+E38+E14</f>
        <v>2874636.8699999996</v>
      </c>
      <c r="F41" s="113">
        <f>+F10+F11+F12+F13+F15+F16+F17+F29+F35+F36+F38+F14</f>
        <v>2874636.8699999996</v>
      </c>
      <c r="G41" s="113">
        <f>+G10+G11+G12+G13+G15+G16+G17+G29+G35+G36+G38+G14</f>
        <v>-1669363.13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</row>
    <row r="44" spans="1:10" x14ac:dyDescent="0.25">
      <c r="A44" s="40" t="s">
        <v>258</v>
      </c>
      <c r="B44" s="114">
        <f t="shared" ref="B44:F44" si="4">SUM(B45:B52)</f>
        <v>0</v>
      </c>
      <c r="C44" s="114">
        <f t="shared" si="4"/>
        <v>3034262</v>
      </c>
      <c r="D44" s="114">
        <f>SUM(D45:D52)</f>
        <v>3034262</v>
      </c>
      <c r="E44" s="114">
        <f t="shared" si="4"/>
        <v>2275695</v>
      </c>
      <c r="F44" s="114">
        <f t="shared" si="4"/>
        <v>2275695</v>
      </c>
      <c r="G44" s="95">
        <f>+F44-B44</f>
        <v>2275695</v>
      </c>
    </row>
    <row r="45" spans="1:10" x14ac:dyDescent="0.25">
      <c r="A45" s="181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s="186" customFormat="1" x14ac:dyDescent="0.25">
      <c r="A49" s="181" t="s">
        <v>259</v>
      </c>
      <c r="B49" s="185">
        <v>0</v>
      </c>
      <c r="C49" s="185">
        <v>3034262</v>
      </c>
      <c r="D49" s="185">
        <v>3034262</v>
      </c>
      <c r="E49" s="185">
        <v>2275695</v>
      </c>
      <c r="F49" s="185">
        <v>2275695</v>
      </c>
      <c r="G49" s="173">
        <f>+F49-B49</f>
        <v>2275695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81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s="186" customFormat="1" x14ac:dyDescent="0.25">
      <c r="A61" s="183" t="s">
        <v>433</v>
      </c>
      <c r="B61" s="185">
        <v>18847794</v>
      </c>
      <c r="C61" s="185">
        <v>0</v>
      </c>
      <c r="D61" s="185">
        <v>18847794</v>
      </c>
      <c r="E61" s="185">
        <v>15459729</v>
      </c>
      <c r="F61" s="185">
        <v>15459729</v>
      </c>
      <c r="G61" s="173">
        <f>+E61-B61</f>
        <v>-3388065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>+B62+B61+B58+B53+B44</f>
        <v>18847794</v>
      </c>
      <c r="C63" s="118">
        <f>+C62+C61+C58+C53+C44</f>
        <v>3034262</v>
      </c>
      <c r="D63" s="118">
        <f>+D62+D61+D58+D53+D44</f>
        <v>21882056</v>
      </c>
      <c r="E63" s="118">
        <f>+E62+E61+E58+E53+E44</f>
        <v>17735424</v>
      </c>
      <c r="F63" s="118">
        <f t="shared" ref="F63" si="7">+F62+F61+F58+F53+F44</f>
        <v>17735424</v>
      </c>
      <c r="G63" s="119">
        <f>+G62+G61+G58+G53+G44</f>
        <v>-1112370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>+D65</f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9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9" x14ac:dyDescent="0.25">
      <c r="A66" s="39" t="s">
        <v>270</v>
      </c>
      <c r="B66" s="114">
        <f>+B41+B63+B64</f>
        <v>23391794</v>
      </c>
      <c r="C66" s="114">
        <f t="shared" ref="C66" si="9">+C41+C63+C64</f>
        <v>3034262</v>
      </c>
      <c r="D66" s="114">
        <f>+D41+D63+D64</f>
        <v>26426056</v>
      </c>
      <c r="E66" s="114">
        <f>+E41+E63+E64</f>
        <v>20610060.870000001</v>
      </c>
      <c r="F66" s="114">
        <f>+F41+F63+F64</f>
        <v>20610060.870000001</v>
      </c>
      <c r="G66" s="95">
        <f>+G41+G63+G64</f>
        <v>-2781733.13</v>
      </c>
    </row>
    <row r="67" spans="1:9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9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9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9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  <row r="72" spans="1:9" x14ac:dyDescent="0.25">
      <c r="I72" s="132"/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workbookViewId="0">
      <selection activeCell="B74" sqref="B74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199" t="s">
        <v>458</v>
      </c>
      <c r="B1" s="199"/>
      <c r="C1" s="199"/>
      <c r="D1" s="199"/>
      <c r="E1" s="199"/>
      <c r="F1" s="199"/>
      <c r="G1" s="199"/>
      <c r="H1" s="199"/>
    </row>
    <row r="2" spans="1:14" x14ac:dyDescent="0.25">
      <c r="A2" s="199" t="s">
        <v>457</v>
      </c>
      <c r="B2" s="199"/>
      <c r="C2" s="199"/>
      <c r="D2" s="199"/>
      <c r="E2" s="199"/>
      <c r="F2" s="199"/>
      <c r="G2" s="199"/>
      <c r="H2" s="199"/>
    </row>
    <row r="3" spans="1:14" x14ac:dyDescent="0.25">
      <c r="A3" s="199" t="s">
        <v>401</v>
      </c>
      <c r="B3" s="199"/>
      <c r="C3" s="199"/>
      <c r="D3" s="199"/>
      <c r="E3" s="199"/>
      <c r="F3" s="199"/>
      <c r="G3" s="199"/>
      <c r="H3" s="199"/>
    </row>
    <row r="4" spans="1:14" x14ac:dyDescent="0.25">
      <c r="A4" s="199" t="s">
        <v>400</v>
      </c>
      <c r="B4" s="199"/>
      <c r="C4" s="199"/>
      <c r="D4" s="199"/>
      <c r="E4" s="199"/>
      <c r="F4" s="199"/>
      <c r="G4" s="199"/>
      <c r="H4" s="199"/>
    </row>
    <row r="5" spans="1:14" x14ac:dyDescent="0.25">
      <c r="A5" s="199" t="s">
        <v>495</v>
      </c>
      <c r="B5" s="199"/>
      <c r="C5" s="199"/>
      <c r="D5" s="199"/>
      <c r="E5" s="199"/>
      <c r="F5" s="199"/>
      <c r="G5" s="199"/>
      <c r="H5" s="199"/>
    </row>
    <row r="6" spans="1:14" x14ac:dyDescent="0.25">
      <c r="A6" s="212" t="s">
        <v>0</v>
      </c>
      <c r="B6" s="212"/>
      <c r="C6" s="212"/>
      <c r="D6" s="212"/>
      <c r="E6" s="212"/>
      <c r="F6" s="212"/>
      <c r="G6" s="212"/>
      <c r="H6" s="212"/>
    </row>
    <row r="7" spans="1:14" x14ac:dyDescent="0.25">
      <c r="A7" s="199" t="s">
        <v>1</v>
      </c>
      <c r="B7" s="199"/>
      <c r="C7" s="220" t="s">
        <v>272</v>
      </c>
      <c r="D7" s="220"/>
      <c r="E7" s="220"/>
      <c r="F7" s="220"/>
      <c r="G7" s="220"/>
      <c r="H7" s="133" t="s">
        <v>273</v>
      </c>
    </row>
    <row r="8" spans="1:14" x14ac:dyDescent="0.25">
      <c r="A8" s="199"/>
      <c r="B8" s="199"/>
      <c r="C8" s="133" t="s">
        <v>207</v>
      </c>
      <c r="D8" s="133" t="s">
        <v>227</v>
      </c>
      <c r="E8" s="220" t="s">
        <v>229</v>
      </c>
      <c r="F8" s="220" t="s">
        <v>191</v>
      </c>
      <c r="G8" s="220" t="s">
        <v>193</v>
      </c>
      <c r="H8" s="133" t="s">
        <v>274</v>
      </c>
    </row>
    <row r="9" spans="1:14" x14ac:dyDescent="0.25">
      <c r="A9" s="212"/>
      <c r="B9" s="212"/>
      <c r="C9" s="138" t="s">
        <v>275</v>
      </c>
      <c r="D9" s="138" t="s">
        <v>228</v>
      </c>
      <c r="E9" s="221"/>
      <c r="F9" s="221"/>
      <c r="G9" s="221"/>
      <c r="H9" s="140"/>
    </row>
    <row r="10" spans="1:14" x14ac:dyDescent="0.25">
      <c r="A10" s="240" t="s">
        <v>480</v>
      </c>
      <c r="B10" s="241"/>
      <c r="C10" s="122">
        <f>+C11+C19+C29+C39+C49+C59+C63+C72+C76</f>
        <v>23391794</v>
      </c>
      <c r="D10" s="122">
        <f>+D11+D19+D29+D39+D49+D59+D63+D72+D76</f>
        <v>3034262.45</v>
      </c>
      <c r="E10" s="122">
        <f>+E11+E19+E29+E39+E49+E59+E63+E72+E76</f>
        <v>26426056.449999999</v>
      </c>
      <c r="F10" s="122">
        <f t="shared" ref="F10" si="0">+F11+F19+F29+F39+F49+F59+F63+F72+F76</f>
        <v>18958732.149999999</v>
      </c>
      <c r="G10" s="122">
        <f t="shared" ref="G10:H10" si="1">+G11+G19+G29+G39+G49+G59+G63+G72+G76</f>
        <v>18958732.149999999</v>
      </c>
      <c r="H10" s="122">
        <f t="shared" si="1"/>
        <v>7467324.3000000007</v>
      </c>
      <c r="K10" s="8"/>
      <c r="N10" s="8"/>
    </row>
    <row r="11" spans="1:14" x14ac:dyDescent="0.25">
      <c r="A11" s="236" t="s">
        <v>276</v>
      </c>
      <c r="B11" s="237"/>
      <c r="C11" s="122">
        <f>SUM(C12:C18)</f>
        <v>16478586</v>
      </c>
      <c r="D11" s="122">
        <f>SUM(D12:D18)</f>
        <v>2252209</v>
      </c>
      <c r="E11" s="122">
        <f>SUM(E12:E18)</f>
        <v>18730795</v>
      </c>
      <c r="F11" s="122">
        <f>SUM(F12:F18)</f>
        <v>13097889.719999999</v>
      </c>
      <c r="G11" s="122">
        <f>SUM(G12:G18)</f>
        <v>13097889.719999999</v>
      </c>
      <c r="H11" s="122">
        <f>+E11-F11</f>
        <v>5632905.2800000012</v>
      </c>
    </row>
    <row r="12" spans="1:14" x14ac:dyDescent="0.25">
      <c r="A12" s="17"/>
      <c r="B12" s="15" t="s">
        <v>277</v>
      </c>
      <c r="C12" s="122">
        <v>12513106</v>
      </c>
      <c r="D12" s="122">
        <v>1591474</v>
      </c>
      <c r="E12" s="122">
        <v>14104580</v>
      </c>
      <c r="F12" s="122">
        <v>10404023.539999999</v>
      </c>
      <c r="G12" s="122">
        <v>10404023.539999999</v>
      </c>
      <c r="H12" s="122">
        <f t="shared" ref="H12:H75" si="2">+E12-F12</f>
        <v>3700556.4600000009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2"/>
        <v>0</v>
      </c>
    </row>
    <row r="14" spans="1:14" x14ac:dyDescent="0.25">
      <c r="A14" s="17"/>
      <c r="B14" s="15" t="s">
        <v>279</v>
      </c>
      <c r="C14" s="122">
        <v>1952567</v>
      </c>
      <c r="D14" s="122">
        <v>120735</v>
      </c>
      <c r="E14" s="122">
        <v>2073302</v>
      </c>
      <c r="F14" s="122">
        <v>425702.6</v>
      </c>
      <c r="G14" s="122">
        <v>425702.6</v>
      </c>
      <c r="H14" s="122">
        <f t="shared" si="2"/>
        <v>1647599.4</v>
      </c>
    </row>
    <row r="15" spans="1:14" x14ac:dyDescent="0.25">
      <c r="A15" s="17"/>
      <c r="B15" s="15" t="s">
        <v>280</v>
      </c>
      <c r="C15" s="122">
        <v>2012913</v>
      </c>
      <c r="D15" s="122">
        <v>540000</v>
      </c>
      <c r="E15" s="122">
        <v>2552913</v>
      </c>
      <c r="F15" s="122">
        <v>2268163.58</v>
      </c>
      <c r="G15" s="173">
        <v>2268163.58</v>
      </c>
      <c r="H15" s="173">
        <f t="shared" si="2"/>
        <v>284749.41999999993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2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2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</row>
    <row r="19" spans="1:9" x14ac:dyDescent="0.25">
      <c r="A19" s="236" t="s">
        <v>284</v>
      </c>
      <c r="B19" s="237"/>
      <c r="C19" s="122">
        <f>SUM(C20:C28)</f>
        <v>1568546</v>
      </c>
      <c r="D19" s="173">
        <f>SUM(D20:D28)</f>
        <v>47790.76999999999</v>
      </c>
      <c r="E19" s="122">
        <f>SUM(E20:E28)</f>
        <v>1616336.77</v>
      </c>
      <c r="F19" s="122">
        <f t="shared" ref="F19" si="3">SUM(F20:F28)</f>
        <v>1378415.42</v>
      </c>
      <c r="G19" s="122">
        <f>SUM(G20:G28)</f>
        <v>1378415.42</v>
      </c>
      <c r="H19" s="122">
        <f t="shared" si="2"/>
        <v>237921.35000000009</v>
      </c>
      <c r="I19" s="8"/>
    </row>
    <row r="20" spans="1:9" x14ac:dyDescent="0.25">
      <c r="A20" s="17"/>
      <c r="B20" s="15" t="s">
        <v>438</v>
      </c>
      <c r="C20" s="187">
        <v>696365</v>
      </c>
      <c r="D20" s="187">
        <v>-35678.230000000003</v>
      </c>
      <c r="E20" s="187">
        <v>660686.77</v>
      </c>
      <c r="F20" s="187">
        <v>497731.36</v>
      </c>
      <c r="G20" s="187">
        <v>497731.36</v>
      </c>
      <c r="H20" s="173">
        <f t="shared" si="2"/>
        <v>162955.41000000003</v>
      </c>
    </row>
    <row r="21" spans="1:9" x14ac:dyDescent="0.25">
      <c r="A21" s="17"/>
      <c r="B21" s="15" t="s">
        <v>285</v>
      </c>
      <c r="C21" s="43">
        <v>100000</v>
      </c>
      <c r="D21" s="43">
        <v>203717</v>
      </c>
      <c r="E21" s="43">
        <v>303717</v>
      </c>
      <c r="F21" s="43">
        <v>315538.37</v>
      </c>
      <c r="G21" s="43">
        <v>315538.37</v>
      </c>
      <c r="H21" s="122">
        <f t="shared" si="2"/>
        <v>-11821.369999999995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0</v>
      </c>
      <c r="E23" s="43">
        <v>36000</v>
      </c>
      <c r="F23" s="43">
        <v>35990.1</v>
      </c>
      <c r="G23" s="43">
        <v>35990.1</v>
      </c>
      <c r="H23" s="122">
        <f t="shared" si="2"/>
        <v>9.9000000000014552</v>
      </c>
    </row>
    <row r="24" spans="1:9" x14ac:dyDescent="0.25">
      <c r="A24" s="17"/>
      <c r="B24" s="15" t="s">
        <v>288</v>
      </c>
      <c r="C24" s="43">
        <v>77000</v>
      </c>
      <c r="D24" s="43">
        <v>37672</v>
      </c>
      <c r="E24" s="43">
        <v>114672</v>
      </c>
      <c r="F24" s="43">
        <v>114431.63</v>
      </c>
      <c r="G24" s="43">
        <v>114431.63</v>
      </c>
      <c r="H24" s="122">
        <f t="shared" si="2"/>
        <v>240.36999999999534</v>
      </c>
    </row>
    <row r="25" spans="1:9" x14ac:dyDescent="0.25">
      <c r="A25" s="17"/>
      <c r="B25" s="15" t="s">
        <v>289</v>
      </c>
      <c r="C25" s="43">
        <v>420000</v>
      </c>
      <c r="D25" s="43">
        <v>0</v>
      </c>
      <c r="E25" s="43">
        <v>420000</v>
      </c>
      <c r="F25" s="43">
        <v>342894.19</v>
      </c>
      <c r="G25" s="43">
        <v>342894.19</v>
      </c>
      <c r="H25" s="122">
        <f t="shared" si="2"/>
        <v>77105.81</v>
      </c>
    </row>
    <row r="26" spans="1:9" x14ac:dyDescent="0.25">
      <c r="A26" s="17"/>
      <c r="B26" s="15" t="s">
        <v>290</v>
      </c>
      <c r="C26" s="43">
        <v>86990</v>
      </c>
      <c r="D26" s="43">
        <v>-81990</v>
      </c>
      <c r="E26" s="43">
        <v>5000</v>
      </c>
      <c r="F26" s="43">
        <v>0</v>
      </c>
      <c r="G26" s="43">
        <v>0</v>
      </c>
      <c r="H26" s="122">
        <f t="shared" si="2"/>
        <v>5000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2"/>
        <v>0</v>
      </c>
    </row>
    <row r="28" spans="1:9" x14ac:dyDescent="0.25">
      <c r="A28" s="17"/>
      <c r="B28" s="15" t="s">
        <v>292</v>
      </c>
      <c r="C28" s="122">
        <v>152191</v>
      </c>
      <c r="D28" s="43">
        <v>-75930</v>
      </c>
      <c r="E28" s="122">
        <v>76261</v>
      </c>
      <c r="F28" s="122">
        <v>71829.77</v>
      </c>
      <c r="G28" s="122">
        <v>71829.77</v>
      </c>
      <c r="H28" s="122">
        <f>+E28-F28</f>
        <v>4431.2299999999959</v>
      </c>
    </row>
    <row r="29" spans="1:9" x14ac:dyDescent="0.25">
      <c r="A29" s="236" t="s">
        <v>293</v>
      </c>
      <c r="B29" s="237"/>
      <c r="C29" s="122">
        <f>SUM(C30:C38)</f>
        <v>2879898</v>
      </c>
      <c r="D29" s="173">
        <f t="shared" ref="D29:E29" si="4">SUM(D30:D38)</f>
        <v>2962852.68</v>
      </c>
      <c r="E29" s="173">
        <f t="shared" si="4"/>
        <v>5842750.6799999997</v>
      </c>
      <c r="F29" s="173">
        <f>SUM(F30:F38)</f>
        <v>4246253.4200000009</v>
      </c>
      <c r="G29" s="173">
        <f>SUM(G30:G38)</f>
        <v>4246253.4200000009</v>
      </c>
      <c r="H29" s="122">
        <f>+H30+H31+H32+H33+H34+H35+H36+H37+H38</f>
        <v>1596497.2599999998</v>
      </c>
      <c r="I29" s="132"/>
    </row>
    <row r="30" spans="1:9" x14ac:dyDescent="0.25">
      <c r="A30" s="17"/>
      <c r="B30" s="15" t="s">
        <v>294</v>
      </c>
      <c r="C30" s="173">
        <v>1101900</v>
      </c>
      <c r="D30" s="173">
        <v>-114801.32</v>
      </c>
      <c r="E30" s="173">
        <v>987098.68</v>
      </c>
      <c r="F30" s="173">
        <v>734670.48</v>
      </c>
      <c r="G30" s="173">
        <v>734670.48</v>
      </c>
      <c r="H30" s="173">
        <f t="shared" si="2"/>
        <v>252428.20000000007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2"/>
        <v>0</v>
      </c>
    </row>
    <row r="32" spans="1:9" x14ac:dyDescent="0.25">
      <c r="A32" s="17"/>
      <c r="B32" s="15" t="s">
        <v>296</v>
      </c>
      <c r="C32" s="122">
        <v>252400</v>
      </c>
      <c r="D32" s="122">
        <v>-85242</v>
      </c>
      <c r="E32" s="122">
        <v>167158</v>
      </c>
      <c r="F32" s="122">
        <v>133049.54999999999</v>
      </c>
      <c r="G32" s="122">
        <v>133049.54999999999</v>
      </c>
      <c r="H32" s="173">
        <f t="shared" si="2"/>
        <v>34108.450000000012</v>
      </c>
    </row>
    <row r="33" spans="1:8" x14ac:dyDescent="0.25">
      <c r="A33" s="17"/>
      <c r="B33" s="15" t="s">
        <v>297</v>
      </c>
      <c r="C33" s="122">
        <v>133217</v>
      </c>
      <c r="D33" s="122">
        <v>-35000</v>
      </c>
      <c r="E33" s="122">
        <v>98217</v>
      </c>
      <c r="F33" s="122">
        <v>94928.09</v>
      </c>
      <c r="G33" s="122">
        <v>94928.09</v>
      </c>
      <c r="H33" s="122">
        <f t="shared" si="2"/>
        <v>3288.9100000000035</v>
      </c>
    </row>
    <row r="34" spans="1:8" x14ac:dyDescent="0.25">
      <c r="A34" s="17"/>
      <c r="B34" s="15" t="s">
        <v>406</v>
      </c>
      <c r="C34" s="122">
        <v>355940</v>
      </c>
      <c r="D34" s="122">
        <v>2975262</v>
      </c>
      <c r="E34" s="122">
        <v>3331202</v>
      </c>
      <c r="F34" s="122">
        <v>2116893.9500000002</v>
      </c>
      <c r="G34" s="122">
        <v>2116893.9500000002</v>
      </c>
      <c r="H34" s="122">
        <f t="shared" si="2"/>
        <v>1214308.0499999998</v>
      </c>
    </row>
    <row r="35" spans="1:8" x14ac:dyDescent="0.25">
      <c r="A35" s="17"/>
      <c r="B35" s="15" t="s">
        <v>298</v>
      </c>
      <c r="C35" s="122">
        <v>190000</v>
      </c>
      <c r="D35" s="122">
        <v>-95000</v>
      </c>
      <c r="E35" s="122">
        <v>95000</v>
      </c>
      <c r="F35" s="122">
        <v>85629</v>
      </c>
      <c r="G35" s="122">
        <v>85629</v>
      </c>
      <c r="H35" s="122">
        <f t="shared" si="2"/>
        <v>9371</v>
      </c>
    </row>
    <row r="36" spans="1:8" x14ac:dyDescent="0.25">
      <c r="A36" s="17"/>
      <c r="B36" s="15" t="s">
        <v>299</v>
      </c>
      <c r="C36" s="122">
        <v>188202</v>
      </c>
      <c r="D36" s="122">
        <v>-75000</v>
      </c>
      <c r="E36" s="122">
        <v>113202</v>
      </c>
      <c r="F36" s="122">
        <v>105766.6</v>
      </c>
      <c r="G36" s="122">
        <v>105766.6</v>
      </c>
      <c r="H36" s="122">
        <f t="shared" si="2"/>
        <v>7435.3999999999942</v>
      </c>
    </row>
    <row r="37" spans="1:8" x14ac:dyDescent="0.25">
      <c r="A37" s="17"/>
      <c r="B37" s="15" t="s">
        <v>300</v>
      </c>
      <c r="C37" s="122">
        <v>95660</v>
      </c>
      <c r="D37" s="122">
        <v>432634</v>
      </c>
      <c r="E37" s="122">
        <v>528294</v>
      </c>
      <c r="F37" s="122">
        <v>633122.79</v>
      </c>
      <c r="G37" s="122">
        <v>633122.79</v>
      </c>
      <c r="H37" s="122">
        <f t="shared" si="2"/>
        <v>-104828.79000000004</v>
      </c>
    </row>
    <row r="38" spans="1:8" x14ac:dyDescent="0.25">
      <c r="A38" s="17"/>
      <c r="B38" s="15" t="s">
        <v>301</v>
      </c>
      <c r="C38" s="122">
        <v>562579</v>
      </c>
      <c r="D38" s="122">
        <v>-40000</v>
      </c>
      <c r="E38" s="122">
        <v>522579</v>
      </c>
      <c r="F38" s="122">
        <v>342192.96</v>
      </c>
      <c r="G38" s="122">
        <v>342192.96</v>
      </c>
      <c r="H38" s="122">
        <f t="shared" si="2"/>
        <v>180386.03999999998</v>
      </c>
    </row>
    <row r="39" spans="1:8" x14ac:dyDescent="0.25">
      <c r="A39" s="236" t="s">
        <v>439</v>
      </c>
      <c r="B39" s="237"/>
      <c r="C39" s="122">
        <f>SUM(C40:C48)</f>
        <v>2300000</v>
      </c>
      <c r="D39" s="122">
        <f>SUM(D40:D48)</f>
        <v>-2300000</v>
      </c>
      <c r="E39" s="122">
        <f t="shared" ref="E39:G39" si="5">SUM(E40:E48)</f>
        <v>0</v>
      </c>
      <c r="F39" s="122">
        <f t="shared" ref="F39" si="6">SUM(F40:F48)</f>
        <v>0</v>
      </c>
      <c r="G39" s="122">
        <f t="shared" si="5"/>
        <v>0</v>
      </c>
      <c r="H39" s="122">
        <f t="shared" si="2"/>
        <v>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7"/>
      <c r="B41" s="15" t="s">
        <v>303</v>
      </c>
      <c r="C41" s="122">
        <v>2300000</v>
      </c>
      <c r="D41" s="122">
        <v>-2300000</v>
      </c>
      <c r="E41" s="122"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2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2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2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2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2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2"/>
        <v>0</v>
      </c>
    </row>
    <row r="49" spans="1:8" x14ac:dyDescent="0.25">
      <c r="A49" s="236" t="s">
        <v>440</v>
      </c>
      <c r="B49" s="237"/>
      <c r="C49" s="122">
        <f>SUM(C50:C58)</f>
        <v>164764</v>
      </c>
      <c r="D49" s="122">
        <f t="shared" ref="D49:G49" si="7">SUM(D50:D58)</f>
        <v>71410</v>
      </c>
      <c r="E49" s="122">
        <f t="shared" si="7"/>
        <v>236174</v>
      </c>
      <c r="F49" s="122">
        <f t="shared" ref="F49" si="8">SUM(F50:F58)</f>
        <v>236173.59</v>
      </c>
      <c r="G49" s="122">
        <f t="shared" si="7"/>
        <v>236173.59</v>
      </c>
      <c r="H49" s="122">
        <f t="shared" si="2"/>
        <v>0.41000000000349246</v>
      </c>
    </row>
    <row r="50" spans="1:8" x14ac:dyDescent="0.25">
      <c r="A50" s="17"/>
      <c r="B50" s="15" t="s">
        <v>311</v>
      </c>
      <c r="C50" s="143">
        <v>164764</v>
      </c>
      <c r="D50" s="143">
        <v>61782</v>
      </c>
      <c r="E50" s="175">
        <v>226546</v>
      </c>
      <c r="F50" s="143">
        <v>226545.59</v>
      </c>
      <c r="G50" s="143">
        <v>226545.59</v>
      </c>
      <c r="H50" s="122">
        <f t="shared" si="2"/>
        <v>0.41000000000349246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2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2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2"/>
        <v>0</v>
      </c>
    </row>
    <row r="54" spans="1:8" x14ac:dyDescent="0.25">
      <c r="A54" s="17"/>
      <c r="B54" s="15" t="s">
        <v>315</v>
      </c>
      <c r="C54" s="143">
        <v>0</v>
      </c>
      <c r="D54" s="143">
        <v>9628</v>
      </c>
      <c r="E54" s="176">
        <v>9628</v>
      </c>
      <c r="F54" s="143">
        <v>9628</v>
      </c>
      <c r="G54" s="143">
        <v>9628</v>
      </c>
      <c r="H54" s="122">
        <f t="shared" si="2"/>
        <v>0</v>
      </c>
    </row>
    <row r="55" spans="1:8" x14ac:dyDescent="0.25">
      <c r="A55" s="17"/>
      <c r="B55" s="15" t="s">
        <v>316</v>
      </c>
      <c r="C55" s="143">
        <v>0</v>
      </c>
      <c r="D55" s="143">
        <v>0</v>
      </c>
      <c r="E55" s="176">
        <v>0</v>
      </c>
      <c r="F55" s="143">
        <v>0</v>
      </c>
      <c r="G55" s="143">
        <v>0</v>
      </c>
      <c r="H55" s="122">
        <f t="shared" si="2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2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2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2"/>
        <v>0</v>
      </c>
    </row>
    <row r="59" spans="1:8" x14ac:dyDescent="0.25">
      <c r="A59" s="236" t="s">
        <v>320</v>
      </c>
      <c r="B59" s="237"/>
      <c r="C59" s="122">
        <f>SUM(C60:C62)</f>
        <v>0</v>
      </c>
      <c r="D59" s="122">
        <f t="shared" ref="D59:G59" si="9">SUM(D60:D62)</f>
        <v>0</v>
      </c>
      <c r="E59" s="122">
        <f t="shared" si="9"/>
        <v>0</v>
      </c>
      <c r="F59" s="122">
        <f t="shared" si="9"/>
        <v>0</v>
      </c>
      <c r="G59" s="122">
        <f t="shared" si="9"/>
        <v>0</v>
      </c>
      <c r="H59" s="122">
        <f t="shared" si="2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2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236" t="s">
        <v>441</v>
      </c>
      <c r="B63" s="237"/>
      <c r="C63" s="122">
        <f>SUM(C65:C71)</f>
        <v>0</v>
      </c>
      <c r="D63" s="122">
        <f t="shared" ref="D63:G63" si="10">SUM(D65:D71)</f>
        <v>0</v>
      </c>
      <c r="E63" s="122">
        <f t="shared" si="10"/>
        <v>0</v>
      </c>
      <c r="F63" s="122">
        <f t="shared" si="10"/>
        <v>0</v>
      </c>
      <c r="G63" s="122">
        <f t="shared" si="10"/>
        <v>0</v>
      </c>
      <c r="H63" s="122">
        <f t="shared" si="2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2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236" t="s">
        <v>332</v>
      </c>
      <c r="B72" s="237"/>
      <c r="C72" s="122">
        <f>+C73+C74+C75</f>
        <v>0</v>
      </c>
      <c r="D72" s="122">
        <f t="shared" ref="D72:G72" si="11">+D73+D74+D75</f>
        <v>0</v>
      </c>
      <c r="E72" s="122">
        <v>0</v>
      </c>
      <c r="F72" s="122">
        <f t="shared" si="11"/>
        <v>0</v>
      </c>
      <c r="G72" s="122">
        <f t="shared" si="11"/>
        <v>0</v>
      </c>
      <c r="H72" s="122">
        <f t="shared" si="2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2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2"/>
        <v>0</v>
      </c>
    </row>
    <row r="76" spans="1:8" x14ac:dyDescent="0.25">
      <c r="A76" s="236" t="s">
        <v>336</v>
      </c>
      <c r="B76" s="237"/>
      <c r="C76" s="122">
        <f>SUM(C78:C83)</f>
        <v>0</v>
      </c>
      <c r="D76" s="122">
        <f t="shared" ref="D76:G76" si="12">SUM(D78:D83)</f>
        <v>0</v>
      </c>
      <c r="E76" s="122">
        <f t="shared" si="12"/>
        <v>0</v>
      </c>
      <c r="F76" s="122">
        <f t="shared" si="12"/>
        <v>0</v>
      </c>
      <c r="G76" s="122">
        <f t="shared" si="12"/>
        <v>0</v>
      </c>
      <c r="H76" s="122">
        <f t="shared" ref="H76:H83" si="13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3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3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3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3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3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3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3"/>
        <v>0</v>
      </c>
    </row>
    <row r="84" spans="1:8" x14ac:dyDescent="0.25">
      <c r="A84" s="238" t="s">
        <v>402</v>
      </c>
      <c r="B84" s="239"/>
      <c r="C84" s="123">
        <f>+C10</f>
        <v>23391794</v>
      </c>
      <c r="D84" s="174">
        <f>+D10</f>
        <v>3034262.45</v>
      </c>
      <c r="E84" s="123">
        <f t="shared" ref="E84:G84" si="14">+E10</f>
        <v>26426056.449999999</v>
      </c>
      <c r="F84" s="123">
        <f t="shared" si="14"/>
        <v>18958732.149999999</v>
      </c>
      <c r="G84" s="123">
        <f t="shared" si="14"/>
        <v>18958732.149999999</v>
      </c>
      <c r="H84" s="123">
        <f>+H10</f>
        <v>7467324.3000000007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B74" sqref="B74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32" t="s">
        <v>458</v>
      </c>
      <c r="B1" s="213"/>
      <c r="C1" s="213"/>
      <c r="D1" s="213"/>
      <c r="E1" s="213"/>
      <c r="F1" s="213"/>
      <c r="G1" s="233"/>
    </row>
    <row r="2" spans="1:7" x14ac:dyDescent="0.25">
      <c r="A2" s="224" t="s">
        <v>457</v>
      </c>
      <c r="B2" s="199"/>
      <c r="C2" s="199"/>
      <c r="D2" s="199"/>
      <c r="E2" s="199"/>
      <c r="F2" s="199"/>
      <c r="G2" s="234"/>
    </row>
    <row r="3" spans="1:7" x14ac:dyDescent="0.25">
      <c r="A3" s="224" t="s">
        <v>403</v>
      </c>
      <c r="B3" s="199"/>
      <c r="C3" s="199"/>
      <c r="D3" s="199"/>
      <c r="E3" s="199"/>
      <c r="F3" s="199"/>
      <c r="G3" s="234"/>
    </row>
    <row r="4" spans="1:7" x14ac:dyDescent="0.25">
      <c r="A4" s="224" t="s">
        <v>345</v>
      </c>
      <c r="B4" s="199"/>
      <c r="C4" s="199"/>
      <c r="D4" s="199"/>
      <c r="E4" s="199"/>
      <c r="F4" s="199"/>
      <c r="G4" s="234"/>
    </row>
    <row r="5" spans="1:7" x14ac:dyDescent="0.25">
      <c r="A5" s="224" t="s">
        <v>495</v>
      </c>
      <c r="B5" s="199"/>
      <c r="C5" s="199"/>
      <c r="D5" s="199"/>
      <c r="E5" s="199"/>
      <c r="F5" s="199"/>
      <c r="G5" s="234"/>
    </row>
    <row r="6" spans="1:7" x14ac:dyDescent="0.25">
      <c r="A6" s="225" t="s">
        <v>0</v>
      </c>
      <c r="B6" s="212"/>
      <c r="C6" s="212"/>
      <c r="D6" s="212"/>
      <c r="E6" s="212"/>
      <c r="F6" s="212"/>
      <c r="G6" s="235"/>
    </row>
    <row r="7" spans="1:7" x14ac:dyDescent="0.25">
      <c r="A7" s="232" t="s">
        <v>1</v>
      </c>
      <c r="B7" s="242" t="s">
        <v>272</v>
      </c>
      <c r="C7" s="242"/>
      <c r="D7" s="242"/>
      <c r="E7" s="242"/>
      <c r="F7" s="242"/>
      <c r="G7" s="243" t="s">
        <v>346</v>
      </c>
    </row>
    <row r="8" spans="1:7" x14ac:dyDescent="0.25">
      <c r="A8" s="224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44"/>
    </row>
    <row r="9" spans="1:7" x14ac:dyDescent="0.25">
      <c r="A9" s="225"/>
      <c r="B9" s="221"/>
      <c r="C9" s="138" t="s">
        <v>228</v>
      </c>
      <c r="D9" s="221"/>
      <c r="E9" s="221"/>
      <c r="F9" s="221"/>
      <c r="G9" s="245"/>
    </row>
    <row r="10" spans="1:7" x14ac:dyDescent="0.25">
      <c r="A10" s="11" t="s">
        <v>347</v>
      </c>
      <c r="B10" s="124">
        <f t="shared" ref="B10:G10" si="0">SUM(B11:B11)</f>
        <v>0</v>
      </c>
      <c r="C10" s="124">
        <f t="shared" si="0"/>
        <v>0</v>
      </c>
      <c r="D10" s="124">
        <f t="shared" si="0"/>
        <v>0</v>
      </c>
      <c r="E10" s="124">
        <f t="shared" si="0"/>
        <v>0</v>
      </c>
      <c r="F10" s="124">
        <f t="shared" si="0"/>
        <v>0</v>
      </c>
      <c r="G10" s="125">
        <f t="shared" si="0"/>
        <v>0</v>
      </c>
    </row>
    <row r="11" spans="1:7" x14ac:dyDescent="0.25">
      <c r="A11" s="40" t="s">
        <v>459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122">
        <f>+D11-F11</f>
        <v>0</v>
      </c>
    </row>
    <row r="12" spans="1:7" x14ac:dyDescent="0.25">
      <c r="A12" s="16" t="s">
        <v>348</v>
      </c>
      <c r="B12" s="124">
        <f>SUM(B13:B13)</f>
        <v>23391794</v>
      </c>
      <c r="C12" s="124">
        <f t="shared" ref="C12:F12" si="1">SUM(C13:C13)</f>
        <v>3034262</v>
      </c>
      <c r="D12" s="124">
        <f t="shared" si="1"/>
        <v>26426056</v>
      </c>
      <c r="E12" s="124">
        <f t="shared" si="1"/>
        <v>18958732</v>
      </c>
      <c r="F12" s="124">
        <f t="shared" si="1"/>
        <v>18958732</v>
      </c>
      <c r="G12" s="122">
        <f>SUM(G13:G13)</f>
        <v>7467324</v>
      </c>
    </row>
    <row r="13" spans="1:7" x14ac:dyDescent="0.25">
      <c r="A13" s="40" t="s">
        <v>459</v>
      </c>
      <c r="B13" s="124">
        <v>23391794</v>
      </c>
      <c r="C13" s="124">
        <v>3034262</v>
      </c>
      <c r="D13" s="124">
        <f>B13+C13</f>
        <v>26426056</v>
      </c>
      <c r="E13" s="124">
        <v>18958732</v>
      </c>
      <c r="F13" s="124">
        <v>18958732</v>
      </c>
      <c r="G13" s="122">
        <f>D13-F13</f>
        <v>7467324</v>
      </c>
    </row>
    <row r="14" spans="1:7" x14ac:dyDescent="0.25">
      <c r="A14" s="42" t="s">
        <v>344</v>
      </c>
      <c r="B14" s="126">
        <f t="shared" ref="B14:F14" si="2">+B10+B12</f>
        <v>23391794</v>
      </c>
      <c r="C14" s="126">
        <f t="shared" si="2"/>
        <v>3034262</v>
      </c>
      <c r="D14" s="126">
        <f t="shared" si="2"/>
        <v>26426056</v>
      </c>
      <c r="E14" s="126">
        <f t="shared" si="2"/>
        <v>18958732</v>
      </c>
      <c r="F14" s="126">
        <f t="shared" si="2"/>
        <v>18958732</v>
      </c>
      <c r="G14" s="127">
        <f>+G10+G12</f>
        <v>7467324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workbookViewId="0">
      <selection activeCell="B74" sqref="B74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52" t="s">
        <v>458</v>
      </c>
      <c r="B1" s="253"/>
      <c r="C1" s="253"/>
      <c r="D1" s="253"/>
      <c r="E1" s="253"/>
      <c r="F1" s="253"/>
      <c r="G1" s="253"/>
      <c r="H1" s="254"/>
    </row>
    <row r="2" spans="1:8" x14ac:dyDescent="0.25">
      <c r="A2" s="248" t="s">
        <v>457</v>
      </c>
      <c r="B2" s="219"/>
      <c r="C2" s="219"/>
      <c r="D2" s="219"/>
      <c r="E2" s="219"/>
      <c r="F2" s="219"/>
      <c r="G2" s="219"/>
      <c r="H2" s="249"/>
    </row>
    <row r="3" spans="1:8" x14ac:dyDescent="0.25">
      <c r="A3" s="255" t="s">
        <v>404</v>
      </c>
      <c r="B3" s="213"/>
      <c r="C3" s="213"/>
      <c r="D3" s="213"/>
      <c r="E3" s="213"/>
      <c r="F3" s="213"/>
      <c r="G3" s="213"/>
      <c r="H3" s="256"/>
    </row>
    <row r="4" spans="1:8" x14ac:dyDescent="0.25">
      <c r="A4" s="257" t="s">
        <v>349</v>
      </c>
      <c r="B4" s="199"/>
      <c r="C4" s="199"/>
      <c r="D4" s="199"/>
      <c r="E4" s="199"/>
      <c r="F4" s="199"/>
      <c r="G4" s="199"/>
      <c r="H4" s="258"/>
    </row>
    <row r="5" spans="1:8" x14ac:dyDescent="0.25">
      <c r="A5" s="257" t="s">
        <v>491</v>
      </c>
      <c r="B5" s="199"/>
      <c r="C5" s="199"/>
      <c r="D5" s="199"/>
      <c r="E5" s="199"/>
      <c r="F5" s="199"/>
      <c r="G5" s="199"/>
      <c r="H5" s="258"/>
    </row>
    <row r="6" spans="1:8" x14ac:dyDescent="0.25">
      <c r="A6" s="259" t="s">
        <v>0</v>
      </c>
      <c r="B6" s="212"/>
      <c r="C6" s="212"/>
      <c r="D6" s="212"/>
      <c r="E6" s="212"/>
      <c r="F6" s="212"/>
      <c r="G6" s="212"/>
      <c r="H6" s="260"/>
    </row>
    <row r="7" spans="1:8" x14ac:dyDescent="0.25">
      <c r="A7" s="213" t="s">
        <v>1</v>
      </c>
      <c r="B7" s="213"/>
      <c r="C7" s="242" t="s">
        <v>272</v>
      </c>
      <c r="D7" s="242"/>
      <c r="E7" s="242"/>
      <c r="F7" s="242"/>
      <c r="G7" s="242"/>
      <c r="H7" s="242" t="s">
        <v>346</v>
      </c>
    </row>
    <row r="8" spans="1:8" x14ac:dyDescent="0.25">
      <c r="A8" s="199"/>
      <c r="B8" s="199"/>
      <c r="C8" s="220" t="s">
        <v>190</v>
      </c>
      <c r="D8" s="133" t="s">
        <v>227</v>
      </c>
      <c r="E8" s="220" t="s">
        <v>229</v>
      </c>
      <c r="F8" s="220" t="s">
        <v>191</v>
      </c>
      <c r="G8" s="220" t="s">
        <v>193</v>
      </c>
      <c r="H8" s="220"/>
    </row>
    <row r="9" spans="1:8" x14ac:dyDescent="0.25">
      <c r="A9" s="212"/>
      <c r="B9" s="212"/>
      <c r="C9" s="221"/>
      <c r="D9" s="138" t="s">
        <v>228</v>
      </c>
      <c r="E9" s="221"/>
      <c r="F9" s="221"/>
      <c r="G9" s="221"/>
      <c r="H9" s="221"/>
    </row>
    <row r="10" spans="1:8" x14ac:dyDescent="0.25">
      <c r="A10" s="250"/>
      <c r="B10" s="251"/>
      <c r="C10" s="128"/>
      <c r="D10" s="109"/>
      <c r="E10" s="109"/>
      <c r="F10" s="110"/>
      <c r="G10" s="109"/>
      <c r="H10" s="109"/>
    </row>
    <row r="11" spans="1:8" x14ac:dyDescent="0.25">
      <c r="A11" s="240" t="s">
        <v>350</v>
      </c>
      <c r="B11" s="241"/>
      <c r="C11" s="124">
        <f>+C21</f>
        <v>0</v>
      </c>
      <c r="D11" s="124">
        <f t="shared" ref="D11:H11" si="0">+D21</f>
        <v>0</v>
      </c>
      <c r="E11" s="124">
        <f t="shared" si="0"/>
        <v>0</v>
      </c>
      <c r="F11" s="124">
        <f t="shared" si="0"/>
        <v>0</v>
      </c>
      <c r="G11" s="124">
        <f t="shared" si="0"/>
        <v>0</v>
      </c>
      <c r="H11" s="124">
        <f t="shared" si="0"/>
        <v>0</v>
      </c>
    </row>
    <row r="12" spans="1:8" x14ac:dyDescent="0.25">
      <c r="A12" s="240" t="s">
        <v>351</v>
      </c>
      <c r="B12" s="241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40" t="s">
        <v>360</v>
      </c>
      <c r="B21" s="241"/>
      <c r="C21" s="124">
        <f t="shared" ref="C21:H21" si="2">SUM(C23:C28)</f>
        <v>0</v>
      </c>
      <c r="D21" s="122">
        <f t="shared" si="2"/>
        <v>0</v>
      </c>
      <c r="E21" s="122">
        <f t="shared" si="2"/>
        <v>0</v>
      </c>
      <c r="F21" s="129">
        <f t="shared" si="2"/>
        <v>0</v>
      </c>
      <c r="G21" s="122">
        <f t="shared" si="2"/>
        <v>0</v>
      </c>
      <c r="H21" s="122">
        <f t="shared" si="2"/>
        <v>0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0</v>
      </c>
      <c r="D26" s="122">
        <v>0</v>
      </c>
      <c r="E26" s="122">
        <f>C26+D26</f>
        <v>0</v>
      </c>
      <c r="F26" s="129">
        <v>0</v>
      </c>
      <c r="G26" s="129">
        <v>0</v>
      </c>
      <c r="H26" s="122">
        <f>E26-G26</f>
        <v>0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40" t="s">
        <v>446</v>
      </c>
      <c r="B29" s="241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40" t="s">
        <v>447</v>
      </c>
      <c r="B39" s="247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40" t="s">
        <v>377</v>
      </c>
      <c r="B44" s="247"/>
      <c r="C44" s="129">
        <f>+C54+C45+C62+C72</f>
        <v>23391794</v>
      </c>
      <c r="D44" s="129">
        <f t="shared" ref="D44:G44" si="5">+D54+D45+D62+D72</f>
        <v>3034262</v>
      </c>
      <c r="E44" s="129">
        <f t="shared" si="5"/>
        <v>26426056</v>
      </c>
      <c r="F44" s="129">
        <f t="shared" si="5"/>
        <v>18958732</v>
      </c>
      <c r="G44" s="129">
        <f t="shared" si="5"/>
        <v>18958732</v>
      </c>
      <c r="H44" s="129">
        <f>+H54+H45+H62+H72</f>
        <v>7467324</v>
      </c>
    </row>
    <row r="45" spans="1:8" x14ac:dyDescent="0.25">
      <c r="A45" s="240" t="s">
        <v>351</v>
      </c>
      <c r="B45" s="247"/>
      <c r="C45" s="129">
        <f>SUM(C46:C53)</f>
        <v>23391794</v>
      </c>
      <c r="D45" s="129">
        <f t="shared" ref="D45:G45" si="6">SUM(D46:D53)</f>
        <v>3034262</v>
      </c>
      <c r="E45" s="129">
        <f t="shared" si="6"/>
        <v>26426056</v>
      </c>
      <c r="F45" s="129">
        <f t="shared" si="6"/>
        <v>18958732</v>
      </c>
      <c r="G45" s="129">
        <f t="shared" si="6"/>
        <v>18958732</v>
      </c>
      <c r="H45" s="129">
        <f>SUM(H46:H53)</f>
        <v>7467324</v>
      </c>
    </row>
    <row r="46" spans="1:8" x14ac:dyDescent="0.25">
      <c r="A46" s="17"/>
      <c r="B46" s="37" t="s">
        <v>352</v>
      </c>
      <c r="C46" s="122">
        <v>23391794</v>
      </c>
      <c r="D46" s="122">
        <v>3034262</v>
      </c>
      <c r="E46" s="122">
        <v>26426056</v>
      </c>
      <c r="F46" s="122">
        <v>18958732</v>
      </c>
      <c r="G46" s="122">
        <v>18958732</v>
      </c>
      <c r="H46" s="130">
        <v>7467324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40" t="s">
        <v>360</v>
      </c>
      <c r="B54" s="247"/>
      <c r="C54" s="129">
        <f t="shared" ref="C54:H54" si="7">SUM(C55:C61)</f>
        <v>0</v>
      </c>
      <c r="D54" s="129">
        <f t="shared" si="7"/>
        <v>0</v>
      </c>
      <c r="E54" s="129">
        <f t="shared" si="7"/>
        <v>0</v>
      </c>
      <c r="F54" s="129">
        <f t="shared" si="7"/>
        <v>0</v>
      </c>
      <c r="G54" s="129">
        <f t="shared" si="7"/>
        <v>0</v>
      </c>
      <c r="H54" s="122">
        <f t="shared" si="7"/>
        <v>0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0</v>
      </c>
      <c r="D59" s="122">
        <v>0</v>
      </c>
      <c r="E59" s="122">
        <v>0</v>
      </c>
      <c r="F59" s="122">
        <v>0</v>
      </c>
      <c r="G59" s="129">
        <v>0</v>
      </c>
      <c r="H59" s="122">
        <f>E59-G59</f>
        <v>0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40" t="s">
        <v>446</v>
      </c>
      <c r="B62" s="247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40" t="s">
        <v>447</v>
      </c>
      <c r="B72" s="247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38" t="s">
        <v>378</v>
      </c>
      <c r="B77" s="246"/>
      <c r="C77" s="131">
        <f>+C44+C11</f>
        <v>23391794</v>
      </c>
      <c r="D77" s="131">
        <f t="shared" ref="D77:H77" si="10">+D44+D11</f>
        <v>3034262</v>
      </c>
      <c r="E77" s="131">
        <f t="shared" si="10"/>
        <v>26426056</v>
      </c>
      <c r="F77" s="131">
        <f t="shared" si="10"/>
        <v>18958732</v>
      </c>
      <c r="G77" s="131">
        <f t="shared" si="10"/>
        <v>18958732</v>
      </c>
      <c r="H77" s="131">
        <f t="shared" si="10"/>
        <v>7467324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tabSelected="1" workbookViewId="0">
      <selection activeCell="E36" sqref="E36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52" t="s">
        <v>458</v>
      </c>
      <c r="B1" s="253"/>
      <c r="C1" s="253"/>
      <c r="D1" s="253"/>
      <c r="E1" s="253"/>
      <c r="F1" s="253"/>
      <c r="G1" s="254"/>
    </row>
    <row r="2" spans="1:7" x14ac:dyDescent="0.25">
      <c r="A2" s="248" t="s">
        <v>457</v>
      </c>
      <c r="B2" s="219"/>
      <c r="C2" s="219"/>
      <c r="D2" s="219"/>
      <c r="E2" s="219"/>
      <c r="F2" s="219"/>
      <c r="G2" s="219"/>
    </row>
    <row r="3" spans="1:7" x14ac:dyDescent="0.25">
      <c r="A3" s="257" t="s">
        <v>405</v>
      </c>
      <c r="B3" s="199"/>
      <c r="C3" s="199"/>
      <c r="D3" s="199"/>
      <c r="E3" s="199"/>
      <c r="F3" s="199"/>
      <c r="G3" s="258"/>
    </row>
    <row r="4" spans="1:7" x14ac:dyDescent="0.25">
      <c r="A4" s="257" t="s">
        <v>379</v>
      </c>
      <c r="B4" s="199"/>
      <c r="C4" s="199"/>
      <c r="D4" s="199"/>
      <c r="E4" s="199"/>
      <c r="F4" s="199"/>
      <c r="G4" s="258"/>
    </row>
    <row r="5" spans="1:7" x14ac:dyDescent="0.25">
      <c r="A5" s="224" t="s">
        <v>491</v>
      </c>
      <c r="B5" s="199"/>
      <c r="C5" s="199"/>
      <c r="D5" s="199"/>
      <c r="E5" s="199"/>
      <c r="F5" s="199"/>
      <c r="G5" s="234"/>
    </row>
    <row r="6" spans="1:7" x14ac:dyDescent="0.25">
      <c r="A6" s="257" t="s">
        <v>0</v>
      </c>
      <c r="B6" s="199"/>
      <c r="C6" s="199"/>
      <c r="D6" s="199"/>
      <c r="E6" s="199"/>
      <c r="F6" s="199"/>
      <c r="G6" s="258"/>
    </row>
    <row r="7" spans="1:7" x14ac:dyDescent="0.25">
      <c r="A7" s="213" t="s">
        <v>1</v>
      </c>
      <c r="B7" s="242" t="s">
        <v>272</v>
      </c>
      <c r="C7" s="242"/>
      <c r="D7" s="242"/>
      <c r="E7" s="242"/>
      <c r="F7" s="242"/>
      <c r="G7" s="242" t="s">
        <v>346</v>
      </c>
    </row>
    <row r="8" spans="1:7" x14ac:dyDescent="0.25">
      <c r="A8" s="199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20"/>
    </row>
    <row r="9" spans="1:7" x14ac:dyDescent="0.25">
      <c r="A9" s="212"/>
      <c r="B9" s="221"/>
      <c r="C9" s="138" t="s">
        <v>228</v>
      </c>
      <c r="D9" s="221"/>
      <c r="E9" s="221"/>
      <c r="F9" s="221"/>
      <c r="G9" s="221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16478586</v>
      </c>
      <c r="C21" s="122">
        <f t="shared" ref="C21:G21" si="1">+C22+C23+C24+C25+C26+C27+C28+C31</f>
        <v>2252209</v>
      </c>
      <c r="D21" s="122">
        <f>+D22+D23+D24+D25+D26+D27+D28+D31</f>
        <v>18730795</v>
      </c>
      <c r="E21" s="122">
        <f t="shared" si="1"/>
        <v>13097889.720000001</v>
      </c>
      <c r="F21" s="122">
        <f t="shared" si="1"/>
        <v>13097889.720000001</v>
      </c>
      <c r="G21" s="122">
        <f t="shared" si="1"/>
        <v>5632905.2799999993</v>
      </c>
    </row>
    <row r="22" spans="1:7" x14ac:dyDescent="0.25">
      <c r="A22" s="17" t="s">
        <v>381</v>
      </c>
      <c r="B22" s="122">
        <v>16478586</v>
      </c>
      <c r="C22" s="122">
        <v>2252209</v>
      </c>
      <c r="D22" s="122">
        <v>18730795</v>
      </c>
      <c r="E22" s="122">
        <v>13097889.720000001</v>
      </c>
      <c r="F22" s="122">
        <v>13097889.720000001</v>
      </c>
      <c r="G22" s="122">
        <f>D22-E22</f>
        <v>5632905.2799999993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16478586</v>
      </c>
      <c r="C32" s="121">
        <f t="shared" ref="C32:G32" si="2">+C10+C21</f>
        <v>2252209</v>
      </c>
      <c r="D32" s="121">
        <f>+D10+D21</f>
        <v>18730795</v>
      </c>
      <c r="E32" s="121">
        <f t="shared" si="2"/>
        <v>13097889.720000001</v>
      </c>
      <c r="F32" s="121">
        <f t="shared" si="2"/>
        <v>13097889.720000001</v>
      </c>
      <c r="G32" s="121">
        <f t="shared" si="2"/>
        <v>5632905.2799999993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2024-07-08T14:34:12Z</cp:lastPrinted>
  <dcterms:created xsi:type="dcterms:W3CDTF">2016-11-25T14:52:45Z</dcterms:created>
  <dcterms:modified xsi:type="dcterms:W3CDTF">2024-10-23T23:36:41Z</dcterms:modified>
</cp:coreProperties>
</file>