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PODER JUDICIAL\"/>
    </mc:Choice>
  </mc:AlternateContent>
  <xr:revisionPtr revIDLastSave="0" documentId="13_ncr:1_{E60B864A-78C9-400E-9649-555DE7811D5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formato 6b" sheetId="12" r:id="rId7"/>
    <sheet name="formato 6 c" sheetId="14" r:id="rId8"/>
    <sheet name="formato 6 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 a'!$C$3:$J$114</definedName>
    <definedName name="_xlnm.Print_Area" localSheetId="7">'formato 6 c'!$C$4:$J$106</definedName>
    <definedName name="_xlnm.Print_Area" localSheetId="8">'formato 6 d'!$C$3:$I$46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2" l="1"/>
  <c r="E16" i="12" l="1"/>
  <c r="G16" i="12"/>
  <c r="H16" i="12"/>
  <c r="F78" i="12"/>
  <c r="I78" i="12" s="1"/>
  <c r="F79" i="12"/>
  <c r="I79" i="12" s="1"/>
  <c r="F80" i="12"/>
  <c r="I80" i="12" s="1"/>
  <c r="F81" i="12"/>
  <c r="I81" i="12" s="1"/>
  <c r="F82" i="12"/>
  <c r="I82" i="12" s="1"/>
  <c r="F19" i="12"/>
  <c r="I19" i="12" s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75" i="12"/>
  <c r="I75" i="12" s="1"/>
  <c r="F76" i="12"/>
  <c r="I76" i="12" s="1"/>
  <c r="F77" i="12"/>
  <c r="I77" i="12" s="1"/>
  <c r="E83" i="12"/>
  <c r="G64" i="10"/>
  <c r="G42" i="10"/>
  <c r="G13" i="10"/>
  <c r="G14" i="10"/>
  <c r="G15" i="10"/>
  <c r="G16" i="10"/>
  <c r="G17" i="10"/>
  <c r="G18" i="10"/>
  <c r="G19" i="10"/>
  <c r="I22" i="1"/>
  <c r="E40" i="10" l="1"/>
  <c r="F40" i="10"/>
  <c r="F28" i="1"/>
  <c r="I18" i="16" l="1"/>
  <c r="I13" i="16"/>
  <c r="F22" i="16"/>
  <c r="I22" i="16" s="1"/>
  <c r="F23" i="16"/>
  <c r="I23" i="16" s="1"/>
  <c r="F21" i="16"/>
  <c r="I21" i="16" s="1"/>
  <c r="F13" i="16"/>
  <c r="F14" i="16"/>
  <c r="I14" i="16" s="1"/>
  <c r="F15" i="16"/>
  <c r="I15" i="16" s="1"/>
  <c r="F16" i="16"/>
  <c r="I16" i="16" s="1"/>
  <c r="F17" i="16"/>
  <c r="I17" i="16" s="1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17" i="8"/>
  <c r="H18" i="8"/>
  <c r="H19" i="8"/>
  <c r="H20" i="8"/>
  <c r="H13" i="8"/>
  <c r="H14" i="8"/>
  <c r="H15" i="8"/>
  <c r="H16" i="8"/>
  <c r="H17" i="8"/>
  <c r="E12" i="1" l="1"/>
  <c r="E20" i="1" l="1"/>
  <c r="I85" i="12" l="1"/>
  <c r="F93" i="10" l="1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E34" i="1"/>
  <c r="G20" i="10" l="1"/>
  <c r="I30" i="10"/>
  <c r="H30" i="10"/>
  <c r="G60" i="6"/>
  <c r="F60" i="6"/>
  <c r="I57" i="14" l="1"/>
  <c r="H57" i="14"/>
  <c r="F25" i="14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G13" i="6"/>
  <c r="F13" i="6"/>
  <c r="I18" i="12" l="1"/>
  <c r="I16" i="12" s="1"/>
  <c r="G56" i="14"/>
  <c r="J95" i="10"/>
  <c r="J93" i="10" s="1"/>
  <c r="G93" i="10"/>
  <c r="H83" i="12" l="1"/>
  <c r="G83" i="12"/>
  <c r="F83" i="12"/>
  <c r="I83" i="12" s="1"/>
  <c r="G55" i="10" l="1"/>
  <c r="G35" i="10"/>
  <c r="G32" i="10"/>
  <c r="F20" i="1"/>
  <c r="I14" i="12" l="1"/>
  <c r="I94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J14" i="10"/>
  <c r="J15" i="10"/>
  <c r="J16" i="10"/>
  <c r="F12" i="1" l="1"/>
  <c r="E14" i="12" l="1"/>
  <c r="E94" i="12" s="1"/>
  <c r="D14" i="12" l="1"/>
  <c r="D94" i="12" s="1"/>
  <c r="G14" i="12"/>
  <c r="G94" i="12" s="1"/>
  <c r="H14" i="12"/>
  <c r="H94" i="12" s="1"/>
  <c r="J64" i="10"/>
  <c r="J22" i="10"/>
  <c r="J23" i="10"/>
  <c r="J24" i="10"/>
  <c r="J25" i="10"/>
  <c r="J26" i="10"/>
  <c r="J27" i="10"/>
  <c r="J28" i="10"/>
  <c r="J29" i="10"/>
  <c r="F64" i="6"/>
  <c r="G64" i="6"/>
  <c r="F63" i="6"/>
  <c r="G63" i="6"/>
  <c r="E64" i="6"/>
  <c r="E63" i="6"/>
  <c r="G62" i="6" l="1"/>
  <c r="J13" i="10"/>
  <c r="G12" i="10"/>
  <c r="F62" i="6"/>
  <c r="F14" i="12"/>
  <c r="F94" i="12" s="1"/>
  <c r="J67" i="1"/>
  <c r="F34" i="1"/>
  <c r="G63" i="10" l="1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E22" i="6" l="1"/>
  <c r="I12" i="1"/>
  <c r="H20" i="10" l="1"/>
  <c r="I20" i="10"/>
  <c r="K33" i="8" l="1"/>
  <c r="J20" i="8"/>
  <c r="I20" i="8"/>
  <c r="K20" i="8" s="1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</calcChain>
</file>

<file path=xl/sharedStrings.xml><?xml version="1.0" encoding="utf-8"?>
<sst xmlns="http://schemas.openxmlformats.org/spreadsheetml/2006/main" count="1128" uniqueCount="738">
  <si>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</si>
  <si>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</si>
  <si>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</si>
  <si>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</si>
  <si>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</si>
  <si>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</si>
  <si>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</si>
  <si>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</si>
  <si>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</si>
  <si>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</si>
  <si>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</si>
  <si>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</si>
  <si>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</si>
  <si>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</si>
  <si>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</si>
  <si>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</si>
  <si>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</si>
  <si>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</si>
  <si>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</si>
  <si>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</si>
  <si>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</si>
  <si>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</si>
  <si>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</si>
  <si>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</si>
  <si>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</si>
  <si>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</si>
  <si>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</si>
  <si>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</si>
  <si>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</si>
  <si>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</si>
  <si>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</si>
  <si>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</si>
  <si>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</si>
  <si>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</si>
  <si>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</si>
  <si>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</si>
  <si>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</si>
  <si>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</si>
  <si>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</si>
  <si>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</si>
  <si>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</si>
  <si>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</si>
  <si>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</si>
  <si>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</si>
  <si>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</si>
  <si>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</si>
  <si>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</si>
  <si>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</si>
  <si>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</si>
  <si>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</si>
  <si>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</si>
  <si>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</si>
  <si>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</si>
  <si>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</si>
  <si>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</si>
  <si>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</si>
  <si>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</si>
  <si>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</si>
  <si>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</si>
  <si>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</si>
  <si>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</si>
  <si>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</si>
  <si>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</si>
  <si>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</si>
  <si>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</si>
  <si>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</si>
  <si>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</si>
  <si>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</si>
  <si>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</si>
  <si>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</si>
  <si>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</si>
  <si>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</si>
  <si>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</si>
  <si>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</si>
  <si>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</si>
  <si>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</si>
  <si>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</si>
  <si>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</si>
  <si>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</si>
  <si>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</si>
  <si>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</si>
  <si>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</si>
  <si>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</si>
  <si>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</si>
  <si>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</si>
  <si>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</si>
  <si>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</si>
  <si>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</si>
  <si>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</si>
  <si>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</si>
  <si>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</si>
  <si>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</si>
  <si>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</si>
  <si>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</si>
  <si>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</si>
  <si>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</si>
  <si>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</si>
  <si>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</si>
  <si>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</si>
  <si>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</si>
  <si>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</si>
  <si>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</si>
  <si>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</si>
  <si>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</si>
  <si>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</si>
  <si>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</si>
  <si>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</si>
  <si>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</si>
  <si>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</si>
  <si>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</si>
  <si>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</si>
  <si>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</si>
  <si>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</si>
  <si>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</si>
  <si>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</si>
  <si>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</si>
  <si>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</si>
  <si>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</si>
  <si>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</si>
  <si>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</si>
  <si>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</si>
  <si>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</si>
  <si>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</si>
  <si>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</si>
  <si>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</si>
  <si>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</si>
  <si>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</si>
  <si>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</si>
  <si>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</si>
  <si>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</si>
  <si>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</si>
  <si>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</si>
  <si>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</si>
  <si>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</si>
  <si>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</si>
  <si>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</si>
  <si>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</si>
  <si>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</si>
  <si>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</si>
  <si>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</si>
  <si>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</si>
  <si>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</si>
  <si>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</si>
  <si>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</si>
  <si>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</si>
  <si>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</si>
  <si>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</si>
  <si>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</si>
  <si>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</si>
  <si>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</si>
  <si>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</si>
  <si>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</si>
  <si>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</si>
  <si>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</si>
  <si>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</si>
  <si>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</si>
  <si>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</si>
  <si>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</si>
  <si>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</si>
  <si>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</si>
  <si>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</si>
  <si>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</si>
  <si>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</si>
  <si>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</si>
  <si>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</si>
  <si>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</si>
  <si>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</si>
  <si>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</si>
  <si>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</si>
  <si>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</si>
  <si>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</si>
  <si>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</si>
  <si>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</si>
  <si>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</si>
  <si>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</si>
  <si>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</si>
  <si>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</si>
  <si>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</si>
  <si>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</si>
  <si>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</si>
  <si>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</si>
  <si>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</si>
  <si>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</si>
  <si>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</si>
  <si>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</si>
  <si>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</si>
  <si>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</si>
  <si>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</si>
  <si>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</si>
  <si>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</si>
  <si>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</si>
  <si>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</si>
  <si>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</si>
  <si>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</si>
  <si>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</si>
  <si>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</si>
  <si>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</si>
  <si>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</si>
  <si>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</si>
  <si>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</si>
  <si>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</si>
  <si>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</si>
  <si>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</si>
  <si>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</si>
  <si>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</si>
  <si>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</si>
  <si>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</si>
  <si>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</si>
  <si>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</si>
  <si>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</si>
  <si>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</si>
  <si>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</si>
  <si>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</si>
  <si>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</si>
  <si>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</si>
  <si>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</si>
  <si>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</si>
  <si>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</si>
  <si>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</si>
  <si>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</si>
  <si>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</si>
  <si>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</si>
  <si>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</si>
  <si>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</si>
  <si>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</si>
  <si>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</si>
  <si>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</si>
  <si>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</si>
  <si>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</si>
  <si>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</si>
  <si>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</si>
  <si>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</si>
  <si>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</si>
  <si>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</si>
  <si>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</si>
  <si>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</si>
  <si>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</si>
  <si>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</si>
  <si>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</si>
  <si>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</si>
  <si>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</si>
  <si>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</si>
  <si>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</si>
  <si>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</si>
  <si>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</si>
  <si>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</si>
  <si>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</si>
  <si>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</si>
  <si>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</si>
  <si>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</si>
  <si>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</si>
  <si>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</si>
  <si>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</si>
  <si>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</si>
  <si>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</si>
  <si>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</si>
  <si>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</si>
  <si>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</si>
  <si>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</si>
  <si>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</si>
  <si>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</si>
  <si>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</si>
  <si>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</si>
  <si>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</si>
  <si>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</si>
  <si>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</si>
  <si>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</si>
  <si>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</si>
  <si>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</si>
  <si>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</si>
  <si>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</si>
  <si>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</si>
  <si>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</si>
  <si>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</si>
  <si>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</si>
  <si>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</si>
  <si>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</si>
  <si>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</si>
  <si>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</si>
  <si>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</si>
  <si>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</si>
  <si>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</si>
  <si>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</si>
  <si>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</si>
  <si>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</si>
  <si>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</si>
  <si>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</si>
  <si>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</si>
  <si>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</si>
  <si>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</si>
  <si>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</si>
  <si>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</si>
  <si>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</si>
  <si>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</si>
  <si>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</si>
  <si>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</si>
  <si>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</si>
  <si>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</si>
  <si>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</si>
  <si>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</si>
  <si>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</si>
  <si>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</si>
  <si>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</si>
  <si>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</si>
  <si>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</si>
  <si>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</si>
  <si>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</si>
  <si>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</si>
  <si>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</si>
  <si>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</si>
  <si>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</si>
  <si>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</si>
  <si>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</si>
  <si>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</si>
  <si>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</si>
  <si>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</si>
  <si>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</si>
  <si>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</si>
  <si>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</si>
  <si>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</si>
  <si>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</si>
  <si>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</si>
  <si>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</si>
  <si>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</si>
  <si>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</si>
  <si>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</si>
  <si>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</si>
  <si>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</si>
  <si>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</si>
  <si>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</si>
  <si>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</si>
  <si>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</si>
  <si>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</si>
  <si>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</si>
  <si>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</si>
  <si>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</si>
  <si>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</si>
  <si>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</si>
  <si>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</si>
  <si>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</si>
  <si>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</si>
  <si>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</si>
  <si>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</si>
  <si>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</si>
  <si>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</si>
  <si>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</si>
  <si>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</si>
  <si>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</si>
  <si>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</si>
  <si>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</si>
  <si>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</si>
  <si>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</si>
  <si>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</si>
  <si>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</si>
  <si>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</si>
  <si>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</si>
  <si>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</si>
  <si>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</si>
  <si>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</si>
  <si>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</si>
  <si>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</si>
  <si>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</si>
  <si>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</si>
  <si>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</si>
  <si>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</si>
  <si>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</si>
  <si>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</si>
  <si>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</si>
  <si>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</si>
  <si>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</si>
  <si>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</si>
  <si>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</si>
  <si>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</si>
  <si>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</si>
  <si>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</si>
  <si>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</si>
  <si>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</si>
  <si>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</si>
  <si>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</si>
  <si>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</si>
  <si>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</si>
  <si>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</si>
  <si>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</si>
  <si>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</si>
  <si>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</si>
  <si>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</si>
  <si>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</si>
  <si>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</si>
  <si>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</si>
  <si>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</si>
  <si>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</si>
  <si>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</si>
  <si>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</si>
  <si>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</si>
  <si>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</si>
  <si>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</si>
  <si>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</si>
  <si>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</si>
  <si>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</si>
  <si>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</si>
  <si>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</si>
  <si>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</si>
  <si>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</si>
  <si>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</si>
  <si>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</si>
  <si>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</si>
  <si>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</si>
  <si>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</si>
  <si>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</si>
  <si>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</si>
  <si>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</si>
  <si>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</si>
  <si>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</si>
  <si>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</si>
  <si>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</si>
  <si>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</si>
  <si>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</si>
  <si>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</si>
  <si>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</si>
  <si>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</si>
  <si>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</si>
  <si>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</si>
  <si>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</si>
  <si>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</si>
  <si>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</si>
  <si>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</si>
  <si>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</si>
  <si>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</si>
  <si>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</si>
  <si>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</si>
  <si>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</si>
  <si>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</si>
  <si>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</si>
  <si>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</si>
  <si>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</si>
  <si>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</si>
  <si>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</si>
  <si>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</si>
  <si>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</si>
  <si>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</si>
  <si>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</si>
  <si>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</si>
  <si>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</si>
  <si>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</si>
  <si>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</si>
  <si>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</si>
  <si>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</si>
  <si>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</si>
  <si>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</si>
  <si>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</si>
  <si>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</si>
  <si>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</si>
  <si>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</si>
  <si>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</si>
  <si>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</si>
  <si>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</si>
  <si>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</si>
  <si>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</si>
  <si>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</si>
  <si>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</si>
  <si>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</si>
  <si>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</si>
  <si>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</si>
  <si>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</si>
  <si>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</si>
  <si>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</si>
  <si>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</si>
  <si>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</si>
  <si>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</si>
  <si>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</si>
  <si>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</si>
  <si>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</si>
  <si>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</si>
  <si>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</si>
  <si>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</si>
  <si>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</si>
  <si>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</si>
  <si>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</si>
  <si>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</si>
  <si>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</si>
  <si>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</si>
  <si>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</si>
  <si>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</si>
  <si>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</si>
  <si>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</si>
  <si>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</si>
  <si>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</si>
  <si>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</si>
  <si>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</si>
  <si>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</si>
  <si>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</si>
  <si>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</si>
  <si>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</si>
  <si>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</si>
  <si>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</si>
  <si>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</si>
  <si>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</si>
  <si>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</si>
  <si>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</si>
  <si>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</si>
  <si>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</si>
  <si>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</si>
  <si>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</si>
  <si>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</si>
  <si>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</si>
  <si>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</si>
  <si>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</si>
  <si>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</si>
  <si>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</si>
  <si>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</si>
  <si>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</si>
  <si>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</si>
  <si>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</si>
  <si>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</si>
  <si>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</si>
  <si>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</si>
  <si>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</si>
  <si>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</si>
  <si>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</si>
  <si>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</si>
  <si>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</si>
  <si>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</si>
  <si>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</si>
  <si>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</si>
  <si>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</si>
  <si>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</si>
  <si>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</si>
  <si>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</si>
  <si>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</si>
  <si>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</si>
  <si>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</si>
  <si>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</si>
  <si>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</si>
  <si>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</si>
  <si>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</si>
  <si>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</si>
  <si>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</si>
  <si>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</si>
  <si>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</si>
  <si>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</si>
  <si>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</si>
  <si>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</si>
  <si>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</si>
  <si>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</si>
  <si>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</si>
  <si>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</si>
  <si>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</si>
  <si>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</si>
  <si>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</si>
  <si>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</si>
  <si>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</si>
  <si>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</si>
  <si>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</si>
  <si>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</si>
  <si>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</si>
  <si>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</si>
  <si>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</si>
  <si>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</si>
  <si>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</si>
  <si>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</si>
  <si>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</si>
  <si>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</si>
  <si>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</si>
  <si>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</si>
  <si>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</si>
  <si>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</si>
  <si>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</si>
  <si>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</si>
  <si>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</si>
  <si>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</si>
  <si>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</si>
  <si>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</si>
  <si>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</si>
  <si>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</si>
  <si>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</si>
  <si>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</si>
  <si>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</si>
  <si>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</si>
  <si>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</si>
  <si>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</si>
  <si>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</si>
  <si>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</si>
  <si>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</si>
  <si>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</si>
  <si>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</si>
  <si>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</si>
  <si>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</si>
  <si>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</si>
  <si>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</si>
  <si>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</si>
  <si>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</si>
  <si>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</si>
  <si>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</si>
  <si>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</si>
  <si>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</si>
  <si>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</si>
  <si>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</si>
  <si>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</si>
  <si>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</si>
  <si>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</si>
  <si>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</si>
  <si>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</si>
  <si>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</si>
  <si>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</si>
  <si>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</si>
  <si>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</si>
  <si>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</si>
  <si>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</si>
  <si>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</si>
  <si>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</si>
  <si>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</si>
  <si>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</si>
  <si>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</si>
  <si>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</si>
  <si>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</si>
  <si>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</si>
  <si>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</si>
  <si>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</si>
  <si>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</si>
  <si>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</si>
  <si>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</si>
  <si>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</si>
  <si>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</si>
  <si>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</si>
  <si>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</si>
  <si>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</si>
  <si>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</si>
  <si>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</si>
  <si>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</si>
  <si>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</si>
  <si>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</si>
  <si>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</si>
  <si>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</si>
  <si>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</si>
  <si>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</si>
  <si>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</si>
  <si>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</si>
  <si>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</si>
  <si>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</si>
  <si>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</si>
  <si>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</si>
  <si>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</si>
  <si>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</si>
  <si>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</si>
  <si>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</si>
  <si>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</si>
  <si>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</si>
  <si>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</si>
  <si>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</si>
  <si>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</si>
  <si>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</si>
  <si>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</si>
  <si>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</si>
  <si>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</si>
  <si>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</si>
  <si>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</si>
  <si>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</si>
  <si>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</si>
  <si>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</si>
  <si>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</si>
  <si>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</si>
  <si>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</si>
  <si>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</si>
  <si>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</si>
  <si>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</si>
  <si>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</si>
  <si>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</si>
  <si>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</si>
  <si>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</si>
  <si>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</si>
  <si>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</si>
  <si>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</si>
  <si>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</si>
  <si>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</si>
  <si>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</si>
  <si>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</si>
  <si>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</si>
  <si>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</si>
  <si>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</si>
  <si>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</si>
  <si>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</si>
  <si>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</si>
  <si>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</si>
  <si>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</si>
  <si>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</si>
  <si>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</si>
  <si>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</si>
  <si>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</si>
  <si>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</si>
  <si>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</si>
  <si>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</si>
  <si>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</si>
  <si>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</si>
  <si>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</si>
  <si>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</si>
  <si>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</si>
  <si>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</si>
  <si>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</si>
  <si>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</si>
  <si>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</si>
  <si>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</si>
  <si>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</si>
  <si>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</si>
  <si>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</si>
  <si>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</si>
  <si>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</si>
  <si>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</si>
  <si>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</si>
  <si>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</si>
  <si>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</si>
  <si>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</si>
  <si>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</si>
  <si>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</si>
  <si>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</si>
  <si>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</si>
  <si>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</si>
  <si>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</si>
  <si>
    <t>Tribunal de Enjuiciamiento Colegiado</t>
  </si>
  <si>
    <t>Unidad de Violencia de Genero</t>
  </si>
  <si>
    <t>Juzgado Primero de lo Civil y Familiar de Xicohtencatl</t>
  </si>
  <si>
    <t>Juzgado Segundo de lo Civil y Familiar de Xicohtencatl</t>
  </si>
  <si>
    <t>Juzgado de lo Civil de Ocampo</t>
  </si>
  <si>
    <t>Juzgado Familiar Especializado en Asuntos Urgentes que Viven en Situacion de Violencia</t>
  </si>
  <si>
    <t>Planeación Estadística y Normatividad</t>
  </si>
  <si>
    <t>31 de diciembre de 2024</t>
  </si>
  <si>
    <t>2024 (d)</t>
  </si>
  <si>
    <t>inversión al 31 de</t>
  </si>
  <si>
    <t>marzo de 2025 (k)</t>
  </si>
  <si>
    <t>2025 (l)</t>
  </si>
  <si>
    <t>2025 (m = g l)</t>
  </si>
  <si>
    <t xml:space="preserve">Al 31 de diciembre de 2024 y al 30 de junio de 2025 </t>
  </si>
  <si>
    <t>Del 1 de enero al 30 de junio de 2025 (b)</t>
  </si>
  <si>
    <t>Del 1 de enero al 30 de junio de 2025  (b)</t>
  </si>
  <si>
    <t>Del 1 de enero al 30 de junio de 2025 (b)</t>
  </si>
  <si>
    <t>30 de junio de 2025</t>
  </si>
  <si>
    <t>Del 1 de enero al  30 de junio de 2025 (b)</t>
  </si>
  <si>
    <t>30 de junio</t>
  </si>
  <si>
    <t xml:space="preserve">inversión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</si>
</sst>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8" fillId="7" borderId="2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95</xdr:row>
      <xdr:rowOff>127000</xdr:rowOff>
    </xdr:from>
    <xdr:to>
      <xdr:col>4</xdr:col>
      <xdr:colOff>325120</xdr:colOff>
      <xdr:row>100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95</xdr:row>
      <xdr:rowOff>123825</xdr:rowOff>
    </xdr:from>
    <xdr:to>
      <xdr:col>8</xdr:col>
      <xdr:colOff>630555</xdr:colOff>
      <xdr:row>100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I70" sqref="I70"/>
    </sheetView>
  </sheetViews>
  <sheetFormatPr baseColWidth="10" defaultColWidth="11.42578125" defaultRowHeight="11.25" x14ac:dyDescent="0.2"/>
  <cols>
    <col min="1" max="1" width="11.42578125" style="183"/>
    <col min="2" max="2" width="14.28515625" style="183" hidden="1" customWidth="1"/>
    <col min="3" max="3" width="0" style="183" hidden="1" customWidth="1"/>
    <col min="4" max="4" width="50" style="183" customWidth="1"/>
    <col min="5" max="5" width="14.42578125" style="183" customWidth="1"/>
    <col min="6" max="6" width="13.7109375" style="183" customWidth="1"/>
    <col min="7" max="7" width="3.85546875" style="183" customWidth="1"/>
    <col min="8" max="8" width="45.28515625" style="183" customWidth="1"/>
    <col min="9" max="9" width="14.28515625" style="183" customWidth="1"/>
    <col min="10" max="10" width="14" style="183" customWidth="1"/>
    <col min="11" max="12" width="11.42578125" style="183"/>
    <col min="13" max="13" width="12.5703125" style="183" bestFit="1" customWidth="1"/>
    <col min="14" max="16384" width="11.42578125" style="183"/>
  </cols>
  <sheetData>
    <row r="1" spans="2:13" x14ac:dyDescent="0.2">
      <c r="D1" s="194"/>
      <c r="E1" s="194"/>
      <c r="F1" s="194"/>
      <c r="G1" s="194"/>
      <c r="H1" s="194"/>
      <c r="I1" s="194"/>
      <c r="J1" s="194"/>
    </row>
    <row r="2" spans="2:13" ht="3.75" customHeight="1" x14ac:dyDescent="0.2">
      <c r="D2" s="184"/>
    </row>
    <row r="3" spans="2:13" x14ac:dyDescent="0.2">
      <c r="D3" s="195" t="s">
        <v>640</v>
      </c>
      <c r="E3" s="195"/>
      <c r="F3" s="195"/>
      <c r="G3" s="195"/>
      <c r="H3" s="195"/>
      <c r="I3" s="195"/>
      <c r="J3" s="195"/>
      <c r="K3" s="183" t="s">
        <v>643</v>
      </c>
    </row>
    <row r="4" spans="2:13" ht="12.75" customHeight="1" x14ac:dyDescent="0.2">
      <c r="D4" s="195" t="s">
        <v>0</v>
      </c>
      <c r="E4" s="195"/>
      <c r="F4" s="195"/>
      <c r="G4" s="195"/>
      <c r="H4" s="195"/>
      <c r="I4" s="195"/>
      <c r="J4" s="195"/>
    </row>
    <row r="5" spans="2:13" x14ac:dyDescent="0.2">
      <c r="D5" s="195" t="s">
        <v>730</v>
      </c>
      <c r="E5" s="195"/>
      <c r="F5" s="195"/>
      <c r="G5" s="195"/>
      <c r="H5" s="195"/>
      <c r="I5" s="195"/>
      <c r="J5" s="195"/>
    </row>
    <row r="6" spans="2:13" ht="11.25" customHeight="1" x14ac:dyDescent="0.2">
      <c r="D6" s="196" t="s">
        <v>1</v>
      </c>
      <c r="E6" s="196"/>
      <c r="F6" s="196"/>
      <c r="G6" s="196"/>
      <c r="H6" s="196"/>
      <c r="I6" s="196"/>
      <c r="J6" s="196"/>
    </row>
    <row r="7" spans="2:13" ht="15" customHeight="1" x14ac:dyDescent="0.2">
      <c r="D7" s="192" t="s">
        <v>2</v>
      </c>
      <c r="E7" s="191" t="s">
        <v>734</v>
      </c>
      <c r="F7" s="191" t="s">
        <v>724</v>
      </c>
      <c r="G7" s="193"/>
      <c r="H7" s="192" t="s">
        <v>2</v>
      </c>
      <c r="I7" s="191" t="s">
        <v>734</v>
      </c>
      <c r="J7" s="191" t="s">
        <v>724</v>
      </c>
    </row>
    <row r="8" spans="2:13" ht="13.5" customHeight="1" x14ac:dyDescent="0.2">
      <c r="D8" s="192"/>
      <c r="E8" s="191"/>
      <c r="F8" s="191"/>
      <c r="G8" s="193"/>
      <c r="H8" s="192"/>
      <c r="I8" s="191"/>
      <c r="J8" s="191"/>
    </row>
    <row r="9" spans="2:13" ht="6" customHeight="1" x14ac:dyDescent="0.2">
      <c r="D9" s="192"/>
      <c r="E9" s="191"/>
      <c r="F9" s="191"/>
      <c r="G9" s="193"/>
      <c r="H9" s="192"/>
      <c r="I9" s="191"/>
      <c r="J9" s="191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196488369.43000001</v>
      </c>
      <c r="F12" s="136">
        <f>F13+F14+F15+F16+F17+F18+F19</f>
        <v>167835970.78999999</v>
      </c>
      <c r="G12" s="132"/>
      <c r="H12" s="139" t="s">
        <v>8</v>
      </c>
      <c r="I12" s="136">
        <f>SUM(I13:I21)</f>
        <v>40870837.229999997</v>
      </c>
      <c r="J12" s="136">
        <f>SUM(J13:J21)</f>
        <v>117697567.93000001</v>
      </c>
      <c r="K12" s="183" t="s">
        <v>643</v>
      </c>
      <c r="L12" s="185" t="s">
        <v>643</v>
      </c>
      <c r="M12" s="185"/>
    </row>
    <row r="13" spans="2:13" ht="13.5" customHeight="1" x14ac:dyDescent="0.2">
      <c r="D13" s="104" t="s">
        <v>9</v>
      </c>
      <c r="E13" s="135">
        <v>53000</v>
      </c>
      <c r="F13" s="135">
        <v>0</v>
      </c>
      <c r="G13" s="132"/>
      <c r="H13" s="140" t="s">
        <v>10</v>
      </c>
      <c r="I13" s="142">
        <v>2963450.41</v>
      </c>
      <c r="J13" s="142">
        <v>5608870.1200000001</v>
      </c>
    </row>
    <row r="14" spans="2:13" x14ac:dyDescent="0.2">
      <c r="B14" s="185"/>
      <c r="D14" s="104" t="s">
        <v>11</v>
      </c>
      <c r="E14" s="135">
        <v>13626490.15</v>
      </c>
      <c r="F14" s="135">
        <v>15944987.949999999</v>
      </c>
      <c r="G14" s="132"/>
      <c r="H14" s="140" t="s">
        <v>12</v>
      </c>
      <c r="I14" s="142">
        <v>23160139.989999998</v>
      </c>
      <c r="J14" s="142">
        <v>50330311.079999998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4899906.96</v>
      </c>
      <c r="J15" s="142">
        <v>28410931.27</v>
      </c>
    </row>
    <row r="16" spans="2:13" ht="13.5" customHeight="1" x14ac:dyDescent="0.2">
      <c r="D16" s="104" t="s">
        <v>15</v>
      </c>
      <c r="E16" s="135">
        <v>182768451.28</v>
      </c>
      <c r="F16" s="135">
        <v>151850554.84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40428</v>
      </c>
      <c r="F18" s="135">
        <v>40428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9847339.8699999992</v>
      </c>
      <c r="J19" s="142">
        <v>33347455.460000001</v>
      </c>
    </row>
    <row r="20" spans="2:12" ht="21" customHeight="1" x14ac:dyDescent="0.2">
      <c r="D20" s="104" t="s">
        <v>23</v>
      </c>
      <c r="E20" s="137">
        <f>SUM(E21:E27)</f>
        <v>360555.73</v>
      </c>
      <c r="F20" s="137">
        <f>SUM(F21:F27)</f>
        <v>11301785.640000001</v>
      </c>
      <c r="G20" s="132"/>
      <c r="H20" s="139" t="s">
        <v>24</v>
      </c>
      <c r="I20" s="142">
        <v>0</v>
      </c>
      <c r="J20" s="142">
        <v>0</v>
      </c>
    </row>
    <row r="21" spans="2:12" x14ac:dyDescent="0.2">
      <c r="D21" s="104" t="s">
        <v>25</v>
      </c>
      <c r="E21" s="135">
        <v>0</v>
      </c>
      <c r="F21" s="135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5">
        <v>0.79</v>
      </c>
      <c r="G22" s="132"/>
      <c r="H22" s="139" t="s">
        <v>28</v>
      </c>
      <c r="I22" s="142">
        <f>+I23+I24+I25</f>
        <v>411.39</v>
      </c>
      <c r="J22" s="142">
        <f>+J23+J24+J25</f>
        <v>2407.39</v>
      </c>
    </row>
    <row r="23" spans="2:12" ht="14.25" customHeight="1" x14ac:dyDescent="0.2">
      <c r="D23" s="104" t="s">
        <v>29</v>
      </c>
      <c r="E23" s="135">
        <v>28512.94</v>
      </c>
      <c r="F23" s="135">
        <v>2828.29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5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5">
        <v>0</v>
      </c>
      <c r="G25" s="132"/>
      <c r="H25" s="139" t="s">
        <v>34</v>
      </c>
      <c r="I25" s="142">
        <v>411.39</v>
      </c>
      <c r="J25" s="142">
        <v>2407.39</v>
      </c>
    </row>
    <row r="26" spans="2:12" ht="22.5" x14ac:dyDescent="0.2">
      <c r="B26" s="185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332042</v>
      </c>
      <c r="F27" s="135">
        <v>11298956.560000001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5"/>
      <c r="D28" s="104" t="s">
        <v>39</v>
      </c>
      <c r="E28" s="135">
        <f>SUM(E29:E33)</f>
        <v>22737001.329999998</v>
      </c>
      <c r="F28" s="135">
        <f>SUM(F29:F33)</f>
        <v>28366781.590000004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19731673.68</v>
      </c>
      <c r="F29" s="135">
        <v>24097065.940000001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5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5" t="s">
        <v>643</v>
      </c>
    </row>
    <row r="31" spans="2:12" ht="22.5" x14ac:dyDescent="0.2">
      <c r="B31" s="185"/>
      <c r="D31" s="104" t="s">
        <v>45</v>
      </c>
      <c r="E31" s="135">
        <v>0</v>
      </c>
      <c r="F31" s="135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3005327.65</v>
      </c>
      <c r="F32" s="135">
        <v>4269715.6500000004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53465640.609999999</v>
      </c>
      <c r="J34" s="136">
        <f>SUM(J35:J40)</f>
        <v>54332357.890000001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53465640.609999999</v>
      </c>
      <c r="J35" s="142">
        <v>54332357.890000001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219585926.49000001</v>
      </c>
      <c r="F49" s="112">
        <f>+F44+F41+F34+F28+F20+F12</f>
        <v>207504538.01999998</v>
      </c>
      <c r="G49" s="132"/>
      <c r="H49" s="138" t="s">
        <v>82</v>
      </c>
      <c r="I49" s="142">
        <f>+I45+I41+I34+I30+I26+I22+I12</f>
        <v>94336889.229999989</v>
      </c>
      <c r="J49" s="136">
        <f>+J45+J41+J34+J30+J26+J22+J12</f>
        <v>172032333.21000001</v>
      </c>
      <c r="L49" s="185"/>
    </row>
    <row r="50" spans="2:12" ht="5.25" customHeight="1" x14ac:dyDescent="0.2">
      <c r="D50" s="104"/>
      <c r="E50" s="112"/>
      <c r="F50" s="112"/>
      <c r="G50" s="112"/>
      <c r="H50" s="139"/>
      <c r="I50" s="143"/>
      <c r="J50" s="144"/>
    </row>
    <row r="51" spans="2:12" x14ac:dyDescent="0.2">
      <c r="B51" s="185"/>
      <c r="D51" s="147" t="s">
        <v>83</v>
      </c>
      <c r="E51" s="135"/>
      <c r="F51" s="137"/>
      <c r="G51" s="186"/>
      <c r="H51" s="146" t="s">
        <v>84</v>
      </c>
      <c r="I51" s="187"/>
      <c r="J51" s="187"/>
    </row>
    <row r="52" spans="2:12" x14ac:dyDescent="0.2">
      <c r="D52" s="104" t="s">
        <v>85</v>
      </c>
      <c r="E52" s="112">
        <v>0</v>
      </c>
      <c r="F52" s="112">
        <v>0</v>
      </c>
      <c r="G52" s="186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6"/>
      <c r="H53" s="139" t="s">
        <v>88</v>
      </c>
      <c r="I53" s="114">
        <v>0</v>
      </c>
      <c r="J53" s="114">
        <v>10059657.560000001</v>
      </c>
    </row>
    <row r="54" spans="2:12" ht="17.25" customHeight="1" x14ac:dyDescent="0.2">
      <c r="D54" s="104" t="s">
        <v>89</v>
      </c>
      <c r="E54" s="114">
        <v>98828453.049999997</v>
      </c>
      <c r="F54" s="114">
        <v>97866944.719999999</v>
      </c>
      <c r="G54" s="186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178166231.80000001</v>
      </c>
      <c r="F55" s="114">
        <v>170663424.16</v>
      </c>
      <c r="G55" s="186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1372027.97</v>
      </c>
      <c r="F56" s="114">
        <v>1372027.97</v>
      </c>
      <c r="G56" s="186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6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6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6"/>
      <c r="H59" s="139" t="s">
        <v>99</v>
      </c>
      <c r="I59" s="114">
        <f>SUM(I52:I57)</f>
        <v>0</v>
      </c>
      <c r="J59" s="114">
        <f>SUM(J52:J57)</f>
        <v>10059657.560000001</v>
      </c>
    </row>
    <row r="60" spans="2:12" x14ac:dyDescent="0.2">
      <c r="D60" s="104" t="s">
        <v>100</v>
      </c>
      <c r="E60" s="114">
        <v>0</v>
      </c>
      <c r="F60" s="114">
        <v>0</v>
      </c>
      <c r="G60" s="186"/>
      <c r="H60" s="139" t="s">
        <v>101</v>
      </c>
      <c r="I60" s="114">
        <f>+I49+I59</f>
        <v>94336889.229999989</v>
      </c>
      <c r="J60" s="114">
        <f>+J49+J59</f>
        <v>182091990.77000001</v>
      </c>
    </row>
    <row r="61" spans="2:12" ht="17.25" customHeight="1" x14ac:dyDescent="0.2">
      <c r="D61" s="104" t="s">
        <v>102</v>
      </c>
      <c r="E61" s="114">
        <f>SUM(E52:E60)</f>
        <v>278366712.82000005</v>
      </c>
      <c r="F61" s="114">
        <f>SUM(F52:F60)</f>
        <v>269902396.85000002</v>
      </c>
      <c r="G61" s="186"/>
      <c r="H61" s="139"/>
      <c r="I61" s="114"/>
      <c r="J61" s="114"/>
    </row>
    <row r="62" spans="2:12" x14ac:dyDescent="0.2">
      <c r="D62" s="104" t="s">
        <v>104</v>
      </c>
      <c r="E62" s="114">
        <f>+E49+E61</f>
        <v>497952639.31000006</v>
      </c>
      <c r="F62" s="114">
        <f>+F49+F61</f>
        <v>477406934.87</v>
      </c>
      <c r="G62" s="186"/>
      <c r="H62" s="146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6"/>
      <c r="H63" s="139" t="s">
        <v>105</v>
      </c>
      <c r="I63" s="114">
        <f>+I64+I65+I66</f>
        <v>29004214.259999998</v>
      </c>
      <c r="J63" s="114">
        <f>+J64+J65+J66</f>
        <v>29004214.259999998</v>
      </c>
    </row>
    <row r="64" spans="2:12" ht="13.5" customHeight="1" x14ac:dyDescent="0.2">
      <c r="D64" s="104"/>
      <c r="E64" s="152"/>
      <c r="F64" s="152"/>
      <c r="G64" s="186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6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6"/>
      <c r="H66" s="139" t="s">
        <v>108</v>
      </c>
      <c r="I66" s="114">
        <v>28962065.27</v>
      </c>
      <c r="J66" s="114">
        <v>28962065.27</v>
      </c>
    </row>
    <row r="67" spans="4:10" ht="22.5" x14ac:dyDescent="0.2">
      <c r="D67" s="104"/>
      <c r="E67" s="104"/>
      <c r="F67" s="104"/>
      <c r="G67" s="186"/>
      <c r="H67" s="139" t="s">
        <v>109</v>
      </c>
      <c r="I67" s="114">
        <f>+I68+I69+I72</f>
        <v>374611535.81999999</v>
      </c>
      <c r="J67" s="114">
        <f>+J68+J69+J72</f>
        <v>266310729.84</v>
      </c>
    </row>
    <row r="68" spans="4:10" x14ac:dyDescent="0.2">
      <c r="D68" s="104"/>
      <c r="E68" s="104"/>
      <c r="F68" s="104"/>
      <c r="G68" s="186"/>
      <c r="H68" s="139" t="s">
        <v>110</v>
      </c>
      <c r="I68" s="114">
        <v>106487735.83</v>
      </c>
      <c r="J68" s="114">
        <v>72933761.5</v>
      </c>
    </row>
    <row r="69" spans="4:10" x14ac:dyDescent="0.2">
      <c r="D69" s="104"/>
      <c r="E69" s="104"/>
      <c r="F69" s="104"/>
      <c r="G69" s="186"/>
      <c r="H69" s="139" t="s">
        <v>111</v>
      </c>
      <c r="I69" s="114">
        <v>268123800.47</v>
      </c>
      <c r="J69" s="114">
        <v>193376968.81999999</v>
      </c>
    </row>
    <row r="70" spans="4:10" x14ac:dyDescent="0.2">
      <c r="D70" s="104"/>
      <c r="E70" s="104"/>
      <c r="F70" s="104"/>
      <c r="G70" s="186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6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6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6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6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6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6"/>
      <c r="H76" s="139" t="s">
        <v>118</v>
      </c>
      <c r="I76" s="114">
        <f>+I63+I67+I73</f>
        <v>403615750.07999998</v>
      </c>
      <c r="J76" s="114">
        <f>+J63+J67+J73</f>
        <v>295314944.10000002</v>
      </c>
    </row>
    <row r="77" spans="4:10" ht="12.75" customHeight="1" x14ac:dyDescent="0.2">
      <c r="D77" s="105"/>
      <c r="E77" s="105"/>
      <c r="F77" s="105"/>
      <c r="G77" s="188"/>
      <c r="H77" s="141" t="s">
        <v>119</v>
      </c>
      <c r="I77" s="145">
        <f>+I60+I76</f>
        <v>497952639.30999994</v>
      </c>
      <c r="J77" s="145">
        <f>+J76+J60</f>
        <v>477406934.87</v>
      </c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510</v>
      </c>
    </row>
    <row r="7" spans="4:14" x14ac:dyDescent="0.25">
      <c r="D7" s="101" t="s">
        <v>511</v>
      </c>
    </row>
    <row r="8" spans="4:14" x14ac:dyDescent="0.25">
      <c r="D8" s="101" t="s">
        <v>512</v>
      </c>
    </row>
    <row r="9" spans="4:14" x14ac:dyDescent="0.25">
      <c r="D9" s="276"/>
      <c r="E9" s="277"/>
      <c r="F9" s="277"/>
      <c r="G9" s="277"/>
      <c r="H9" s="277"/>
      <c r="I9" s="277"/>
      <c r="J9" s="277"/>
      <c r="K9" s="277"/>
      <c r="L9" s="277"/>
      <c r="M9" s="277"/>
      <c r="N9" s="278"/>
    </row>
    <row r="10" spans="4:14" x14ac:dyDescent="0.25">
      <c r="D10" s="279" t="s">
        <v>640</v>
      </c>
      <c r="E10" s="271"/>
      <c r="F10" s="271"/>
      <c r="G10" s="271"/>
      <c r="H10" s="271"/>
      <c r="I10" s="271"/>
      <c r="J10" s="271"/>
      <c r="K10" s="271"/>
      <c r="L10" s="271"/>
      <c r="M10" s="271"/>
      <c r="N10" s="280"/>
    </row>
    <row r="11" spans="4:14" x14ac:dyDescent="0.25">
      <c r="D11" s="279" t="s">
        <v>513</v>
      </c>
      <c r="E11" s="271"/>
      <c r="F11" s="271"/>
      <c r="G11" s="271"/>
      <c r="H11" s="271"/>
      <c r="I11" s="271"/>
      <c r="J11" s="271"/>
      <c r="K11" s="271"/>
      <c r="L11" s="271"/>
      <c r="M11" s="271"/>
      <c r="N11" s="280"/>
    </row>
    <row r="12" spans="4:14" x14ac:dyDescent="0.25">
      <c r="D12" s="279" t="s">
        <v>651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80"/>
    </row>
    <row r="13" spans="4:14" x14ac:dyDescent="0.25"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7"/>
    </row>
    <row r="14" spans="4:14" x14ac:dyDescent="0.25">
      <c r="D14" s="281" t="s">
        <v>514</v>
      </c>
      <c r="E14" s="282"/>
      <c r="F14" s="283"/>
      <c r="G14" s="262" t="s">
        <v>515</v>
      </c>
      <c r="H14" s="263"/>
      <c r="I14" s="263"/>
      <c r="J14" s="264"/>
      <c r="K14" s="262" t="s">
        <v>516</v>
      </c>
      <c r="L14" s="264"/>
      <c r="M14" s="268" t="s">
        <v>517</v>
      </c>
      <c r="N14" s="268" t="s">
        <v>518</v>
      </c>
    </row>
    <row r="15" spans="4:14" x14ac:dyDescent="0.25">
      <c r="D15" s="284"/>
      <c r="E15" s="285"/>
      <c r="F15" s="286"/>
      <c r="G15" s="262" t="s">
        <v>519</v>
      </c>
      <c r="H15" s="264"/>
      <c r="I15" s="262" t="s">
        <v>520</v>
      </c>
      <c r="J15" s="264"/>
      <c r="K15" s="52"/>
      <c r="L15" s="52"/>
      <c r="M15" s="269"/>
      <c r="N15" s="269"/>
    </row>
    <row r="16" spans="4:14" x14ac:dyDescent="0.25">
      <c r="D16" s="284"/>
      <c r="E16" s="285"/>
      <c r="F16" s="286"/>
      <c r="G16" s="268"/>
      <c r="H16" s="12" t="s">
        <v>521</v>
      </c>
      <c r="I16" s="272"/>
      <c r="J16" s="12" t="s">
        <v>523</v>
      </c>
      <c r="K16" s="272" t="s">
        <v>525</v>
      </c>
      <c r="L16" s="53" t="s">
        <v>526</v>
      </c>
      <c r="M16" s="269"/>
      <c r="N16" s="269"/>
    </row>
    <row r="17" spans="4:14" x14ac:dyDescent="0.25">
      <c r="D17" s="287"/>
      <c r="E17" s="288"/>
      <c r="F17" s="289"/>
      <c r="G17" s="270"/>
      <c r="H17" s="54" t="s">
        <v>522</v>
      </c>
      <c r="I17" s="273"/>
      <c r="J17" s="54" t="s">
        <v>524</v>
      </c>
      <c r="K17" s="273"/>
      <c r="L17" s="55" t="s">
        <v>527</v>
      </c>
      <c r="M17" s="270"/>
      <c r="N17" s="270"/>
    </row>
    <row r="18" spans="4:14" x14ac:dyDescent="0.25">
      <c r="D18" s="274" t="s">
        <v>528</v>
      </c>
      <c r="E18" s="275"/>
      <c r="F18" s="275"/>
      <c r="G18" s="275"/>
      <c r="H18" s="275"/>
      <c r="I18" s="275"/>
      <c r="J18" s="275"/>
      <c r="K18" s="56"/>
      <c r="L18" s="56"/>
      <c r="M18" s="56"/>
      <c r="N18" s="57"/>
    </row>
    <row r="19" spans="4:14" x14ac:dyDescent="0.25">
      <c r="D19" s="290" t="s">
        <v>529</v>
      </c>
      <c r="E19" s="291"/>
      <c r="F19" s="291"/>
      <c r="G19" s="291"/>
      <c r="H19" s="291"/>
      <c r="I19" s="291"/>
      <c r="J19" s="291"/>
      <c r="K19" s="58"/>
      <c r="L19" s="58"/>
      <c r="M19" s="58"/>
      <c r="N19" s="59"/>
    </row>
    <row r="20" spans="4:14" x14ac:dyDescent="0.25">
      <c r="D20" s="60">
        <v>1</v>
      </c>
      <c r="E20" s="292" t="s">
        <v>530</v>
      </c>
      <c r="F20" s="292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3"/>
      <c r="E21" s="296" t="s">
        <v>531</v>
      </c>
      <c r="F21" s="299" t="s">
        <v>532</v>
      </c>
      <c r="G21" s="302" t="s">
        <v>644</v>
      </c>
      <c r="H21" s="9" t="s">
        <v>533</v>
      </c>
      <c r="I21" s="302"/>
      <c r="J21" s="305"/>
      <c r="K21" s="308">
        <v>190234000</v>
      </c>
      <c r="L21" s="302" t="s">
        <v>536</v>
      </c>
      <c r="M21" s="302" t="s">
        <v>537</v>
      </c>
      <c r="N21" s="302"/>
    </row>
    <row r="22" spans="4:14" x14ac:dyDescent="0.25">
      <c r="D22" s="294"/>
      <c r="E22" s="297"/>
      <c r="F22" s="300"/>
      <c r="G22" s="303"/>
      <c r="H22" s="9" t="s">
        <v>534</v>
      </c>
      <c r="I22" s="303"/>
      <c r="J22" s="306"/>
      <c r="K22" s="303"/>
      <c r="L22" s="303"/>
      <c r="M22" s="303"/>
      <c r="N22" s="303"/>
    </row>
    <row r="23" spans="4:14" x14ac:dyDescent="0.25">
      <c r="D23" s="295"/>
      <c r="E23" s="298"/>
      <c r="F23" s="301"/>
      <c r="G23" s="304"/>
      <c r="H23" s="9" t="s">
        <v>535</v>
      </c>
      <c r="I23" s="304"/>
      <c r="J23" s="307"/>
      <c r="K23" s="304"/>
      <c r="L23" s="304"/>
      <c r="M23" s="304"/>
      <c r="N23" s="304"/>
    </row>
    <row r="24" spans="4:14" x14ac:dyDescent="0.25">
      <c r="D24" s="293"/>
      <c r="E24" s="296" t="s">
        <v>538</v>
      </c>
      <c r="F24" s="299" t="s">
        <v>240</v>
      </c>
      <c r="G24" s="302" t="s">
        <v>644</v>
      </c>
      <c r="H24" s="8" t="s">
        <v>539</v>
      </c>
      <c r="I24" s="302"/>
      <c r="J24" s="305"/>
      <c r="K24" s="308">
        <v>201000000</v>
      </c>
      <c r="L24" s="302" t="s">
        <v>536</v>
      </c>
      <c r="M24" s="302" t="s">
        <v>537</v>
      </c>
      <c r="N24" s="302"/>
    </row>
    <row r="25" spans="4:14" x14ac:dyDescent="0.25">
      <c r="D25" s="295"/>
      <c r="E25" s="298"/>
      <c r="F25" s="301"/>
      <c r="G25" s="304"/>
      <c r="H25" s="9" t="s">
        <v>540</v>
      </c>
      <c r="I25" s="304"/>
      <c r="J25" s="307"/>
      <c r="K25" s="309"/>
      <c r="L25" s="304"/>
      <c r="M25" s="304"/>
      <c r="N25" s="304"/>
    </row>
    <row r="26" spans="4:14" x14ac:dyDescent="0.25">
      <c r="D26" s="293"/>
      <c r="E26" s="296" t="s">
        <v>541</v>
      </c>
      <c r="F26" s="299" t="s">
        <v>542</v>
      </c>
      <c r="G26" s="302" t="s">
        <v>644</v>
      </c>
      <c r="H26" s="8" t="s">
        <v>543</v>
      </c>
      <c r="I26" s="302"/>
      <c r="J26" s="305"/>
      <c r="K26" s="308">
        <v>234424479.56</v>
      </c>
      <c r="L26" s="302" t="s">
        <v>536</v>
      </c>
      <c r="M26" s="302" t="s">
        <v>537</v>
      </c>
      <c r="N26" s="302"/>
    </row>
    <row r="27" spans="4:14" x14ac:dyDescent="0.25">
      <c r="D27" s="295"/>
      <c r="E27" s="298"/>
      <c r="F27" s="301"/>
      <c r="G27" s="304"/>
      <c r="H27" s="9" t="s">
        <v>544</v>
      </c>
      <c r="I27" s="304"/>
      <c r="J27" s="307"/>
      <c r="K27" s="309"/>
      <c r="L27" s="304"/>
      <c r="M27" s="304"/>
      <c r="N27" s="304"/>
    </row>
    <row r="28" spans="4:14" x14ac:dyDescent="0.25">
      <c r="D28" s="60">
        <v>2</v>
      </c>
      <c r="E28" s="292" t="s">
        <v>545</v>
      </c>
      <c r="F28" s="292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3"/>
      <c r="E29" s="296" t="s">
        <v>531</v>
      </c>
      <c r="F29" s="299" t="s">
        <v>532</v>
      </c>
      <c r="G29" s="302" t="s">
        <v>644</v>
      </c>
      <c r="H29" s="9" t="s">
        <v>533</v>
      </c>
      <c r="I29" s="302"/>
      <c r="J29" s="305"/>
      <c r="K29" s="310">
        <v>190234000</v>
      </c>
      <c r="L29" s="302" t="s">
        <v>536</v>
      </c>
      <c r="M29" s="302" t="s">
        <v>537</v>
      </c>
      <c r="N29" s="302"/>
    </row>
    <row r="30" spans="4:14" x14ac:dyDescent="0.25">
      <c r="D30" s="294"/>
      <c r="E30" s="297"/>
      <c r="F30" s="300"/>
      <c r="G30" s="303"/>
      <c r="H30" s="9" t="s">
        <v>534</v>
      </c>
      <c r="I30" s="303"/>
      <c r="J30" s="306"/>
      <c r="K30" s="311"/>
      <c r="L30" s="303"/>
      <c r="M30" s="303"/>
      <c r="N30" s="303"/>
    </row>
    <row r="31" spans="4:14" x14ac:dyDescent="0.25">
      <c r="D31" s="295"/>
      <c r="E31" s="298"/>
      <c r="F31" s="301"/>
      <c r="G31" s="304"/>
      <c r="H31" s="9" t="s">
        <v>535</v>
      </c>
      <c r="I31" s="304"/>
      <c r="J31" s="307"/>
      <c r="K31" s="312"/>
      <c r="L31" s="304"/>
      <c r="M31" s="304"/>
      <c r="N31" s="304"/>
    </row>
    <row r="32" spans="4:14" x14ac:dyDescent="0.25">
      <c r="D32" s="293"/>
      <c r="E32" s="296" t="s">
        <v>538</v>
      </c>
      <c r="F32" s="299" t="s">
        <v>240</v>
      </c>
      <c r="G32" s="302" t="s">
        <v>644</v>
      </c>
      <c r="H32" s="8" t="s">
        <v>539</v>
      </c>
      <c r="I32" s="302"/>
      <c r="J32" s="305"/>
      <c r="K32" s="308">
        <v>190234000</v>
      </c>
      <c r="L32" s="302" t="s">
        <v>536</v>
      </c>
      <c r="M32" s="302" t="s">
        <v>537</v>
      </c>
      <c r="N32" s="302"/>
    </row>
    <row r="33" spans="4:14" x14ac:dyDescent="0.25">
      <c r="D33" s="295"/>
      <c r="E33" s="298"/>
      <c r="F33" s="301"/>
      <c r="G33" s="304"/>
      <c r="H33" s="9" t="s">
        <v>540</v>
      </c>
      <c r="I33" s="304"/>
      <c r="J33" s="307"/>
      <c r="K33" s="309"/>
      <c r="L33" s="304"/>
      <c r="M33" s="304"/>
      <c r="N33" s="304"/>
    </row>
    <row r="34" spans="4:14" x14ac:dyDescent="0.25">
      <c r="D34" s="293"/>
      <c r="E34" s="296" t="s">
        <v>541</v>
      </c>
      <c r="F34" s="299" t="s">
        <v>542</v>
      </c>
      <c r="G34" s="302" t="s">
        <v>644</v>
      </c>
      <c r="H34" s="8" t="s">
        <v>543</v>
      </c>
      <c r="I34" s="302"/>
      <c r="J34" s="305"/>
      <c r="K34" s="308">
        <v>234424479.56</v>
      </c>
      <c r="L34" s="302" t="s">
        <v>536</v>
      </c>
      <c r="M34" s="302" t="s">
        <v>537</v>
      </c>
      <c r="N34" s="302"/>
    </row>
    <row r="35" spans="4:14" x14ac:dyDescent="0.25">
      <c r="D35" s="295"/>
      <c r="E35" s="298"/>
      <c r="F35" s="301"/>
      <c r="G35" s="304"/>
      <c r="H35" s="9" t="s">
        <v>544</v>
      </c>
      <c r="I35" s="304"/>
      <c r="J35" s="307"/>
      <c r="K35" s="309"/>
      <c r="L35" s="304"/>
      <c r="M35" s="304"/>
      <c r="N35" s="304"/>
    </row>
    <row r="36" spans="4:14" x14ac:dyDescent="0.25">
      <c r="D36" s="60">
        <v>3</v>
      </c>
      <c r="E36" s="292" t="s">
        <v>546</v>
      </c>
      <c r="F36" s="292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531</v>
      </c>
      <c r="F37" s="70" t="s">
        <v>532</v>
      </c>
      <c r="G37" s="13" t="s">
        <v>645</v>
      </c>
      <c r="H37" s="9" t="s">
        <v>533</v>
      </c>
      <c r="I37" s="9"/>
      <c r="J37" s="71"/>
      <c r="K37" s="10">
        <v>0</v>
      </c>
      <c r="L37" s="13" t="s">
        <v>536</v>
      </c>
      <c r="M37" s="9" t="s">
        <v>547</v>
      </c>
      <c r="N37" s="9" t="s">
        <v>646</v>
      </c>
    </row>
    <row r="38" spans="4:14" x14ac:dyDescent="0.25">
      <c r="D38" s="68"/>
      <c r="E38" s="69" t="s">
        <v>538</v>
      </c>
      <c r="F38" s="70" t="s">
        <v>240</v>
      </c>
      <c r="G38" s="14" t="s">
        <v>645</v>
      </c>
      <c r="H38" s="8" t="s">
        <v>548</v>
      </c>
      <c r="I38" s="8"/>
      <c r="J38" s="72"/>
      <c r="K38" s="73">
        <v>0</v>
      </c>
      <c r="L38" s="14" t="s">
        <v>536</v>
      </c>
      <c r="M38" s="8" t="s">
        <v>547</v>
      </c>
      <c r="N38" s="8" t="s">
        <v>646</v>
      </c>
    </row>
    <row r="39" spans="4:14" x14ac:dyDescent="0.25">
      <c r="D39" s="293"/>
      <c r="E39" s="296" t="s">
        <v>541</v>
      </c>
      <c r="F39" s="299" t="s">
        <v>542</v>
      </c>
      <c r="G39" s="302" t="s">
        <v>645</v>
      </c>
      <c r="H39" s="8" t="s">
        <v>543</v>
      </c>
      <c r="I39" s="302"/>
      <c r="J39" s="305"/>
      <c r="K39" s="302">
        <v>0</v>
      </c>
      <c r="L39" s="302" t="s">
        <v>536</v>
      </c>
      <c r="M39" s="302" t="s">
        <v>547</v>
      </c>
      <c r="N39" s="302" t="s">
        <v>646</v>
      </c>
    </row>
    <row r="40" spans="4:14" x14ac:dyDescent="0.25">
      <c r="D40" s="295"/>
      <c r="E40" s="298"/>
      <c r="F40" s="301"/>
      <c r="G40" s="304"/>
      <c r="H40" s="9" t="s">
        <v>544</v>
      </c>
      <c r="I40" s="304"/>
      <c r="J40" s="307"/>
      <c r="K40" s="304"/>
      <c r="L40" s="304"/>
      <c r="M40" s="304"/>
      <c r="N40" s="304"/>
    </row>
    <row r="41" spans="4:14" x14ac:dyDescent="0.25">
      <c r="D41" s="60">
        <v>4</v>
      </c>
      <c r="E41" s="292" t="s">
        <v>549</v>
      </c>
      <c r="F41" s="292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531</v>
      </c>
      <c r="F42" s="79" t="s">
        <v>550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551</v>
      </c>
      <c r="G43" s="13" t="s">
        <v>645</v>
      </c>
      <c r="H43" s="9" t="s">
        <v>552</v>
      </c>
      <c r="I43" s="9"/>
      <c r="J43" s="71"/>
      <c r="K43" s="10">
        <v>0</v>
      </c>
      <c r="L43" s="13" t="s">
        <v>536</v>
      </c>
      <c r="M43" s="9" t="s">
        <v>553</v>
      </c>
      <c r="N43" s="9" t="s">
        <v>646</v>
      </c>
    </row>
    <row r="44" spans="4:14" x14ac:dyDescent="0.25">
      <c r="D44" s="293"/>
      <c r="E44" s="296"/>
      <c r="F44" s="299" t="s">
        <v>554</v>
      </c>
      <c r="G44" s="302" t="s">
        <v>645</v>
      </c>
      <c r="H44" s="8" t="s">
        <v>555</v>
      </c>
      <c r="I44" s="302"/>
      <c r="J44" s="305"/>
      <c r="K44" s="302">
        <v>0</v>
      </c>
      <c r="L44" s="302" t="s">
        <v>536</v>
      </c>
      <c r="M44" s="302" t="s">
        <v>553</v>
      </c>
      <c r="N44" s="302" t="s">
        <v>646</v>
      </c>
    </row>
    <row r="45" spans="4:14" x14ac:dyDescent="0.25">
      <c r="D45" s="295"/>
      <c r="E45" s="298"/>
      <c r="F45" s="301"/>
      <c r="G45" s="304"/>
      <c r="H45" s="9" t="s">
        <v>556</v>
      </c>
      <c r="I45" s="304"/>
      <c r="J45" s="307"/>
      <c r="K45" s="304"/>
      <c r="L45" s="304"/>
      <c r="M45" s="304"/>
      <c r="N45" s="304"/>
    </row>
    <row r="46" spans="4:14" x14ac:dyDescent="0.25">
      <c r="D46" s="313"/>
      <c r="E46" s="296" t="s">
        <v>538</v>
      </c>
      <c r="F46" s="80" t="s">
        <v>557</v>
      </c>
      <c r="G46" s="315"/>
      <c r="H46" s="8" t="s">
        <v>559</v>
      </c>
      <c r="I46" s="315"/>
      <c r="J46" s="305"/>
      <c r="K46" s="302">
        <v>0</v>
      </c>
      <c r="L46" s="302" t="s">
        <v>536</v>
      </c>
      <c r="M46" s="302" t="s">
        <v>553</v>
      </c>
      <c r="N46" s="302" t="s">
        <v>646</v>
      </c>
    </row>
    <row r="47" spans="4:14" x14ac:dyDescent="0.25">
      <c r="D47" s="314"/>
      <c r="E47" s="298"/>
      <c r="F47" s="70" t="s">
        <v>558</v>
      </c>
      <c r="G47" s="316"/>
      <c r="H47" s="9" t="s">
        <v>560</v>
      </c>
      <c r="I47" s="316"/>
      <c r="J47" s="307"/>
      <c r="K47" s="304"/>
      <c r="L47" s="304"/>
      <c r="M47" s="304"/>
      <c r="N47" s="304"/>
    </row>
    <row r="48" spans="4:14" x14ac:dyDescent="0.25">
      <c r="D48" s="313"/>
      <c r="E48" s="296" t="s">
        <v>541</v>
      </c>
      <c r="F48" s="299" t="s">
        <v>561</v>
      </c>
      <c r="G48" s="315"/>
      <c r="H48" s="8" t="s">
        <v>562</v>
      </c>
      <c r="I48" s="315"/>
      <c r="J48" s="305"/>
      <c r="K48" s="302">
        <v>0</v>
      </c>
      <c r="L48" s="302" t="s">
        <v>536</v>
      </c>
      <c r="M48" s="302" t="s">
        <v>553</v>
      </c>
      <c r="N48" s="302" t="s">
        <v>646</v>
      </c>
    </row>
    <row r="49" spans="4:14" x14ac:dyDescent="0.25">
      <c r="D49" s="314"/>
      <c r="E49" s="298"/>
      <c r="F49" s="301"/>
      <c r="G49" s="316"/>
      <c r="H49" s="15" t="s">
        <v>563</v>
      </c>
      <c r="I49" s="316"/>
      <c r="J49" s="307"/>
      <c r="K49" s="304"/>
      <c r="L49" s="304"/>
      <c r="M49" s="304"/>
      <c r="N49" s="304"/>
    </row>
    <row r="50" spans="4:14" x14ac:dyDescent="0.25">
      <c r="D50" s="313"/>
      <c r="E50" s="296" t="s">
        <v>564</v>
      </c>
      <c r="F50" s="81" t="s">
        <v>565</v>
      </c>
      <c r="G50" s="315"/>
      <c r="H50" s="8" t="s">
        <v>559</v>
      </c>
      <c r="I50" s="315"/>
      <c r="J50" s="305"/>
      <c r="K50" s="302">
        <v>0</v>
      </c>
      <c r="L50" s="302" t="s">
        <v>536</v>
      </c>
      <c r="M50" s="302" t="s">
        <v>553</v>
      </c>
      <c r="N50" s="302" t="s">
        <v>646</v>
      </c>
    </row>
    <row r="51" spans="4:14" x14ac:dyDescent="0.25">
      <c r="D51" s="314"/>
      <c r="E51" s="298"/>
      <c r="F51" s="70" t="s">
        <v>566</v>
      </c>
      <c r="G51" s="316"/>
      <c r="H51" s="15" t="s">
        <v>560</v>
      </c>
      <c r="I51" s="316"/>
      <c r="J51" s="307"/>
      <c r="K51" s="304"/>
      <c r="L51" s="304"/>
      <c r="M51" s="304"/>
      <c r="N51" s="304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92" t="s">
        <v>567</v>
      </c>
      <c r="F53" s="292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531</v>
      </c>
      <c r="F54" s="70" t="s">
        <v>568</v>
      </c>
      <c r="G54" s="13" t="s">
        <v>644</v>
      </c>
      <c r="H54" s="9" t="s">
        <v>569</v>
      </c>
      <c r="I54" s="9"/>
      <c r="J54" s="71"/>
      <c r="K54" s="124">
        <v>173543000</v>
      </c>
      <c r="L54" s="13" t="s">
        <v>536</v>
      </c>
      <c r="M54" s="9" t="s">
        <v>570</v>
      </c>
      <c r="N54" s="9"/>
    </row>
    <row r="55" spans="4:14" x14ac:dyDescent="0.25">
      <c r="D55" s="68"/>
      <c r="E55" s="69" t="s">
        <v>538</v>
      </c>
      <c r="F55" s="70" t="s">
        <v>542</v>
      </c>
      <c r="G55" s="14" t="s">
        <v>644</v>
      </c>
      <c r="H55" s="8" t="s">
        <v>569</v>
      </c>
      <c r="I55" s="8"/>
      <c r="J55" s="72"/>
      <c r="K55" s="151">
        <v>214349908.61000001</v>
      </c>
      <c r="L55" s="14" t="s">
        <v>536</v>
      </c>
      <c r="M55" s="84" t="s">
        <v>571</v>
      </c>
      <c r="N55" s="8"/>
    </row>
    <row r="56" spans="4:14" x14ac:dyDescent="0.25">
      <c r="D56" s="60">
        <v>6</v>
      </c>
      <c r="E56" s="292" t="s">
        <v>572</v>
      </c>
      <c r="F56" s="292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531</v>
      </c>
      <c r="F57" s="70" t="s">
        <v>568</v>
      </c>
      <c r="G57" s="13" t="s">
        <v>645</v>
      </c>
      <c r="H57" s="9" t="s">
        <v>540</v>
      </c>
      <c r="I57" s="9"/>
      <c r="J57" s="71"/>
      <c r="K57" s="10">
        <v>0</v>
      </c>
      <c r="L57" s="13" t="s">
        <v>536</v>
      </c>
      <c r="M57" s="15" t="s">
        <v>573</v>
      </c>
      <c r="N57" s="9" t="s">
        <v>646</v>
      </c>
    </row>
    <row r="58" spans="4:14" x14ac:dyDescent="0.25">
      <c r="D58" s="60">
        <v>7</v>
      </c>
      <c r="E58" s="292" t="s">
        <v>574</v>
      </c>
      <c r="F58" s="292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3"/>
      <c r="E59" s="296" t="s">
        <v>531</v>
      </c>
      <c r="F59" s="299" t="s">
        <v>532</v>
      </c>
      <c r="G59" s="302" t="s">
        <v>645</v>
      </c>
      <c r="H59" s="9" t="s">
        <v>575</v>
      </c>
      <c r="I59" s="302"/>
      <c r="J59" s="305"/>
      <c r="K59" s="302">
        <v>0</v>
      </c>
      <c r="L59" s="302" t="s">
        <v>536</v>
      </c>
      <c r="M59" s="302" t="s">
        <v>576</v>
      </c>
      <c r="N59" s="302" t="s">
        <v>646</v>
      </c>
    </row>
    <row r="60" spans="4:14" x14ac:dyDescent="0.25">
      <c r="D60" s="295"/>
      <c r="E60" s="298"/>
      <c r="F60" s="301"/>
      <c r="G60" s="304"/>
      <c r="H60" s="15" t="s">
        <v>358</v>
      </c>
      <c r="I60" s="304"/>
      <c r="J60" s="307"/>
      <c r="K60" s="304"/>
      <c r="L60" s="304"/>
      <c r="M60" s="304"/>
      <c r="N60" s="304"/>
    </row>
    <row r="61" spans="4:14" x14ac:dyDescent="0.25">
      <c r="D61" s="68"/>
      <c r="E61" s="69" t="s">
        <v>538</v>
      </c>
      <c r="F61" s="70" t="s">
        <v>240</v>
      </c>
      <c r="G61" s="13" t="s">
        <v>645</v>
      </c>
      <c r="H61" s="9" t="s">
        <v>552</v>
      </c>
      <c r="I61" s="9"/>
      <c r="J61" s="71"/>
      <c r="K61" s="73">
        <v>0</v>
      </c>
      <c r="L61" s="13" t="s">
        <v>536</v>
      </c>
      <c r="M61" s="8" t="s">
        <v>576</v>
      </c>
      <c r="N61" s="8" t="s">
        <v>646</v>
      </c>
    </row>
    <row r="62" spans="4:14" x14ac:dyDescent="0.25">
      <c r="D62" s="293"/>
      <c r="E62" s="296" t="s">
        <v>541</v>
      </c>
      <c r="F62" s="299" t="s">
        <v>542</v>
      </c>
      <c r="G62" s="302" t="s">
        <v>645</v>
      </c>
      <c r="H62" s="8" t="s">
        <v>555</v>
      </c>
      <c r="I62" s="302"/>
      <c r="J62" s="305"/>
      <c r="K62" s="73">
        <v>0</v>
      </c>
      <c r="L62" s="302" t="s">
        <v>536</v>
      </c>
      <c r="M62" s="302" t="s">
        <v>576</v>
      </c>
      <c r="N62" s="302" t="s">
        <v>646</v>
      </c>
    </row>
    <row r="63" spans="4:14" x14ac:dyDescent="0.25">
      <c r="D63" s="295"/>
      <c r="E63" s="298"/>
      <c r="F63" s="301"/>
      <c r="G63" s="304"/>
      <c r="H63" s="15" t="s">
        <v>556</v>
      </c>
      <c r="I63" s="304"/>
      <c r="J63" s="307"/>
      <c r="K63" s="73"/>
      <c r="L63" s="304"/>
      <c r="M63" s="304"/>
      <c r="N63" s="304"/>
    </row>
    <row r="64" spans="4:14" x14ac:dyDescent="0.25">
      <c r="D64" s="290" t="s">
        <v>577</v>
      </c>
      <c r="E64" s="291"/>
      <c r="F64" s="291"/>
      <c r="G64" s="291"/>
      <c r="H64" s="291"/>
      <c r="I64" s="291"/>
      <c r="J64" s="291"/>
      <c r="K64" s="58"/>
      <c r="L64" s="58"/>
      <c r="M64" s="58"/>
      <c r="N64" s="59"/>
    </row>
    <row r="65" spans="4:14" x14ac:dyDescent="0.25">
      <c r="D65" s="60">
        <v>1</v>
      </c>
      <c r="E65" s="292" t="s">
        <v>578</v>
      </c>
      <c r="F65" s="292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13"/>
      <c r="E66" s="296" t="s">
        <v>531</v>
      </c>
      <c r="F66" s="299" t="s">
        <v>579</v>
      </c>
      <c r="G66" s="302" t="s">
        <v>644</v>
      </c>
      <c r="H66" s="9" t="s">
        <v>580</v>
      </c>
      <c r="I66" s="302"/>
      <c r="J66" s="305"/>
      <c r="K66" s="315"/>
      <c r="L66" s="315"/>
      <c r="M66" s="302" t="s">
        <v>581</v>
      </c>
      <c r="N66" s="302"/>
    </row>
    <row r="67" spans="4:14" x14ac:dyDescent="0.25">
      <c r="D67" s="318"/>
      <c r="E67" s="297"/>
      <c r="F67" s="300"/>
      <c r="G67" s="303"/>
      <c r="H67" s="9" t="s">
        <v>575</v>
      </c>
      <c r="I67" s="303"/>
      <c r="J67" s="306"/>
      <c r="K67" s="317"/>
      <c r="L67" s="317"/>
      <c r="M67" s="303"/>
      <c r="N67" s="303"/>
    </row>
    <row r="68" spans="4:14" x14ac:dyDescent="0.25">
      <c r="D68" s="314"/>
      <c r="E68" s="298"/>
      <c r="F68" s="301"/>
      <c r="G68" s="304"/>
      <c r="H68" s="15" t="s">
        <v>358</v>
      </c>
      <c r="I68" s="304"/>
      <c r="J68" s="307"/>
      <c r="K68" s="316"/>
      <c r="L68" s="316"/>
      <c r="M68" s="304"/>
      <c r="N68" s="304"/>
    </row>
    <row r="69" spans="4:14" x14ac:dyDescent="0.25">
      <c r="D69" s="313"/>
      <c r="E69" s="296" t="s">
        <v>538</v>
      </c>
      <c r="F69" s="299" t="s">
        <v>582</v>
      </c>
      <c r="G69" s="302" t="s">
        <v>644</v>
      </c>
      <c r="H69" s="9" t="s">
        <v>580</v>
      </c>
      <c r="I69" s="302"/>
      <c r="J69" s="305"/>
      <c r="K69" s="315"/>
      <c r="L69" s="315"/>
      <c r="M69" s="302" t="s">
        <v>581</v>
      </c>
      <c r="N69" s="302"/>
    </row>
    <row r="70" spans="4:14" x14ac:dyDescent="0.25">
      <c r="D70" s="318"/>
      <c r="E70" s="297"/>
      <c r="F70" s="300"/>
      <c r="G70" s="303"/>
      <c r="H70" s="9" t="s">
        <v>575</v>
      </c>
      <c r="I70" s="303"/>
      <c r="J70" s="306"/>
      <c r="K70" s="317"/>
      <c r="L70" s="317"/>
      <c r="M70" s="303"/>
      <c r="N70" s="303"/>
    </row>
    <row r="71" spans="4:14" x14ac:dyDescent="0.25">
      <c r="D71" s="314"/>
      <c r="E71" s="298"/>
      <c r="F71" s="301"/>
      <c r="G71" s="304"/>
      <c r="H71" s="15" t="s">
        <v>583</v>
      </c>
      <c r="I71" s="304"/>
      <c r="J71" s="307"/>
      <c r="K71" s="316"/>
      <c r="L71" s="316"/>
      <c r="M71" s="304"/>
      <c r="N71" s="304"/>
    </row>
    <row r="72" spans="4:14" x14ac:dyDescent="0.25">
      <c r="D72" s="313"/>
      <c r="E72" s="296" t="s">
        <v>541</v>
      </c>
      <c r="F72" s="80" t="s">
        <v>584</v>
      </c>
      <c r="G72" s="302" t="s">
        <v>645</v>
      </c>
      <c r="H72" s="9" t="s">
        <v>580</v>
      </c>
      <c r="I72" s="302"/>
      <c r="J72" s="305"/>
      <c r="K72" s="315"/>
      <c r="L72" s="315"/>
      <c r="M72" s="302" t="s">
        <v>581</v>
      </c>
      <c r="N72" s="302" t="s">
        <v>646</v>
      </c>
    </row>
    <row r="73" spans="4:14" x14ac:dyDescent="0.25">
      <c r="D73" s="318"/>
      <c r="E73" s="297"/>
      <c r="F73" s="80" t="s">
        <v>585</v>
      </c>
      <c r="G73" s="303"/>
      <c r="H73" s="9" t="s">
        <v>575</v>
      </c>
      <c r="I73" s="303"/>
      <c r="J73" s="306"/>
      <c r="K73" s="317"/>
      <c r="L73" s="317"/>
      <c r="M73" s="303"/>
      <c r="N73" s="303"/>
    </row>
    <row r="74" spans="4:14" x14ac:dyDescent="0.25">
      <c r="D74" s="314"/>
      <c r="E74" s="298"/>
      <c r="F74" s="87"/>
      <c r="G74" s="304"/>
      <c r="H74" s="15" t="s">
        <v>358</v>
      </c>
      <c r="I74" s="304"/>
      <c r="J74" s="307"/>
      <c r="K74" s="316"/>
      <c r="L74" s="316"/>
      <c r="M74" s="304"/>
      <c r="N74" s="304"/>
    </row>
    <row r="75" spans="4:14" x14ac:dyDescent="0.25">
      <c r="D75" s="313"/>
      <c r="E75" s="296" t="s">
        <v>564</v>
      </c>
      <c r="F75" s="80" t="s">
        <v>586</v>
      </c>
      <c r="G75" s="302" t="s">
        <v>645</v>
      </c>
      <c r="H75" s="9" t="s">
        <v>580</v>
      </c>
      <c r="I75" s="302"/>
      <c r="J75" s="305"/>
      <c r="K75" s="315"/>
      <c r="L75" s="315"/>
      <c r="M75" s="302" t="s">
        <v>581</v>
      </c>
      <c r="N75" s="302" t="s">
        <v>646</v>
      </c>
    </row>
    <row r="76" spans="4:14" x14ac:dyDescent="0.25">
      <c r="D76" s="318"/>
      <c r="E76" s="297"/>
      <c r="F76" s="80" t="s">
        <v>587</v>
      </c>
      <c r="G76" s="303"/>
      <c r="H76" s="9" t="s">
        <v>575</v>
      </c>
      <c r="I76" s="303"/>
      <c r="J76" s="306"/>
      <c r="K76" s="317"/>
      <c r="L76" s="317"/>
      <c r="M76" s="303"/>
      <c r="N76" s="303"/>
    </row>
    <row r="77" spans="4:14" x14ac:dyDescent="0.25">
      <c r="D77" s="314"/>
      <c r="E77" s="298"/>
      <c r="F77" s="87"/>
      <c r="G77" s="304"/>
      <c r="H77" s="15" t="s">
        <v>588</v>
      </c>
      <c r="I77" s="304"/>
      <c r="J77" s="307"/>
      <c r="K77" s="316"/>
      <c r="L77" s="316"/>
      <c r="M77" s="304"/>
      <c r="N77" s="304"/>
    </row>
    <row r="78" spans="4:14" x14ac:dyDescent="0.25">
      <c r="D78" s="313"/>
      <c r="E78" s="296" t="s">
        <v>589</v>
      </c>
      <c r="F78" s="299" t="s">
        <v>590</v>
      </c>
      <c r="G78" s="302" t="s">
        <v>645</v>
      </c>
      <c r="H78" s="9" t="s">
        <v>575</v>
      </c>
      <c r="I78" s="302"/>
      <c r="J78" s="305"/>
      <c r="K78" s="315"/>
      <c r="L78" s="315"/>
      <c r="M78" s="302" t="s">
        <v>581</v>
      </c>
      <c r="N78" s="302" t="s">
        <v>646</v>
      </c>
    </row>
    <row r="79" spans="4:14" x14ac:dyDescent="0.25">
      <c r="D79" s="314"/>
      <c r="E79" s="298"/>
      <c r="F79" s="301"/>
      <c r="G79" s="304"/>
      <c r="H79" s="15" t="s">
        <v>591</v>
      </c>
      <c r="I79" s="304"/>
      <c r="J79" s="307"/>
      <c r="K79" s="316"/>
      <c r="L79" s="316"/>
      <c r="M79" s="304"/>
      <c r="N79" s="304"/>
    </row>
    <row r="80" spans="4:14" x14ac:dyDescent="0.25">
      <c r="D80" s="319">
        <v>2</v>
      </c>
      <c r="E80" s="321" t="s">
        <v>592</v>
      </c>
      <c r="F80" s="321"/>
      <c r="G80" s="323"/>
      <c r="H80" s="325"/>
      <c r="I80" s="323"/>
      <c r="J80" s="325"/>
      <c r="K80" s="323"/>
      <c r="L80" s="323"/>
      <c r="M80" s="323"/>
      <c r="N80" s="327"/>
    </row>
    <row r="81" spans="4:18" x14ac:dyDescent="0.25">
      <c r="D81" s="320"/>
      <c r="E81" s="322" t="s">
        <v>593</v>
      </c>
      <c r="F81" s="322"/>
      <c r="G81" s="324"/>
      <c r="H81" s="326"/>
      <c r="I81" s="324"/>
      <c r="J81" s="326"/>
      <c r="K81" s="324"/>
      <c r="L81" s="324"/>
      <c r="M81" s="324"/>
      <c r="N81" s="328"/>
    </row>
    <row r="82" spans="4:18" x14ac:dyDescent="0.25">
      <c r="D82" s="313"/>
      <c r="E82" s="296" t="s">
        <v>531</v>
      </c>
      <c r="F82" s="80" t="s">
        <v>594</v>
      </c>
      <c r="G82" s="302" t="s">
        <v>645</v>
      </c>
      <c r="H82" s="9" t="s">
        <v>596</v>
      </c>
      <c r="I82" s="302"/>
      <c r="J82" s="305"/>
      <c r="K82" s="315"/>
      <c r="L82" s="315"/>
      <c r="M82" s="302" t="s">
        <v>537</v>
      </c>
      <c r="N82" s="302" t="s">
        <v>646</v>
      </c>
    </row>
    <row r="83" spans="4:18" x14ac:dyDescent="0.25">
      <c r="D83" s="318"/>
      <c r="E83" s="297"/>
      <c r="F83" s="80" t="s">
        <v>595</v>
      </c>
      <c r="G83" s="303"/>
      <c r="H83" s="9" t="s">
        <v>575</v>
      </c>
      <c r="I83" s="303"/>
      <c r="J83" s="306"/>
      <c r="K83" s="317"/>
      <c r="L83" s="317"/>
      <c r="M83" s="303"/>
      <c r="N83" s="303"/>
    </row>
    <row r="84" spans="4:18" x14ac:dyDescent="0.25">
      <c r="D84" s="314"/>
      <c r="E84" s="298"/>
      <c r="F84" s="87"/>
      <c r="G84" s="304"/>
      <c r="H84" s="15" t="s">
        <v>358</v>
      </c>
      <c r="I84" s="304"/>
      <c r="J84" s="307"/>
      <c r="K84" s="316"/>
      <c r="L84" s="316"/>
      <c r="M84" s="304"/>
      <c r="N84" s="304"/>
    </row>
    <row r="85" spans="4:18" x14ac:dyDescent="0.25">
      <c r="D85" s="313"/>
      <c r="E85" s="296" t="s">
        <v>538</v>
      </c>
      <c r="F85" s="80" t="s">
        <v>597</v>
      </c>
      <c r="G85" s="302" t="s">
        <v>645</v>
      </c>
      <c r="H85" s="9" t="s">
        <v>596</v>
      </c>
      <c r="I85" s="302"/>
      <c r="J85" s="305"/>
      <c r="K85" s="315"/>
      <c r="L85" s="315"/>
      <c r="M85" s="302" t="s">
        <v>537</v>
      </c>
      <c r="N85" s="302" t="s">
        <v>646</v>
      </c>
    </row>
    <row r="86" spans="4:18" x14ac:dyDescent="0.25">
      <c r="D86" s="318"/>
      <c r="E86" s="297"/>
      <c r="F86" s="80" t="s">
        <v>598</v>
      </c>
      <c r="G86" s="303"/>
      <c r="H86" s="9" t="s">
        <v>575</v>
      </c>
      <c r="I86" s="303"/>
      <c r="J86" s="306"/>
      <c r="K86" s="317"/>
      <c r="L86" s="317"/>
      <c r="M86" s="303"/>
      <c r="N86" s="303"/>
    </row>
    <row r="87" spans="4:18" x14ac:dyDescent="0.25">
      <c r="D87" s="314"/>
      <c r="E87" s="298"/>
      <c r="F87" s="87"/>
      <c r="G87" s="304"/>
      <c r="H87" s="15" t="s">
        <v>358</v>
      </c>
      <c r="I87" s="304"/>
      <c r="J87" s="307"/>
      <c r="K87" s="316"/>
      <c r="L87" s="316"/>
      <c r="M87" s="304"/>
      <c r="N87" s="304"/>
    </row>
    <row r="88" spans="4:18" x14ac:dyDescent="0.25">
      <c r="D88" s="313"/>
      <c r="E88" s="296" t="s">
        <v>541</v>
      </c>
      <c r="F88" s="80" t="s">
        <v>599</v>
      </c>
      <c r="G88" s="302" t="s">
        <v>645</v>
      </c>
      <c r="H88" s="9" t="s">
        <v>596</v>
      </c>
      <c r="I88" s="302"/>
      <c r="J88" s="305"/>
      <c r="K88" s="315"/>
      <c r="L88" s="315"/>
      <c r="M88" s="302" t="s">
        <v>537</v>
      </c>
      <c r="N88" s="302" t="s">
        <v>646</v>
      </c>
    </row>
    <row r="89" spans="4:18" x14ac:dyDescent="0.25">
      <c r="D89" s="318"/>
      <c r="E89" s="297"/>
      <c r="F89" s="80" t="s">
        <v>600</v>
      </c>
      <c r="G89" s="303"/>
      <c r="H89" s="9" t="s">
        <v>575</v>
      </c>
      <c r="I89" s="303"/>
      <c r="J89" s="306"/>
      <c r="K89" s="317"/>
      <c r="L89" s="317"/>
      <c r="M89" s="303"/>
      <c r="N89" s="303"/>
      <c r="R89">
        <f>237-187</f>
        <v>50</v>
      </c>
    </row>
    <row r="90" spans="4:18" x14ac:dyDescent="0.25">
      <c r="D90" s="314"/>
      <c r="E90" s="298"/>
      <c r="F90" s="87"/>
      <c r="G90" s="304"/>
      <c r="H90" s="15" t="s">
        <v>358</v>
      </c>
      <c r="I90" s="304"/>
      <c r="J90" s="307"/>
      <c r="K90" s="316"/>
      <c r="L90" s="316"/>
      <c r="M90" s="304"/>
      <c r="N90" s="304"/>
    </row>
    <row r="91" spans="4:18" x14ac:dyDescent="0.25">
      <c r="D91" s="313"/>
      <c r="E91" s="296" t="s">
        <v>564</v>
      </c>
      <c r="F91" s="81" t="s">
        <v>601</v>
      </c>
      <c r="G91" s="302" t="s">
        <v>645</v>
      </c>
      <c r="H91" s="302" t="s">
        <v>603</v>
      </c>
      <c r="I91" s="302"/>
      <c r="J91" s="305"/>
      <c r="K91" s="315"/>
      <c r="L91" s="315"/>
      <c r="M91" s="302" t="s">
        <v>537</v>
      </c>
      <c r="N91" s="302" t="s">
        <v>646</v>
      </c>
    </row>
    <row r="92" spans="4:18" x14ac:dyDescent="0.25">
      <c r="D92" s="314"/>
      <c r="E92" s="298"/>
      <c r="F92" s="70" t="s">
        <v>602</v>
      </c>
      <c r="G92" s="304"/>
      <c r="H92" s="304"/>
      <c r="I92" s="304"/>
      <c r="J92" s="307"/>
      <c r="K92" s="316"/>
      <c r="L92" s="316"/>
      <c r="M92" s="304"/>
      <c r="N92" s="304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92" t="s">
        <v>604</v>
      </c>
      <c r="F95" s="292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531</v>
      </c>
      <c r="F96" s="70" t="s">
        <v>605</v>
      </c>
      <c r="G96" s="89" t="s">
        <v>519</v>
      </c>
      <c r="H96" s="15" t="s">
        <v>606</v>
      </c>
      <c r="I96" s="15"/>
      <c r="J96" s="90"/>
      <c r="K96" s="91"/>
      <c r="L96" s="92"/>
      <c r="M96" s="9" t="s">
        <v>570</v>
      </c>
      <c r="N96" s="9"/>
    </row>
    <row r="97" spans="4:14" x14ac:dyDescent="0.25">
      <c r="D97" s="313"/>
      <c r="E97" s="296" t="s">
        <v>538</v>
      </c>
      <c r="F97" s="80" t="s">
        <v>607</v>
      </c>
      <c r="G97" s="302" t="s">
        <v>644</v>
      </c>
      <c r="H97" s="302" t="s">
        <v>606</v>
      </c>
      <c r="I97" s="302"/>
      <c r="J97" s="305"/>
      <c r="K97" s="315"/>
      <c r="L97" s="315"/>
      <c r="M97" s="302" t="s">
        <v>570</v>
      </c>
      <c r="N97" s="302"/>
    </row>
    <row r="98" spans="4:14" x14ac:dyDescent="0.25">
      <c r="D98" s="314"/>
      <c r="E98" s="298"/>
      <c r="F98" s="70" t="s">
        <v>608</v>
      </c>
      <c r="G98" s="304"/>
      <c r="H98" s="304"/>
      <c r="I98" s="304"/>
      <c r="J98" s="307"/>
      <c r="K98" s="316"/>
      <c r="L98" s="316"/>
      <c r="M98" s="304"/>
      <c r="N98" s="304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74" t="s">
        <v>609</v>
      </c>
      <c r="E100" s="275"/>
      <c r="F100" s="275"/>
      <c r="G100" s="275"/>
      <c r="H100" s="275"/>
      <c r="I100" s="275"/>
      <c r="J100" s="275"/>
      <c r="K100" s="56"/>
      <c r="L100" s="56"/>
      <c r="M100" s="56"/>
      <c r="N100" s="57"/>
    </row>
    <row r="101" spans="4:14" x14ac:dyDescent="0.25">
      <c r="D101" s="290" t="s">
        <v>529</v>
      </c>
      <c r="E101" s="291"/>
      <c r="F101" s="291"/>
      <c r="G101" s="291"/>
      <c r="H101" s="291"/>
      <c r="I101" s="291"/>
      <c r="J101" s="291"/>
      <c r="K101" s="58"/>
      <c r="L101" s="58"/>
      <c r="M101" s="58"/>
      <c r="N101" s="59"/>
    </row>
    <row r="102" spans="4:14" x14ac:dyDescent="0.25">
      <c r="D102" s="60">
        <v>1</v>
      </c>
      <c r="E102" s="292" t="s">
        <v>610</v>
      </c>
      <c r="F102" s="292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531</v>
      </c>
      <c r="F103" s="70" t="s">
        <v>611</v>
      </c>
      <c r="G103" s="13" t="s">
        <v>644</v>
      </c>
      <c r="H103" s="9" t="s">
        <v>612</v>
      </c>
      <c r="I103" s="9"/>
      <c r="J103" s="71"/>
      <c r="K103" s="124"/>
      <c r="L103" s="13" t="s">
        <v>536</v>
      </c>
      <c r="M103" s="9" t="s">
        <v>613</v>
      </c>
      <c r="N103" s="9"/>
    </row>
    <row r="104" spans="4:14" x14ac:dyDescent="0.25">
      <c r="D104" s="293"/>
      <c r="E104" s="296" t="s">
        <v>538</v>
      </c>
      <c r="F104" s="80" t="s">
        <v>614</v>
      </c>
      <c r="G104" s="302" t="s">
        <v>645</v>
      </c>
      <c r="H104" s="302" t="s">
        <v>616</v>
      </c>
      <c r="I104" s="302"/>
      <c r="J104" s="305"/>
      <c r="K104" s="302">
        <v>0</v>
      </c>
      <c r="L104" s="302" t="s">
        <v>536</v>
      </c>
      <c r="M104" s="302" t="s">
        <v>613</v>
      </c>
      <c r="N104" s="302" t="s">
        <v>646</v>
      </c>
    </row>
    <row r="105" spans="4:14" x14ac:dyDescent="0.25">
      <c r="D105" s="295"/>
      <c r="E105" s="298"/>
      <c r="F105" s="70" t="s">
        <v>615</v>
      </c>
      <c r="G105" s="304"/>
      <c r="H105" s="304"/>
      <c r="I105" s="304"/>
      <c r="J105" s="307"/>
      <c r="K105" s="304"/>
      <c r="L105" s="304"/>
      <c r="M105" s="304"/>
      <c r="N105" s="304"/>
    </row>
    <row r="106" spans="4:14" x14ac:dyDescent="0.25">
      <c r="D106" s="293"/>
      <c r="E106" s="296" t="s">
        <v>541</v>
      </c>
      <c r="F106" s="80" t="s">
        <v>614</v>
      </c>
      <c r="G106" s="302" t="s">
        <v>645</v>
      </c>
      <c r="H106" s="302" t="s">
        <v>616</v>
      </c>
      <c r="I106" s="302"/>
      <c r="J106" s="305"/>
      <c r="K106" s="302">
        <v>0</v>
      </c>
      <c r="L106" s="302" t="s">
        <v>536</v>
      </c>
      <c r="M106" s="302" t="s">
        <v>613</v>
      </c>
      <c r="N106" s="302" t="s">
        <v>646</v>
      </c>
    </row>
    <row r="107" spans="4:14" x14ac:dyDescent="0.25">
      <c r="D107" s="295"/>
      <c r="E107" s="298"/>
      <c r="F107" s="70" t="s">
        <v>617</v>
      </c>
      <c r="G107" s="304"/>
      <c r="H107" s="304"/>
      <c r="I107" s="304"/>
      <c r="J107" s="307"/>
      <c r="K107" s="304"/>
      <c r="L107" s="304"/>
      <c r="M107" s="304"/>
      <c r="N107" s="304"/>
    </row>
    <row r="108" spans="4:14" x14ac:dyDescent="0.25">
      <c r="D108" s="293"/>
      <c r="E108" s="296" t="s">
        <v>564</v>
      </c>
      <c r="F108" s="80" t="s">
        <v>614</v>
      </c>
      <c r="G108" s="302" t="s">
        <v>645</v>
      </c>
      <c r="H108" s="302" t="s">
        <v>616</v>
      </c>
      <c r="I108" s="302"/>
      <c r="J108" s="305"/>
      <c r="K108" s="302">
        <v>0</v>
      </c>
      <c r="L108" s="302" t="s">
        <v>536</v>
      </c>
      <c r="M108" s="302" t="s">
        <v>613</v>
      </c>
      <c r="N108" s="302" t="s">
        <v>646</v>
      </c>
    </row>
    <row r="109" spans="4:14" x14ac:dyDescent="0.25">
      <c r="D109" s="295"/>
      <c r="E109" s="298"/>
      <c r="F109" s="70" t="s">
        <v>618</v>
      </c>
      <c r="G109" s="304"/>
      <c r="H109" s="304"/>
      <c r="I109" s="304"/>
      <c r="J109" s="307"/>
      <c r="K109" s="304"/>
      <c r="L109" s="304"/>
      <c r="M109" s="304"/>
      <c r="N109" s="304"/>
    </row>
    <row r="110" spans="4:14" x14ac:dyDescent="0.25">
      <c r="D110" s="293"/>
      <c r="E110" s="296" t="s">
        <v>589</v>
      </c>
      <c r="F110" s="80" t="s">
        <v>614</v>
      </c>
      <c r="G110" s="302" t="s">
        <v>644</v>
      </c>
      <c r="H110" s="302"/>
      <c r="I110" s="302"/>
      <c r="J110" s="305"/>
      <c r="K110" s="308">
        <f>47989678.53-648605.24</f>
        <v>47341073.289999999</v>
      </c>
      <c r="L110" s="302" t="s">
        <v>536</v>
      </c>
      <c r="M110" s="8" t="s">
        <v>620</v>
      </c>
      <c r="N110" s="302"/>
    </row>
    <row r="111" spans="4:14" x14ac:dyDescent="0.25">
      <c r="D111" s="295"/>
      <c r="E111" s="298"/>
      <c r="F111" s="70" t="s">
        <v>619</v>
      </c>
      <c r="G111" s="304"/>
      <c r="H111" s="304"/>
      <c r="I111" s="304"/>
      <c r="J111" s="307"/>
      <c r="K111" s="309"/>
      <c r="L111" s="304"/>
      <c r="M111" s="15" t="s">
        <v>544</v>
      </c>
      <c r="N111" s="304"/>
    </row>
    <row r="112" spans="4:14" x14ac:dyDescent="0.25">
      <c r="D112" s="290" t="s">
        <v>577</v>
      </c>
      <c r="E112" s="291"/>
      <c r="F112" s="291"/>
      <c r="G112" s="291"/>
      <c r="H112" s="291"/>
      <c r="I112" s="291"/>
      <c r="J112" s="291"/>
      <c r="K112" s="58"/>
      <c r="L112" s="58"/>
      <c r="M112" s="58"/>
      <c r="N112" s="59"/>
    </row>
    <row r="113" spans="4:14" x14ac:dyDescent="0.25">
      <c r="D113" s="293">
        <v>1</v>
      </c>
      <c r="E113" s="329" t="s">
        <v>621</v>
      </c>
      <c r="F113" s="330"/>
      <c r="G113" s="302" t="s">
        <v>645</v>
      </c>
      <c r="H113" s="9" t="s">
        <v>623</v>
      </c>
      <c r="I113" s="302"/>
      <c r="J113" s="305"/>
      <c r="K113" s="315"/>
      <c r="L113" s="315"/>
      <c r="M113" s="302" t="s">
        <v>626</v>
      </c>
      <c r="N113" s="302" t="s">
        <v>646</v>
      </c>
    </row>
    <row r="114" spans="4:14" x14ac:dyDescent="0.25">
      <c r="D114" s="294"/>
      <c r="E114" s="331" t="s">
        <v>622</v>
      </c>
      <c r="F114" s="230"/>
      <c r="G114" s="303"/>
      <c r="H114" s="9" t="s">
        <v>624</v>
      </c>
      <c r="I114" s="303"/>
      <c r="J114" s="306"/>
      <c r="K114" s="317"/>
      <c r="L114" s="317"/>
      <c r="M114" s="303"/>
      <c r="N114" s="303"/>
    </row>
    <row r="115" spans="4:14" x14ac:dyDescent="0.25">
      <c r="D115" s="295"/>
      <c r="E115" s="332"/>
      <c r="F115" s="333"/>
      <c r="G115" s="304"/>
      <c r="H115" s="9" t="s">
        <v>625</v>
      </c>
      <c r="I115" s="304"/>
      <c r="J115" s="307"/>
      <c r="K115" s="316"/>
      <c r="L115" s="316"/>
      <c r="M115" s="304"/>
      <c r="N115" s="304"/>
    </row>
    <row r="116" spans="4:14" x14ac:dyDescent="0.25">
      <c r="D116" s="293">
        <v>2</v>
      </c>
      <c r="E116" s="329" t="s">
        <v>627</v>
      </c>
      <c r="F116" s="330"/>
      <c r="G116" s="302" t="s">
        <v>645</v>
      </c>
      <c r="H116" s="8" t="s">
        <v>623</v>
      </c>
      <c r="I116" s="302"/>
      <c r="J116" s="305"/>
      <c r="K116" s="315"/>
      <c r="L116" s="315"/>
      <c r="M116" s="302" t="s">
        <v>626</v>
      </c>
      <c r="N116" s="302" t="s">
        <v>646</v>
      </c>
    </row>
    <row r="117" spans="4:14" x14ac:dyDescent="0.25">
      <c r="D117" s="294"/>
      <c r="E117" s="331" t="s">
        <v>628</v>
      </c>
      <c r="F117" s="230"/>
      <c r="G117" s="303"/>
      <c r="H117" s="9" t="s">
        <v>624</v>
      </c>
      <c r="I117" s="303"/>
      <c r="J117" s="306"/>
      <c r="K117" s="317"/>
      <c r="L117" s="317"/>
      <c r="M117" s="303"/>
      <c r="N117" s="303"/>
    </row>
    <row r="118" spans="4:14" x14ac:dyDescent="0.25">
      <c r="D118" s="295"/>
      <c r="E118" s="332"/>
      <c r="F118" s="333"/>
      <c r="G118" s="304"/>
      <c r="H118" s="9" t="s">
        <v>625</v>
      </c>
      <c r="I118" s="304"/>
      <c r="J118" s="307"/>
      <c r="K118" s="316"/>
      <c r="L118" s="316"/>
      <c r="M118" s="304"/>
      <c r="N118" s="304"/>
    </row>
    <row r="119" spans="4:14" x14ac:dyDescent="0.25">
      <c r="D119" s="293">
        <v>3</v>
      </c>
      <c r="E119" s="329" t="s">
        <v>629</v>
      </c>
      <c r="F119" s="330"/>
      <c r="G119" s="302" t="s">
        <v>645</v>
      </c>
      <c r="H119" s="8" t="s">
        <v>623</v>
      </c>
      <c r="I119" s="302"/>
      <c r="J119" s="305"/>
      <c r="K119" s="315"/>
      <c r="L119" s="315"/>
      <c r="M119" s="302" t="s">
        <v>631</v>
      </c>
      <c r="N119" s="302" t="s">
        <v>646</v>
      </c>
    </row>
    <row r="120" spans="4:14" x14ac:dyDescent="0.25">
      <c r="D120" s="294"/>
      <c r="E120" s="331" t="s">
        <v>630</v>
      </c>
      <c r="F120" s="230"/>
      <c r="G120" s="303"/>
      <c r="H120" s="9" t="s">
        <v>624</v>
      </c>
      <c r="I120" s="303"/>
      <c r="J120" s="306"/>
      <c r="K120" s="317"/>
      <c r="L120" s="317"/>
      <c r="M120" s="303"/>
      <c r="N120" s="303"/>
    </row>
    <row r="121" spans="4:14" x14ac:dyDescent="0.25">
      <c r="D121" s="295"/>
      <c r="E121" s="332"/>
      <c r="F121" s="333"/>
      <c r="G121" s="304"/>
      <c r="H121" s="15" t="s">
        <v>625</v>
      </c>
      <c r="I121" s="304"/>
      <c r="J121" s="307"/>
      <c r="K121" s="316"/>
      <c r="L121" s="316"/>
      <c r="M121" s="304"/>
      <c r="N121" s="304"/>
    </row>
    <row r="122" spans="4:14" x14ac:dyDescent="0.25">
      <c r="D122" s="274" t="s">
        <v>632</v>
      </c>
      <c r="E122" s="275"/>
      <c r="F122" s="275"/>
      <c r="G122" s="275"/>
      <c r="H122" s="275"/>
      <c r="I122" s="275"/>
      <c r="J122" s="337"/>
      <c r="K122" s="94"/>
      <c r="L122" s="94"/>
      <c r="M122" s="94"/>
      <c r="N122" s="94"/>
    </row>
    <row r="123" spans="4:14" x14ac:dyDescent="0.25">
      <c r="D123" s="334" t="s">
        <v>529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6"/>
    </row>
    <row r="124" spans="4:14" x14ac:dyDescent="0.25">
      <c r="D124" s="83">
        <v>1</v>
      </c>
      <c r="E124" s="292" t="s">
        <v>633</v>
      </c>
      <c r="F124" s="292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531</v>
      </c>
      <c r="F125" s="97" t="s">
        <v>634</v>
      </c>
      <c r="G125" s="98" t="s">
        <v>645</v>
      </c>
      <c r="H125" s="99"/>
      <c r="I125" s="98"/>
      <c r="J125" s="100"/>
      <c r="K125" s="98">
        <v>0</v>
      </c>
      <c r="L125" s="98" t="s">
        <v>536</v>
      </c>
      <c r="M125" s="98" t="s">
        <v>635</v>
      </c>
      <c r="N125" s="98" t="s">
        <v>646</v>
      </c>
    </row>
    <row r="126" spans="4:14" x14ac:dyDescent="0.25">
      <c r="D126" s="95"/>
      <c r="E126" s="96" t="s">
        <v>538</v>
      </c>
      <c r="F126" s="97" t="s">
        <v>636</v>
      </c>
      <c r="G126" s="98" t="s">
        <v>645</v>
      </c>
      <c r="H126" s="99"/>
      <c r="I126" s="98"/>
      <c r="J126" s="100"/>
      <c r="K126" s="98">
        <v>0</v>
      </c>
      <c r="L126" s="98" t="s">
        <v>536</v>
      </c>
      <c r="M126" s="98" t="s">
        <v>635</v>
      </c>
      <c r="N126" s="98" t="s">
        <v>646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topLeftCell="A27" zoomScaleNormal="100" workbookViewId="0">
      <selection activeCell="I23" sqref="I23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199" t="s">
        <v>640</v>
      </c>
      <c r="D4" s="199"/>
      <c r="E4" s="199"/>
      <c r="F4" s="199"/>
      <c r="G4" s="199"/>
      <c r="H4" s="199"/>
      <c r="I4" s="199"/>
      <c r="J4" s="199"/>
      <c r="K4" s="199"/>
    </row>
    <row r="5" spans="3:11" ht="13.5" customHeight="1" x14ac:dyDescent="0.25">
      <c r="C5" s="199" t="s">
        <v>120</v>
      </c>
      <c r="D5" s="199"/>
      <c r="E5" s="199"/>
      <c r="F5" s="199"/>
      <c r="G5" s="199"/>
      <c r="H5" s="199"/>
      <c r="I5" s="199"/>
      <c r="J5" s="199"/>
      <c r="K5" s="199"/>
    </row>
    <row r="6" spans="3:11" ht="23.25" customHeight="1" x14ac:dyDescent="0.25">
      <c r="C6" s="200" t="s">
        <v>730</v>
      </c>
      <c r="D6" s="199"/>
      <c r="E6" s="199"/>
      <c r="F6" s="199"/>
      <c r="G6" s="199"/>
      <c r="H6" s="199"/>
      <c r="I6" s="199"/>
      <c r="J6" s="199"/>
      <c r="K6" s="199"/>
    </row>
    <row r="7" spans="3:11" x14ac:dyDescent="0.25">
      <c r="C7" s="199" t="s">
        <v>1</v>
      </c>
      <c r="D7" s="199"/>
      <c r="E7" s="199"/>
      <c r="F7" s="199"/>
      <c r="G7" s="199"/>
      <c r="H7" s="199"/>
      <c r="I7" s="199"/>
      <c r="J7" s="199"/>
      <c r="K7" s="199"/>
    </row>
    <row r="8" spans="3:11" x14ac:dyDescent="0.25">
      <c r="C8" s="199" t="s">
        <v>121</v>
      </c>
      <c r="D8" s="199"/>
      <c r="E8" s="160" t="s">
        <v>123</v>
      </c>
      <c r="F8" s="160" t="s">
        <v>125</v>
      </c>
      <c r="G8" s="160" t="s">
        <v>127</v>
      </c>
      <c r="H8" s="160" t="s">
        <v>129</v>
      </c>
      <c r="I8" s="160" t="s">
        <v>132</v>
      </c>
      <c r="J8" s="160" t="s">
        <v>136</v>
      </c>
      <c r="K8" s="160" t="s">
        <v>136</v>
      </c>
    </row>
    <row r="9" spans="3:11" x14ac:dyDescent="0.25">
      <c r="C9" s="199" t="s">
        <v>122</v>
      </c>
      <c r="D9" s="199"/>
      <c r="E9" s="160" t="s">
        <v>124</v>
      </c>
      <c r="F9" s="160" t="s">
        <v>126</v>
      </c>
      <c r="G9" s="160" t="s">
        <v>128</v>
      </c>
      <c r="H9" s="160" t="s">
        <v>130</v>
      </c>
      <c r="I9" s="160" t="s">
        <v>133</v>
      </c>
      <c r="J9" s="160" t="s">
        <v>137</v>
      </c>
      <c r="K9" s="160" t="s">
        <v>139</v>
      </c>
    </row>
    <row r="10" spans="3:11" x14ac:dyDescent="0.25">
      <c r="C10" s="201"/>
      <c r="D10" s="201"/>
      <c r="E10" s="159" t="s">
        <v>647</v>
      </c>
      <c r="F10" s="161"/>
      <c r="G10" s="161"/>
      <c r="H10" s="160" t="s">
        <v>131</v>
      </c>
      <c r="I10" s="160" t="s">
        <v>134</v>
      </c>
      <c r="J10" s="160" t="s">
        <v>138</v>
      </c>
      <c r="K10" s="160" t="s">
        <v>140</v>
      </c>
    </row>
    <row r="11" spans="3:11" x14ac:dyDescent="0.25">
      <c r="C11" s="201"/>
      <c r="D11" s="201"/>
      <c r="E11" s="159" t="s">
        <v>725</v>
      </c>
      <c r="F11" s="161"/>
      <c r="G11" s="161"/>
      <c r="H11" s="161"/>
      <c r="I11" s="160" t="s">
        <v>135</v>
      </c>
      <c r="J11" s="161"/>
      <c r="K11" s="160" t="s">
        <v>141</v>
      </c>
    </row>
    <row r="12" spans="3:11" ht="10.5" customHeight="1" x14ac:dyDescent="0.25">
      <c r="C12" s="201"/>
      <c r="D12" s="201"/>
      <c r="E12" s="161"/>
      <c r="F12" s="161"/>
      <c r="G12" s="161"/>
      <c r="H12" s="161"/>
      <c r="I12" s="161"/>
      <c r="J12" s="161"/>
      <c r="K12" s="160" t="s">
        <v>142</v>
      </c>
    </row>
    <row r="13" spans="3:11" x14ac:dyDescent="0.25">
      <c r="C13" s="197"/>
      <c r="D13" s="198"/>
      <c r="E13" s="3"/>
      <c r="F13" s="3"/>
      <c r="G13" s="3"/>
      <c r="H13" s="3"/>
      <c r="I13" s="3"/>
      <c r="J13" s="3"/>
      <c r="K13" s="3"/>
    </row>
    <row r="14" spans="3:11" x14ac:dyDescent="0.25">
      <c r="C14" s="202" t="s">
        <v>143</v>
      </c>
      <c r="D14" s="203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2" t="s">
        <v>144</v>
      </c>
      <c r="D15" s="203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2" t="s">
        <v>148</v>
      </c>
      <c r="D19" s="203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2" t="s">
        <v>152</v>
      </c>
      <c r="D23" s="203"/>
      <c r="E23" s="116">
        <f>+'formato 1'!J60</f>
        <v>182091990.77000001</v>
      </c>
      <c r="F23" s="116"/>
      <c r="G23" s="116"/>
      <c r="H23" s="116"/>
      <c r="I23" s="116">
        <f>'formato 1'!I60</f>
        <v>94336889.229999989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2" t="s">
        <v>153</v>
      </c>
      <c r="D25" s="203"/>
      <c r="E25" s="116">
        <f>+E14+E23</f>
        <v>182091990.77000001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94336889.229999989</v>
      </c>
      <c r="J25" s="116">
        <f t="shared" si="3"/>
        <v>0</v>
      </c>
      <c r="K25" s="116">
        <f t="shared" si="3"/>
        <v>0</v>
      </c>
    </row>
    <row r="26" spans="3:11" x14ac:dyDescent="0.25">
      <c r="C26" s="197"/>
      <c r="D26" s="198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2" t="s">
        <v>637</v>
      </c>
      <c r="D27" s="203"/>
      <c r="E27" s="117"/>
      <c r="F27" s="117"/>
      <c r="G27" s="117"/>
      <c r="H27" s="117"/>
      <c r="I27" s="117"/>
      <c r="J27" s="117"/>
      <c r="K27" s="117"/>
    </row>
    <row r="28" spans="3:11" x14ac:dyDescent="0.25">
      <c r="C28" s="197" t="s">
        <v>154</v>
      </c>
      <c r="D28" s="198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197" t="s">
        <v>155</v>
      </c>
      <c r="D29" s="198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197" t="s">
        <v>156</v>
      </c>
      <c r="D30" s="198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197"/>
      <c r="D31" s="198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2" t="s">
        <v>157</v>
      </c>
      <c r="D32" s="203"/>
      <c r="E32" s="117"/>
      <c r="F32" s="117"/>
      <c r="G32" s="117"/>
      <c r="H32" s="117"/>
      <c r="I32" s="117"/>
      <c r="J32" s="117"/>
      <c r="K32" s="117"/>
    </row>
    <row r="33" spans="3:11" x14ac:dyDescent="0.25">
      <c r="C33" s="197" t="s">
        <v>158</v>
      </c>
      <c r="D33" s="198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197" t="s">
        <v>159</v>
      </c>
      <c r="D34" s="198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197" t="s">
        <v>160</v>
      </c>
      <c r="D35" s="198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4"/>
      <c r="D36" s="205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6" t="s">
        <v>638</v>
      </c>
      <c r="D38" s="206"/>
      <c r="E38" s="206"/>
      <c r="F38" s="206"/>
      <c r="G38" s="206"/>
      <c r="H38" s="206"/>
      <c r="I38" s="206"/>
      <c r="J38" s="206"/>
      <c r="K38" s="206"/>
    </row>
    <row r="39" spans="3:11" ht="30.75" customHeight="1" x14ac:dyDescent="0.25">
      <c r="C39" s="206" t="s">
        <v>639</v>
      </c>
      <c r="D39" s="206"/>
      <c r="E39" s="206"/>
      <c r="F39" s="206"/>
      <c r="G39" s="206"/>
      <c r="H39" s="206"/>
      <c r="I39" s="206"/>
      <c r="J39" s="206"/>
      <c r="K39" s="206"/>
    </row>
    <row r="41" spans="3:11" x14ac:dyDescent="0.25">
      <c r="C41" s="199" t="s">
        <v>640</v>
      </c>
      <c r="D41" s="199"/>
      <c r="E41" s="199"/>
      <c r="F41" s="199"/>
      <c r="G41" s="199"/>
      <c r="H41" s="199"/>
      <c r="I41" s="199"/>
    </row>
    <row r="42" spans="3:11" x14ac:dyDescent="0.25">
      <c r="C42" s="199" t="s">
        <v>120</v>
      </c>
      <c r="D42" s="199"/>
      <c r="E42" s="199"/>
      <c r="F42" s="199"/>
      <c r="G42" s="199"/>
      <c r="H42" s="199"/>
      <c r="I42" s="199"/>
    </row>
    <row r="43" spans="3:11" x14ac:dyDescent="0.25">
      <c r="C43" s="200" t="s">
        <v>735</v>
      </c>
      <c r="D43" s="199"/>
      <c r="E43" s="199"/>
      <c r="F43" s="199"/>
      <c r="G43" s="199"/>
      <c r="H43" s="199"/>
      <c r="I43" s="199"/>
    </row>
    <row r="44" spans="3:11" x14ac:dyDescent="0.25">
      <c r="C44" s="199" t="s">
        <v>1</v>
      </c>
      <c r="D44" s="199"/>
      <c r="E44" s="199"/>
      <c r="F44" s="199"/>
      <c r="G44" s="199"/>
      <c r="H44" s="199"/>
      <c r="I44" s="199"/>
    </row>
    <row r="45" spans="3:11" x14ac:dyDescent="0.25">
      <c r="C45" s="162" t="s">
        <v>161</v>
      </c>
      <c r="D45" s="162"/>
      <c r="E45" s="160" t="s">
        <v>162</v>
      </c>
      <c r="F45" s="160" t="s">
        <v>164</v>
      </c>
      <c r="G45" s="160" t="s">
        <v>167</v>
      </c>
      <c r="H45" s="160" t="s">
        <v>139</v>
      </c>
      <c r="I45" s="160" t="s">
        <v>171</v>
      </c>
    </row>
    <row r="46" spans="3:11" x14ac:dyDescent="0.25">
      <c r="C46" s="162"/>
      <c r="D46" s="162"/>
      <c r="E46" s="160" t="s">
        <v>163</v>
      </c>
      <c r="F46" s="160" t="s">
        <v>165</v>
      </c>
      <c r="G46" s="160" t="s">
        <v>168</v>
      </c>
      <c r="H46" s="160" t="s">
        <v>169</v>
      </c>
      <c r="I46" s="160" t="s">
        <v>172</v>
      </c>
    </row>
    <row r="47" spans="3:11" x14ac:dyDescent="0.25">
      <c r="C47" s="162"/>
      <c r="D47" s="162"/>
      <c r="E47" s="161"/>
      <c r="F47" s="160" t="s">
        <v>166</v>
      </c>
      <c r="G47" s="161"/>
      <c r="H47" s="160" t="s">
        <v>170</v>
      </c>
      <c r="I47" s="161"/>
    </row>
    <row r="48" spans="3:11" x14ac:dyDescent="0.25">
      <c r="C48" s="207" t="s">
        <v>173</v>
      </c>
      <c r="D48" s="208"/>
      <c r="E48" s="198"/>
      <c r="F48" s="3"/>
      <c r="G48" s="3"/>
      <c r="H48" s="3"/>
      <c r="I48" s="3"/>
    </row>
    <row r="49" spans="3:9" x14ac:dyDescent="0.25">
      <c r="C49" s="207"/>
      <c r="D49" s="208"/>
      <c r="E49" s="198"/>
      <c r="F49" s="3"/>
      <c r="G49" s="3"/>
      <c r="H49" s="3"/>
      <c r="I49" s="3"/>
    </row>
    <row r="50" spans="3:9" x14ac:dyDescent="0.25">
      <c r="C50" s="207" t="s">
        <v>174</v>
      </c>
      <c r="D50" s="208"/>
      <c r="E50" s="148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207" t="s">
        <v>175</v>
      </c>
      <c r="D51" s="208"/>
      <c r="E51" s="148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09" t="s">
        <v>176</v>
      </c>
      <c r="D52" s="210"/>
      <c r="E52" s="149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4" zoomScaleNormal="100" workbookViewId="0">
      <selection activeCell="M13" sqref="M13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1" t="s">
        <v>640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3:13" x14ac:dyDescent="0.25">
      <c r="C6" s="212" t="s">
        <v>177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3:13" x14ac:dyDescent="0.25">
      <c r="C7" s="200" t="s">
        <v>731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8" spans="3:13" x14ac:dyDescent="0.25">
      <c r="C8" s="211" t="s">
        <v>1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3:13" x14ac:dyDescent="0.25">
      <c r="C9" s="160" t="s">
        <v>178</v>
      </c>
      <c r="D9" s="160" t="s">
        <v>180</v>
      </c>
      <c r="E9" s="160" t="s">
        <v>182</v>
      </c>
      <c r="F9" s="160" t="s">
        <v>182</v>
      </c>
      <c r="G9" s="160" t="s">
        <v>188</v>
      </c>
      <c r="H9" s="160" t="s">
        <v>164</v>
      </c>
      <c r="I9" s="160" t="s">
        <v>192</v>
      </c>
      <c r="J9" s="160" t="s">
        <v>192</v>
      </c>
      <c r="K9" s="160" t="s">
        <v>200</v>
      </c>
      <c r="L9" s="160" t="s">
        <v>201</v>
      </c>
      <c r="M9" s="160" t="s">
        <v>204</v>
      </c>
    </row>
    <row r="10" spans="3:13" x14ac:dyDescent="0.25">
      <c r="C10" s="160" t="s">
        <v>179</v>
      </c>
      <c r="D10" s="160" t="s">
        <v>181</v>
      </c>
      <c r="E10" s="160" t="s">
        <v>183</v>
      </c>
      <c r="F10" s="160" t="s">
        <v>186</v>
      </c>
      <c r="G10" s="160" t="s">
        <v>189</v>
      </c>
      <c r="H10" s="160" t="s">
        <v>191</v>
      </c>
      <c r="I10" s="160" t="s">
        <v>193</v>
      </c>
      <c r="J10" s="160" t="s">
        <v>193</v>
      </c>
      <c r="K10" s="159" t="s">
        <v>726</v>
      </c>
      <c r="L10" s="160" t="s">
        <v>202</v>
      </c>
      <c r="M10" s="160" t="s">
        <v>205</v>
      </c>
    </row>
    <row r="11" spans="3:13" x14ac:dyDescent="0.25">
      <c r="C11" s="161"/>
      <c r="D11" s="161"/>
      <c r="E11" s="160" t="s">
        <v>184</v>
      </c>
      <c r="F11" s="160" t="s">
        <v>187</v>
      </c>
      <c r="G11" s="160" t="s">
        <v>190</v>
      </c>
      <c r="H11" s="161"/>
      <c r="I11" s="160" t="s">
        <v>194</v>
      </c>
      <c r="J11" s="160" t="s">
        <v>194</v>
      </c>
      <c r="K11" s="159" t="s">
        <v>727</v>
      </c>
      <c r="L11" s="160" t="s">
        <v>203</v>
      </c>
      <c r="M11" s="159" t="s">
        <v>737</v>
      </c>
    </row>
    <row r="12" spans="3:13" x14ac:dyDescent="0.25">
      <c r="C12" s="161"/>
      <c r="D12" s="161"/>
      <c r="E12" s="160" t="s">
        <v>185</v>
      </c>
      <c r="F12" s="161"/>
      <c r="G12" s="161"/>
      <c r="H12" s="161"/>
      <c r="I12" s="160" t="s">
        <v>195</v>
      </c>
      <c r="J12" s="160" t="s">
        <v>195</v>
      </c>
      <c r="K12" s="161"/>
      <c r="L12" s="159" t="s">
        <v>736</v>
      </c>
      <c r="M12" s="159" t="s">
        <v>736</v>
      </c>
    </row>
    <row r="13" spans="3:13" x14ac:dyDescent="0.25">
      <c r="C13" s="161"/>
      <c r="D13" s="161"/>
      <c r="E13" s="161"/>
      <c r="F13" s="161"/>
      <c r="G13" s="161"/>
      <c r="H13" s="161"/>
      <c r="I13" s="160" t="s">
        <v>196</v>
      </c>
      <c r="J13" s="160" t="s">
        <v>197</v>
      </c>
      <c r="K13" s="161"/>
      <c r="L13" s="159" t="s">
        <v>728</v>
      </c>
      <c r="M13" s="159" t="s">
        <v>729</v>
      </c>
    </row>
    <row r="14" spans="3:13" x14ac:dyDescent="0.25">
      <c r="C14" s="161"/>
      <c r="D14" s="161"/>
      <c r="E14" s="161"/>
      <c r="F14" s="161"/>
      <c r="G14" s="161"/>
      <c r="H14" s="161"/>
      <c r="I14" s="161"/>
      <c r="J14" s="160" t="s">
        <v>198</v>
      </c>
      <c r="K14" s="161"/>
      <c r="L14" s="161"/>
      <c r="M14" s="161"/>
    </row>
    <row r="15" spans="3:13" x14ac:dyDescent="0.25">
      <c r="C15" s="161"/>
      <c r="D15" s="161"/>
      <c r="E15" s="161"/>
      <c r="F15" s="161"/>
      <c r="G15" s="161"/>
      <c r="H15" s="161"/>
      <c r="I15" s="161"/>
      <c r="J15" s="160" t="s">
        <v>199</v>
      </c>
      <c r="K15" s="161"/>
      <c r="L15" s="161"/>
      <c r="M15" s="161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3"/>
      <c r="E17" s="213"/>
      <c r="F17" s="213"/>
      <c r="G17" s="213">
        <f t="shared" ref="G17:M17" si="0">+G19+G20+G21+G22</f>
        <v>0</v>
      </c>
      <c r="H17" s="213"/>
      <c r="I17" s="213">
        <f t="shared" si="0"/>
        <v>0</v>
      </c>
      <c r="J17" s="213">
        <f t="shared" si="0"/>
        <v>0</v>
      </c>
      <c r="K17" s="213">
        <f t="shared" si="0"/>
        <v>0</v>
      </c>
      <c r="L17" s="213">
        <f t="shared" si="0"/>
        <v>0</v>
      </c>
      <c r="M17" s="213">
        <f t="shared" si="0"/>
        <v>0</v>
      </c>
    </row>
    <row r="18" spans="3:13" x14ac:dyDescent="0.25">
      <c r="C18" s="17" t="s">
        <v>207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D21" sqref="D21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14" t="s">
        <v>643</v>
      </c>
      <c r="D4" s="214"/>
      <c r="E4" s="214"/>
      <c r="F4" s="214"/>
      <c r="G4" s="214"/>
    </row>
    <row r="5" spans="3:7" x14ac:dyDescent="0.25">
      <c r="C5" s="218" t="s">
        <v>640</v>
      </c>
      <c r="D5" s="219"/>
      <c r="E5" s="219"/>
      <c r="F5" s="219"/>
      <c r="G5" s="220"/>
    </row>
    <row r="6" spans="3:7" x14ac:dyDescent="0.25">
      <c r="C6" s="221" t="s">
        <v>219</v>
      </c>
      <c r="D6" s="199"/>
      <c r="E6" s="199"/>
      <c r="F6" s="199"/>
      <c r="G6" s="222"/>
    </row>
    <row r="7" spans="3:7" x14ac:dyDescent="0.25">
      <c r="C7" s="223" t="s">
        <v>732</v>
      </c>
      <c r="D7" s="199"/>
      <c r="E7" s="199"/>
      <c r="F7" s="199"/>
      <c r="G7" s="222"/>
    </row>
    <row r="8" spans="3:7" x14ac:dyDescent="0.25">
      <c r="C8" s="224" t="s">
        <v>1</v>
      </c>
      <c r="D8" s="225"/>
      <c r="E8" s="225"/>
      <c r="F8" s="225"/>
      <c r="G8" s="226"/>
    </row>
    <row r="9" spans="3:7" x14ac:dyDescent="0.25">
      <c r="C9" s="163"/>
      <c r="D9" s="163"/>
      <c r="E9" s="163"/>
      <c r="F9" s="163"/>
      <c r="G9" s="163"/>
    </row>
    <row r="10" spans="3:7" x14ac:dyDescent="0.25">
      <c r="C10" s="227" t="s">
        <v>2</v>
      </c>
      <c r="D10" s="227"/>
      <c r="E10" s="160" t="s">
        <v>220</v>
      </c>
      <c r="F10" s="199" t="s">
        <v>222</v>
      </c>
      <c r="G10" s="160" t="s">
        <v>223</v>
      </c>
    </row>
    <row r="11" spans="3:7" x14ac:dyDescent="0.25">
      <c r="C11" s="217"/>
      <c r="D11" s="217"/>
      <c r="E11" s="164" t="s">
        <v>221</v>
      </c>
      <c r="F11" s="211"/>
      <c r="G11" s="164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527403410</v>
      </c>
      <c r="F13" s="116">
        <f t="shared" ref="F13:G13" si="0">+F14+F15+F16</f>
        <v>325660843.99000001</v>
      </c>
      <c r="G13" s="116">
        <f t="shared" si="0"/>
        <v>325660843.99000001</v>
      </c>
    </row>
    <row r="14" spans="3:7" x14ac:dyDescent="0.25">
      <c r="C14" s="19"/>
      <c r="D14" s="21" t="s">
        <v>226</v>
      </c>
      <c r="E14" s="116">
        <v>527403410</v>
      </c>
      <c r="F14" s="116">
        <v>325660843.99000001</v>
      </c>
      <c r="G14" s="116">
        <v>325660843.99000001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550352418.98000002</v>
      </c>
      <c r="F18" s="116">
        <f t="shared" ref="F18:G18" si="1">+F19+F20</f>
        <v>227608424.13</v>
      </c>
      <c r="G18" s="116">
        <f t="shared" si="1"/>
        <v>222009339.68000001</v>
      </c>
    </row>
    <row r="19" spans="3:7" x14ac:dyDescent="0.25">
      <c r="C19" s="19"/>
      <c r="D19" s="21" t="s">
        <v>230</v>
      </c>
      <c r="E19" s="116">
        <v>550352418.98000002</v>
      </c>
      <c r="F19" s="116">
        <v>227608424.13</v>
      </c>
      <c r="G19" s="116">
        <v>222009339.68000001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5456353.46</v>
      </c>
      <c r="G22" s="116">
        <f>+G23</f>
        <v>5340224.41</v>
      </c>
    </row>
    <row r="23" spans="3:7" x14ac:dyDescent="0.25">
      <c r="C23" s="19"/>
      <c r="D23" s="21" t="s">
        <v>233</v>
      </c>
      <c r="E23" s="116">
        <v>0</v>
      </c>
      <c r="F23" s="116">
        <v>5456353.46</v>
      </c>
      <c r="G23" s="116">
        <v>5340224.41</v>
      </c>
    </row>
    <row r="24" spans="3:7" x14ac:dyDescent="0.25">
      <c r="C24" s="215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5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5"/>
      <c r="D27" s="20" t="s">
        <v>641</v>
      </c>
      <c r="E27" s="116">
        <v>0</v>
      </c>
      <c r="F27" s="116">
        <f t="shared" ref="F27:G27" si="2">F13-F18+F22</f>
        <v>103508773.32000001</v>
      </c>
      <c r="G27" s="116">
        <f t="shared" si="2"/>
        <v>108991728.72</v>
      </c>
    </row>
    <row r="28" spans="3:7" x14ac:dyDescent="0.25">
      <c r="C28" s="215"/>
      <c r="D28" s="20" t="s">
        <v>236</v>
      </c>
      <c r="E28" s="116">
        <v>0</v>
      </c>
      <c r="F28" s="116">
        <v>103508773.31999999</v>
      </c>
      <c r="G28" s="116">
        <f t="shared" ref="G28" si="3">+G27-G16</f>
        <v>108991728.72</v>
      </c>
    </row>
    <row r="29" spans="3:7" x14ac:dyDescent="0.25">
      <c r="C29" s="215"/>
      <c r="D29" s="22"/>
      <c r="E29" s="116"/>
      <c r="F29" s="116"/>
      <c r="G29" s="116"/>
    </row>
    <row r="30" spans="3:7" x14ac:dyDescent="0.25">
      <c r="C30" s="215"/>
      <c r="D30" s="20" t="s">
        <v>237</v>
      </c>
      <c r="E30" s="116"/>
      <c r="F30" s="116"/>
      <c r="G30" s="116"/>
    </row>
    <row r="31" spans="3:7" x14ac:dyDescent="0.25">
      <c r="C31" s="215"/>
      <c r="D31" s="20" t="s">
        <v>238</v>
      </c>
      <c r="E31" s="116">
        <v>-22949008.98</v>
      </c>
      <c r="F31" s="116">
        <f t="shared" ref="F31" si="4">F28-F22</f>
        <v>98052419.859999999</v>
      </c>
      <c r="G31" s="116">
        <f>G27-G22</f>
        <v>103651504.31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16"/>
      <c r="D33" s="216"/>
      <c r="E33" s="216"/>
      <c r="F33" s="216"/>
      <c r="G33" s="216"/>
    </row>
    <row r="34" spans="3:7" x14ac:dyDescent="0.25">
      <c r="C34" s="217" t="s">
        <v>239</v>
      </c>
      <c r="D34" s="217"/>
      <c r="E34" s="164" t="s">
        <v>240</v>
      </c>
      <c r="F34" s="164" t="s">
        <v>222</v>
      </c>
      <c r="G34" s="164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5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5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5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-22949008.98</v>
      </c>
      <c r="F40" s="116">
        <f t="shared" ref="F40:G40" si="6">+F31+F36</f>
        <v>98052419.859999999</v>
      </c>
      <c r="G40" s="116">
        <f t="shared" si="6"/>
        <v>103651504.31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27" t="s">
        <v>239</v>
      </c>
      <c r="D43" s="227"/>
      <c r="E43" s="160" t="s">
        <v>220</v>
      </c>
      <c r="F43" s="199" t="s">
        <v>222</v>
      </c>
      <c r="G43" s="160" t="s">
        <v>223</v>
      </c>
    </row>
    <row r="44" spans="3:7" x14ac:dyDescent="0.25">
      <c r="C44" s="217"/>
      <c r="D44" s="217"/>
      <c r="E44" s="164" t="s">
        <v>240</v>
      </c>
      <c r="F44" s="211"/>
      <c r="G44" s="164" t="s">
        <v>224</v>
      </c>
    </row>
    <row r="45" spans="3:7" x14ac:dyDescent="0.25">
      <c r="C45" s="19"/>
      <c r="D45" s="22"/>
      <c r="E45" s="158"/>
      <c r="F45" s="158"/>
      <c r="G45" s="158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5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5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5"/>
      <c r="D49" s="21" t="s">
        <v>248</v>
      </c>
      <c r="E49" s="116"/>
      <c r="F49" s="116"/>
      <c r="G49" s="116"/>
    </row>
    <row r="50" spans="1:7" x14ac:dyDescent="0.25">
      <c r="C50" s="215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5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5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5"/>
      <c r="D54" s="230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29"/>
      <c r="D55" s="231"/>
      <c r="E55" s="28"/>
      <c r="F55" s="28"/>
      <c r="G55" s="28"/>
    </row>
    <row r="57" spans="1:7" x14ac:dyDescent="0.25">
      <c r="C57" s="227" t="s">
        <v>239</v>
      </c>
      <c r="D57" s="227"/>
      <c r="E57" s="160" t="s">
        <v>220</v>
      </c>
      <c r="F57" s="199" t="s">
        <v>222</v>
      </c>
      <c r="G57" s="160" t="s">
        <v>223</v>
      </c>
    </row>
    <row r="58" spans="1:7" x14ac:dyDescent="0.25">
      <c r="C58" s="217"/>
      <c r="D58" s="217"/>
      <c r="E58" s="164" t="s">
        <v>240</v>
      </c>
      <c r="F58" s="211"/>
      <c r="G58" s="164" t="s">
        <v>224</v>
      </c>
    </row>
    <row r="59" spans="1:7" x14ac:dyDescent="0.25">
      <c r="C59" s="215"/>
      <c r="D59" s="228"/>
      <c r="E59" s="23"/>
      <c r="F59" s="23"/>
      <c r="G59" s="23"/>
    </row>
    <row r="60" spans="1:7" x14ac:dyDescent="0.25">
      <c r="A60">
        <v>1</v>
      </c>
      <c r="C60" s="215"/>
      <c r="D60" s="232" t="s">
        <v>226</v>
      </c>
      <c r="E60" s="116">
        <f>+E13</f>
        <v>527403410</v>
      </c>
      <c r="F60" s="116">
        <f>F14</f>
        <v>325660843.99000001</v>
      </c>
      <c r="G60" s="116">
        <f>G14</f>
        <v>325660843.99000001</v>
      </c>
    </row>
    <row r="61" spans="1:7" x14ac:dyDescent="0.25">
      <c r="C61" s="215"/>
      <c r="D61" s="232"/>
      <c r="E61" s="116"/>
      <c r="F61" s="116"/>
      <c r="G61" s="116"/>
    </row>
    <row r="62" spans="1:7" x14ac:dyDescent="0.25">
      <c r="C62" s="215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5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5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5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4">
        <v>550352418.98000002</v>
      </c>
      <c r="F66" s="174">
        <v>227608424.13</v>
      </c>
      <c r="G66" s="174">
        <v>222009339.68000001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5456353.46</v>
      </c>
      <c r="G68" s="116">
        <f>+G23</f>
        <v>5340224.41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5"/>
      <c r="D70" s="30" t="s">
        <v>255</v>
      </c>
      <c r="E70" s="116">
        <v>0</v>
      </c>
      <c r="F70" s="116">
        <f>F60+F62-F66+F68</f>
        <v>103508773.32000001</v>
      </c>
      <c r="G70" s="116">
        <f>G60+G62-G66+G68</f>
        <v>108991728.72</v>
      </c>
    </row>
    <row r="71" spans="3:9" x14ac:dyDescent="0.25">
      <c r="C71" s="215"/>
      <c r="D71" s="30" t="s">
        <v>256</v>
      </c>
      <c r="E71" s="116">
        <f>E70-E62</f>
        <v>0</v>
      </c>
      <c r="F71" s="116">
        <f t="shared" ref="F71:G71" si="13">F70-F62</f>
        <v>103508773.32000001</v>
      </c>
      <c r="G71" s="116">
        <f t="shared" si="13"/>
        <v>108991728.72</v>
      </c>
      <c r="I71" s="113"/>
    </row>
    <row r="72" spans="3:9" x14ac:dyDescent="0.25">
      <c r="C72" s="215"/>
      <c r="D72" s="30" t="s">
        <v>257</v>
      </c>
      <c r="E72" s="116"/>
      <c r="F72" s="116"/>
      <c r="G72" s="116"/>
    </row>
    <row r="73" spans="3:9" x14ac:dyDescent="0.25">
      <c r="C73" s="229"/>
      <c r="D73" s="31"/>
      <c r="E73" s="150"/>
      <c r="F73" s="150"/>
      <c r="G73" s="150"/>
    </row>
    <row r="74" spans="3:9" x14ac:dyDescent="0.25">
      <c r="C74" s="6"/>
      <c r="D74" s="1"/>
      <c r="E74" s="1"/>
      <c r="F74" s="1"/>
      <c r="G74" s="1"/>
    </row>
    <row r="75" spans="3:9" x14ac:dyDescent="0.25">
      <c r="C75" s="227" t="s">
        <v>239</v>
      </c>
      <c r="D75" s="227"/>
      <c r="E75" s="160" t="s">
        <v>220</v>
      </c>
      <c r="F75" s="199" t="s">
        <v>222</v>
      </c>
      <c r="G75" s="160" t="s">
        <v>223</v>
      </c>
    </row>
    <row r="76" spans="3:9" x14ac:dyDescent="0.25">
      <c r="C76" s="227"/>
      <c r="D76" s="227"/>
      <c r="E76" s="160" t="s">
        <v>240</v>
      </c>
      <c r="F76" s="199"/>
      <c r="G76" s="160" t="s">
        <v>224</v>
      </c>
    </row>
    <row r="77" spans="3:9" x14ac:dyDescent="0.25">
      <c r="C77" s="215"/>
      <c r="D77" s="228"/>
      <c r="E77" s="26"/>
      <c r="F77" s="165"/>
      <c r="G77" s="165"/>
    </row>
    <row r="78" spans="3:9" x14ac:dyDescent="0.25">
      <c r="C78" s="215"/>
      <c r="D78" s="232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5"/>
      <c r="D79" s="232"/>
      <c r="E79" s="116"/>
      <c r="F79" s="116"/>
      <c r="G79" s="116"/>
    </row>
    <row r="80" spans="3:9" x14ac:dyDescent="0.25">
      <c r="C80" s="215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5"/>
      <c r="D81" s="129" t="s">
        <v>642</v>
      </c>
      <c r="E81" s="116"/>
      <c r="F81" s="116"/>
      <c r="G81" s="116"/>
    </row>
    <row r="82" spans="3:7" x14ac:dyDescent="0.25">
      <c r="C82" s="215"/>
      <c r="D82" s="21" t="s">
        <v>259</v>
      </c>
      <c r="E82" s="116"/>
      <c r="F82" s="116"/>
      <c r="G82" s="116"/>
    </row>
    <row r="83" spans="3:7" x14ac:dyDescent="0.25">
      <c r="C83" s="215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5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5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5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5"/>
      <c r="D91" s="30" t="s">
        <v>262</v>
      </c>
      <c r="E91" s="116"/>
      <c r="F91" s="116"/>
      <c r="G91" s="116"/>
    </row>
    <row r="92" spans="3:7" x14ac:dyDescent="0.25">
      <c r="C92" s="215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29"/>
      <c r="D93" s="31"/>
      <c r="E93" s="27"/>
      <c r="F93" s="34"/>
      <c r="G93" s="34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zoomScaleNormal="100" workbookViewId="0">
      <selection activeCell="G93" sqref="G93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33" t="s">
        <v>640</v>
      </c>
      <c r="D4" s="212"/>
      <c r="E4" s="212"/>
      <c r="F4" s="212"/>
      <c r="G4" s="212"/>
      <c r="H4" s="212"/>
      <c r="I4" s="212"/>
      <c r="J4" s="212"/>
      <c r="K4" s="234"/>
    </row>
    <row r="5" spans="3:12" x14ac:dyDescent="0.25">
      <c r="C5" s="235" t="s">
        <v>264</v>
      </c>
      <c r="D5" s="199"/>
      <c r="E5" s="199"/>
      <c r="F5" s="199"/>
      <c r="G5" s="199"/>
      <c r="H5" s="199"/>
      <c r="I5" s="199"/>
      <c r="J5" s="199"/>
      <c r="K5" s="236"/>
    </row>
    <row r="6" spans="3:12" x14ac:dyDescent="0.25">
      <c r="C6" s="237" t="s">
        <v>731</v>
      </c>
      <c r="D6" s="199"/>
      <c r="E6" s="199"/>
      <c r="F6" s="199"/>
      <c r="G6" s="199"/>
      <c r="H6" s="199"/>
      <c r="I6" s="199"/>
      <c r="J6" s="199"/>
      <c r="K6" s="236"/>
    </row>
    <row r="7" spans="3:12" x14ac:dyDescent="0.25">
      <c r="C7" s="238" t="s">
        <v>1</v>
      </c>
      <c r="D7" s="211"/>
      <c r="E7" s="211"/>
      <c r="F7" s="211"/>
      <c r="G7" s="211"/>
      <c r="H7" s="211"/>
      <c r="I7" s="211"/>
      <c r="J7" s="211"/>
      <c r="K7" s="239"/>
    </row>
    <row r="8" spans="3:12" x14ac:dyDescent="0.25">
      <c r="C8" s="240"/>
      <c r="D8" s="240"/>
      <c r="E8" s="240"/>
      <c r="F8" s="199" t="s">
        <v>265</v>
      </c>
      <c r="G8" s="199"/>
      <c r="H8" s="199"/>
      <c r="I8" s="199"/>
      <c r="J8" s="199"/>
      <c r="K8" s="199" t="s">
        <v>266</v>
      </c>
    </row>
    <row r="9" spans="3:12" x14ac:dyDescent="0.25">
      <c r="C9" s="199" t="s">
        <v>239</v>
      </c>
      <c r="D9" s="199"/>
      <c r="E9" s="199"/>
      <c r="F9" s="199" t="s">
        <v>268</v>
      </c>
      <c r="G9" s="160" t="s">
        <v>269</v>
      </c>
      <c r="H9" s="199" t="s">
        <v>271</v>
      </c>
      <c r="I9" s="199" t="s">
        <v>222</v>
      </c>
      <c r="J9" s="199" t="s">
        <v>272</v>
      </c>
      <c r="K9" s="199"/>
    </row>
    <row r="10" spans="3:12" x14ac:dyDescent="0.25">
      <c r="C10" s="199" t="s">
        <v>267</v>
      </c>
      <c r="D10" s="199"/>
      <c r="E10" s="199"/>
      <c r="F10" s="199"/>
      <c r="G10" s="160" t="s">
        <v>270</v>
      </c>
      <c r="H10" s="199"/>
      <c r="I10" s="199"/>
      <c r="J10" s="199"/>
      <c r="K10" s="199"/>
    </row>
    <row r="11" spans="3:12" x14ac:dyDescent="0.25">
      <c r="C11" s="242"/>
      <c r="D11" s="243"/>
      <c r="E11" s="243"/>
      <c r="F11" s="40"/>
      <c r="G11" s="10"/>
      <c r="H11" s="40"/>
      <c r="I11" s="10"/>
      <c r="J11" s="40"/>
      <c r="K11" s="153"/>
    </row>
    <row r="12" spans="3:12" x14ac:dyDescent="0.25">
      <c r="C12" s="244" t="s">
        <v>273</v>
      </c>
      <c r="D12" s="245"/>
      <c r="E12" s="245"/>
      <c r="F12" s="108"/>
      <c r="G12" s="110"/>
      <c r="H12" s="108"/>
      <c r="I12" s="110"/>
      <c r="J12" s="108"/>
      <c r="K12" s="109"/>
    </row>
    <row r="13" spans="3:12" x14ac:dyDescent="0.25">
      <c r="C13" s="35"/>
      <c r="D13" s="241" t="s">
        <v>274</v>
      </c>
      <c r="E13" s="241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41" t="s">
        <v>275</v>
      </c>
      <c r="E14" s="241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41" t="s">
        <v>276</v>
      </c>
      <c r="E15" s="241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41" t="s">
        <v>277</v>
      </c>
      <c r="E16" s="241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41" t="s">
        <v>278</v>
      </c>
      <c r="E17" s="241"/>
      <c r="F17" s="116">
        <v>11400000</v>
      </c>
      <c r="G17" s="116">
        <v>139258.29</v>
      </c>
      <c r="H17" s="116">
        <f>F17+G17</f>
        <v>11539258.289999999</v>
      </c>
      <c r="I17" s="116">
        <v>8023455.0099999998</v>
      </c>
      <c r="J17" s="116">
        <v>8023455.0099999998</v>
      </c>
      <c r="K17" s="116">
        <f>I17-F17</f>
        <v>-3376544.99</v>
      </c>
    </row>
    <row r="18" spans="3:14" x14ac:dyDescent="0.25">
      <c r="C18" s="35"/>
      <c r="D18" s="241" t="s">
        <v>279</v>
      </c>
      <c r="E18" s="241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41" t="s">
        <v>280</v>
      </c>
      <c r="E19" s="241"/>
      <c r="F19" s="116">
        <v>100000</v>
      </c>
      <c r="G19" s="116">
        <v>24070.81</v>
      </c>
      <c r="H19" s="116">
        <f t="shared" si="2"/>
        <v>124070.81</v>
      </c>
      <c r="I19" s="116">
        <v>298070.81</v>
      </c>
      <c r="J19" s="116">
        <v>298070.81</v>
      </c>
      <c r="K19" s="116">
        <f t="shared" si="3"/>
        <v>198070.81</v>
      </c>
    </row>
    <row r="20" spans="3:14" x14ac:dyDescent="0.25">
      <c r="C20" s="246"/>
      <c r="D20" s="241" t="s">
        <v>281</v>
      </c>
      <c r="E20" s="241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643</v>
      </c>
    </row>
    <row r="21" spans="3:14" x14ac:dyDescent="0.25">
      <c r="C21" s="246"/>
      <c r="D21" s="241" t="s">
        <v>282</v>
      </c>
      <c r="E21" s="241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643</v>
      </c>
      <c r="N24" s="113" t="s">
        <v>643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6"/>
      <c r="D27" s="241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6"/>
      <c r="D28" s="241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6"/>
      <c r="D29" s="241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6"/>
      <c r="D30" s="241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6"/>
      <c r="D34" s="241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6"/>
      <c r="D35" s="241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6"/>
      <c r="D36" s="241" t="s">
        <v>297</v>
      </c>
      <c r="E36" s="241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6"/>
      <c r="D37" s="241" t="s">
        <v>298</v>
      </c>
      <c r="E37" s="241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6"/>
      <c r="D41" s="241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6"/>
      <c r="D42" s="241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41" t="s">
        <v>698</v>
      </c>
      <c r="E44" s="241"/>
      <c r="F44" s="116">
        <v>515903410</v>
      </c>
      <c r="G44" s="116">
        <v>65163606.170000002</v>
      </c>
      <c r="H44" s="116">
        <f>F44+G44</f>
        <v>581067016.16999996</v>
      </c>
      <c r="I44" s="116">
        <v>317339318.17000002</v>
      </c>
      <c r="J44" s="116">
        <v>317339318.17000002</v>
      </c>
      <c r="K44" s="116">
        <f>I44-F44</f>
        <v>-198564091.82999998</v>
      </c>
    </row>
    <row r="45" spans="3:11" x14ac:dyDescent="0.25">
      <c r="C45" s="35"/>
      <c r="D45" s="241" t="s">
        <v>305</v>
      </c>
      <c r="E45" s="241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41" t="s">
        <v>307</v>
      </c>
      <c r="E47" s="241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44" t="s">
        <v>310</v>
      </c>
      <c r="D51" s="245"/>
      <c r="E51" s="245"/>
      <c r="F51" s="116">
        <f>F13+F14+F15+F16+F17+F18+F19+F20+F36+F44+F45+F47</f>
        <v>527403410</v>
      </c>
      <c r="G51" s="116">
        <f t="shared" ref="G51:K51" si="6">G13+G14+G15+G16+G17+G18+G19+G20+G36+G44+G45+G47</f>
        <v>65326935.270000003</v>
      </c>
      <c r="H51" s="116">
        <f t="shared" si="6"/>
        <v>592730345.26999998</v>
      </c>
      <c r="I51" s="116">
        <f t="shared" si="6"/>
        <v>325660843.99000001</v>
      </c>
      <c r="J51" s="116">
        <f t="shared" si="6"/>
        <v>325660843.99000001</v>
      </c>
      <c r="K51" s="116">
        <f t="shared" si="6"/>
        <v>-201742566.00999999</v>
      </c>
      <c r="L51" s="113"/>
      <c r="M51" s="113"/>
    </row>
    <row r="52" spans="3:13" x14ac:dyDescent="0.25">
      <c r="C52" s="244" t="s">
        <v>311</v>
      </c>
      <c r="D52" s="245"/>
      <c r="E52" s="245"/>
      <c r="F52" s="116"/>
      <c r="G52" s="116"/>
      <c r="H52" s="116"/>
      <c r="I52" s="116"/>
      <c r="J52" s="116"/>
      <c r="K52" s="116"/>
    </row>
    <row r="53" spans="3:13" x14ac:dyDescent="0.25">
      <c r="C53" s="247" t="s">
        <v>312</v>
      </c>
      <c r="D53" s="245"/>
      <c r="E53" s="245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47" t="s">
        <v>313</v>
      </c>
      <c r="D54" s="245"/>
      <c r="E54" s="245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47" t="s">
        <v>314</v>
      </c>
      <c r="D56" s="245"/>
      <c r="E56" s="245"/>
      <c r="F56" s="116"/>
      <c r="G56" s="116"/>
      <c r="H56" s="116"/>
      <c r="I56" s="116"/>
      <c r="J56" s="116"/>
      <c r="K56" s="116"/>
    </row>
    <row r="57" spans="3:13" x14ac:dyDescent="0.25">
      <c r="C57" s="130"/>
      <c r="D57" s="241" t="s">
        <v>315</v>
      </c>
      <c r="E57" s="241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48"/>
      <c r="D58" s="241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48"/>
      <c r="D59" s="241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48"/>
      <c r="D60" s="241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48"/>
      <c r="D61" s="241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48"/>
      <c r="D62" s="241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48"/>
      <c r="D63" s="241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48"/>
      <c r="D64" s="241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48"/>
      <c r="D65" s="241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48"/>
      <c r="D66" s="241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48"/>
      <c r="D68" s="241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48"/>
      <c r="D69" s="241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48"/>
      <c r="D70" s="241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48"/>
      <c r="D71" s="241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48"/>
      <c r="D72" s="241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48"/>
      <c r="D73" s="241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41" t="s">
        <v>332</v>
      </c>
      <c r="E74" s="241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41" t="s">
        <v>337</v>
      </c>
      <c r="E79" s="241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48"/>
      <c r="D80" s="241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48"/>
      <c r="D81" s="241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48"/>
      <c r="D83" s="241" t="s">
        <v>341</v>
      </c>
      <c r="E83" s="241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48"/>
      <c r="D84" s="241" t="s">
        <v>342</v>
      </c>
      <c r="E84" s="241"/>
      <c r="F84" s="116"/>
      <c r="G84" s="116"/>
      <c r="H84" s="116"/>
      <c r="I84" s="116"/>
      <c r="J84" s="116"/>
      <c r="K84" s="116"/>
    </row>
    <row r="85" spans="3:11" x14ac:dyDescent="0.25">
      <c r="C85" s="130"/>
      <c r="D85" s="241" t="s">
        <v>343</v>
      </c>
      <c r="E85" s="241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41"/>
      <c r="E86" s="241"/>
      <c r="F86" s="116"/>
      <c r="G86" s="116"/>
      <c r="H86" s="116"/>
      <c r="I86" s="116"/>
      <c r="J86" s="116"/>
      <c r="K86" s="116"/>
    </row>
    <row r="87" spans="3:11" x14ac:dyDescent="0.25">
      <c r="C87" s="247" t="s">
        <v>344</v>
      </c>
      <c r="D87" s="245"/>
      <c r="E87" s="245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47" t="s">
        <v>345</v>
      </c>
      <c r="D88" s="245"/>
      <c r="E88" s="245"/>
      <c r="F88" s="116"/>
      <c r="G88" s="116"/>
      <c r="H88" s="116"/>
      <c r="I88" s="116"/>
      <c r="J88" s="116"/>
      <c r="K88" s="116"/>
    </row>
    <row r="89" spans="3:11" x14ac:dyDescent="0.25">
      <c r="C89" s="130"/>
      <c r="D89" s="241"/>
      <c r="E89" s="241"/>
      <c r="F89" s="116"/>
      <c r="G89" s="116"/>
      <c r="H89" s="116"/>
      <c r="I89" s="116"/>
      <c r="J89" s="116"/>
      <c r="K89" s="116"/>
    </row>
    <row r="90" spans="3:11" x14ac:dyDescent="0.25">
      <c r="C90" s="247" t="s">
        <v>346</v>
      </c>
      <c r="D90" s="245"/>
      <c r="E90" s="245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41" t="s">
        <v>347</v>
      </c>
      <c r="E91" s="241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41"/>
      <c r="E92" s="241"/>
      <c r="F92" s="116"/>
      <c r="G92" s="116"/>
      <c r="H92" s="116"/>
      <c r="I92" s="116"/>
      <c r="J92" s="116"/>
      <c r="K92" s="116"/>
    </row>
    <row r="93" spans="3:11" x14ac:dyDescent="0.25">
      <c r="C93" s="247" t="s">
        <v>348</v>
      </c>
      <c r="D93" s="245"/>
      <c r="E93" s="245"/>
      <c r="F93" s="116">
        <f>+F51</f>
        <v>527403410</v>
      </c>
      <c r="G93" s="116">
        <f>+G51+G87</f>
        <v>65326935.270000003</v>
      </c>
      <c r="H93" s="116">
        <f t="shared" ref="H93:K93" si="12">+H51+H87</f>
        <v>592730345.26999998</v>
      </c>
      <c r="I93" s="116">
        <f t="shared" si="12"/>
        <v>325660843.99000001</v>
      </c>
      <c r="J93" s="116">
        <f t="shared" si="12"/>
        <v>325660843.99000001</v>
      </c>
      <c r="K93" s="116">
        <f t="shared" si="12"/>
        <v>-201742566.00999999</v>
      </c>
    </row>
    <row r="94" spans="3:11" x14ac:dyDescent="0.25">
      <c r="C94" s="130"/>
      <c r="D94" s="241"/>
      <c r="E94" s="241"/>
      <c r="F94" s="116"/>
      <c r="G94" s="116"/>
      <c r="H94" s="116"/>
      <c r="I94" s="116"/>
      <c r="J94" s="116"/>
      <c r="K94" s="116"/>
    </row>
    <row r="95" spans="3:11" x14ac:dyDescent="0.25">
      <c r="C95" s="130"/>
      <c r="D95" s="245" t="s">
        <v>349</v>
      </c>
      <c r="E95" s="245"/>
      <c r="F95" s="116"/>
      <c r="G95" s="116"/>
      <c r="H95" s="116"/>
      <c r="I95" s="116"/>
      <c r="J95" s="116"/>
      <c r="K95" s="116"/>
    </row>
    <row r="96" spans="3:11" x14ac:dyDescent="0.25">
      <c r="C96" s="248"/>
      <c r="D96" s="241" t="s">
        <v>350</v>
      </c>
      <c r="E96" s="241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48"/>
      <c r="D97" s="241" t="s">
        <v>351</v>
      </c>
      <c r="E97" s="241"/>
      <c r="F97" s="116"/>
      <c r="G97" s="116"/>
      <c r="H97" s="116"/>
      <c r="I97" s="116"/>
      <c r="J97" s="116"/>
      <c r="K97" s="116"/>
    </row>
    <row r="98" spans="3:11" x14ac:dyDescent="0.25">
      <c r="C98" s="248"/>
      <c r="D98" s="241" t="s">
        <v>352</v>
      </c>
      <c r="E98" s="241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48"/>
      <c r="D99" s="241" t="s">
        <v>353</v>
      </c>
      <c r="E99" s="241"/>
      <c r="F99" s="116"/>
      <c r="G99" s="116"/>
      <c r="H99" s="116"/>
      <c r="I99" s="116"/>
      <c r="J99" s="116"/>
      <c r="K99" s="116"/>
    </row>
    <row r="100" spans="3:11" x14ac:dyDescent="0.25">
      <c r="C100" s="248"/>
      <c r="D100" s="241" t="s">
        <v>248</v>
      </c>
      <c r="E100" s="241"/>
      <c r="F100" s="116"/>
      <c r="G100" s="116"/>
      <c r="H100" s="116"/>
      <c r="I100" s="116"/>
      <c r="J100" s="116"/>
      <c r="K100" s="116"/>
    </row>
    <row r="101" spans="3:11" x14ac:dyDescent="0.25">
      <c r="C101" s="248"/>
      <c r="D101" s="245" t="s">
        <v>354</v>
      </c>
      <c r="E101" s="245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48"/>
      <c r="D102" s="245" t="s">
        <v>355</v>
      </c>
      <c r="E102" s="245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49"/>
      <c r="E103" s="249"/>
      <c r="F103" s="38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topLeftCell="A10" zoomScaleNormal="100" workbookViewId="0">
      <selection activeCell="H13" sqref="H13:I19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643</v>
      </c>
      <c r="F1" s="113" t="s">
        <v>643</v>
      </c>
    </row>
    <row r="3" spans="3:18" x14ac:dyDescent="0.25">
      <c r="C3" s="199" t="s">
        <v>640</v>
      </c>
      <c r="D3" s="199"/>
      <c r="E3" s="199"/>
      <c r="F3" s="199"/>
      <c r="G3" s="199"/>
      <c r="H3" s="199"/>
      <c r="I3" s="199"/>
      <c r="J3" s="199"/>
    </row>
    <row r="4" spans="3:18" x14ac:dyDescent="0.25">
      <c r="C4" s="199" t="s">
        <v>356</v>
      </c>
      <c r="D4" s="199"/>
      <c r="E4" s="199"/>
      <c r="F4" s="199"/>
      <c r="G4" s="199"/>
      <c r="H4" s="199"/>
      <c r="I4" s="199"/>
      <c r="J4" s="199"/>
    </row>
    <row r="5" spans="3:18" x14ac:dyDescent="0.25">
      <c r="C5" s="199" t="s">
        <v>357</v>
      </c>
      <c r="D5" s="199"/>
      <c r="E5" s="199"/>
      <c r="F5" s="199"/>
      <c r="G5" s="199"/>
      <c r="H5" s="199"/>
      <c r="I5" s="199"/>
      <c r="J5" s="199"/>
    </row>
    <row r="6" spans="3:18" x14ac:dyDescent="0.25">
      <c r="C6" s="200" t="s">
        <v>733</v>
      </c>
      <c r="D6" s="199"/>
      <c r="E6" s="199"/>
      <c r="F6" s="199"/>
      <c r="G6" s="199"/>
      <c r="H6" s="199"/>
      <c r="I6" s="199"/>
      <c r="J6" s="199"/>
    </row>
    <row r="7" spans="3:18" x14ac:dyDescent="0.25">
      <c r="C7" s="211" t="s">
        <v>1</v>
      </c>
      <c r="D7" s="211"/>
      <c r="E7" s="211"/>
      <c r="F7" s="211"/>
      <c r="G7" s="211"/>
      <c r="H7" s="211"/>
      <c r="I7" s="211"/>
      <c r="J7" s="211"/>
    </row>
    <row r="8" spans="3:18" x14ac:dyDescent="0.25">
      <c r="C8" s="199" t="s">
        <v>2</v>
      </c>
      <c r="D8" s="199"/>
      <c r="E8" s="199" t="s">
        <v>358</v>
      </c>
      <c r="F8" s="199"/>
      <c r="G8" s="199"/>
      <c r="H8" s="199"/>
      <c r="I8" s="199"/>
      <c r="J8" s="160" t="s">
        <v>359</v>
      </c>
    </row>
    <row r="9" spans="3:18" x14ac:dyDescent="0.25">
      <c r="C9" s="199"/>
      <c r="D9" s="199"/>
      <c r="E9" s="160" t="s">
        <v>240</v>
      </c>
      <c r="F9" s="160" t="s">
        <v>269</v>
      </c>
      <c r="G9" s="199" t="s">
        <v>271</v>
      </c>
      <c r="H9" s="199" t="s">
        <v>222</v>
      </c>
      <c r="I9" s="199" t="s">
        <v>224</v>
      </c>
      <c r="J9" s="160" t="s">
        <v>360</v>
      </c>
    </row>
    <row r="10" spans="3:18" x14ac:dyDescent="0.25">
      <c r="C10" s="211"/>
      <c r="D10" s="211"/>
      <c r="E10" s="164" t="s">
        <v>361</v>
      </c>
      <c r="F10" s="164" t="s">
        <v>270</v>
      </c>
      <c r="G10" s="211"/>
      <c r="H10" s="211"/>
      <c r="I10" s="211"/>
      <c r="J10" s="166"/>
    </row>
    <row r="11" spans="3:18" x14ac:dyDescent="0.25">
      <c r="C11" s="244" t="s">
        <v>362</v>
      </c>
      <c r="D11" s="245"/>
      <c r="E11" s="121">
        <f t="shared" ref="E11:J11" si="0">+E12+E20+E30+E40+E51+E62+E66+E76+E80</f>
        <v>550352418.9799999</v>
      </c>
      <c r="F11" s="121">
        <f t="shared" si="0"/>
        <v>67111005.420000002</v>
      </c>
      <c r="G11" s="121">
        <f t="shared" si="0"/>
        <v>617463424.39999986</v>
      </c>
      <c r="H11" s="121">
        <f t="shared" si="0"/>
        <v>227608424.13</v>
      </c>
      <c r="I11" s="121">
        <f t="shared" si="0"/>
        <v>222009339.67999998</v>
      </c>
      <c r="J11" s="121">
        <f t="shared" si="0"/>
        <v>389855000.26999998</v>
      </c>
      <c r="M11" s="113"/>
      <c r="O11" s="113"/>
      <c r="R11" s="113"/>
    </row>
    <row r="12" spans="3:18" x14ac:dyDescent="0.25">
      <c r="C12" s="246" t="s">
        <v>363</v>
      </c>
      <c r="D12" s="241"/>
      <c r="E12" s="121">
        <f>SUM(E13:E19)</f>
        <v>457193553</v>
      </c>
      <c r="F12" s="121">
        <f>SUM(F13:F19)</f>
        <v>41896229.829999998</v>
      </c>
      <c r="G12" s="121">
        <f>SUM(G13:G19)</f>
        <v>499089782.82999998</v>
      </c>
      <c r="H12" s="121">
        <f t="shared" ref="H12:J12" si="1">SUM(H13:H19)</f>
        <v>189170767.72999999</v>
      </c>
      <c r="I12" s="121">
        <f t="shared" si="1"/>
        <v>185608475.31999999</v>
      </c>
      <c r="J12" s="121">
        <f t="shared" si="1"/>
        <v>309919015.09999996</v>
      </c>
      <c r="L12" s="167"/>
    </row>
    <row r="13" spans="3:18" x14ac:dyDescent="0.25">
      <c r="C13" s="35"/>
      <c r="D13" s="36" t="s">
        <v>364</v>
      </c>
      <c r="E13" s="121">
        <v>153871164</v>
      </c>
      <c r="F13" s="121">
        <v>6217236.75</v>
      </c>
      <c r="G13" s="121">
        <f t="shared" ref="G13:G35" si="2">+E13+F13</f>
        <v>160088400.75</v>
      </c>
      <c r="H13" s="121">
        <v>77065356.099999994</v>
      </c>
      <c r="I13" s="121">
        <v>77065356.099999994</v>
      </c>
      <c r="J13" s="121">
        <f t="shared" ref="J13:J16" si="3">G13-H13</f>
        <v>83023044.650000006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101725803</v>
      </c>
      <c r="F15" s="121">
        <v>138316</v>
      </c>
      <c r="G15" s="121">
        <f t="shared" si="2"/>
        <v>101864119</v>
      </c>
      <c r="H15" s="121">
        <v>31014276.329999998</v>
      </c>
      <c r="I15" s="121">
        <v>31014276.329999998</v>
      </c>
      <c r="J15" s="121">
        <f t="shared" si="3"/>
        <v>70849842.670000002</v>
      </c>
    </row>
    <row r="16" spans="3:18" x14ac:dyDescent="0.25">
      <c r="C16" s="35"/>
      <c r="D16" s="36" t="s">
        <v>367</v>
      </c>
      <c r="E16" s="121">
        <v>3020580</v>
      </c>
      <c r="F16" s="121">
        <v>0</v>
      </c>
      <c r="G16" s="121">
        <f t="shared" si="2"/>
        <v>3020580</v>
      </c>
      <c r="H16" s="121">
        <v>0</v>
      </c>
      <c r="I16" s="121">
        <v>0</v>
      </c>
      <c r="J16" s="121">
        <f t="shared" si="3"/>
        <v>3020580</v>
      </c>
    </row>
    <row r="17" spans="3:13" x14ac:dyDescent="0.25">
      <c r="C17" s="35"/>
      <c r="D17" s="36" t="s">
        <v>368</v>
      </c>
      <c r="E17" s="121">
        <v>198576006</v>
      </c>
      <c r="F17" s="121">
        <v>35540677.079999998</v>
      </c>
      <c r="G17" s="121">
        <f t="shared" si="2"/>
        <v>234116683.07999998</v>
      </c>
      <c r="H17" s="121">
        <v>81091135.299999997</v>
      </c>
      <c r="I17" s="121">
        <v>77528842.890000001</v>
      </c>
      <c r="J17" s="121">
        <f>G17-H17</f>
        <v>153025547.77999997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46" t="s">
        <v>371</v>
      </c>
      <c r="D20" s="241"/>
      <c r="E20" s="121">
        <f t="shared" ref="E20:J20" si="5">SUM(E21:E29)</f>
        <v>17613517</v>
      </c>
      <c r="F20" s="121">
        <f t="shared" si="5"/>
        <v>3745977.31</v>
      </c>
      <c r="G20" s="121">
        <f t="shared" si="5"/>
        <v>21359494.310000002</v>
      </c>
      <c r="H20" s="121">
        <f t="shared" si="5"/>
        <v>10441678.560000001</v>
      </c>
      <c r="I20" s="121">
        <f t="shared" si="5"/>
        <v>10358686.640000001</v>
      </c>
      <c r="J20" s="121">
        <f t="shared" si="5"/>
        <v>10917815.749999998</v>
      </c>
    </row>
    <row r="21" spans="3:13" x14ac:dyDescent="0.25">
      <c r="C21" s="35"/>
      <c r="D21" s="36" t="s">
        <v>712</v>
      </c>
      <c r="E21" s="121">
        <v>7088821</v>
      </c>
      <c r="F21" s="121">
        <v>1000000</v>
      </c>
      <c r="G21" s="121">
        <f t="shared" ref="G21:G29" si="6">+E21+F21</f>
        <v>8088821</v>
      </c>
      <c r="H21" s="121">
        <v>4019776.72</v>
      </c>
      <c r="I21" s="121">
        <v>4019776.72</v>
      </c>
      <c r="J21" s="121">
        <f t="shared" ref="J21:J39" si="7">G21-H21</f>
        <v>4069044.28</v>
      </c>
    </row>
    <row r="22" spans="3:13" x14ac:dyDescent="0.25">
      <c r="C22" s="35"/>
      <c r="D22" s="36" t="s">
        <v>372</v>
      </c>
      <c r="E22" s="121">
        <v>1267644</v>
      </c>
      <c r="F22" s="121">
        <v>50000</v>
      </c>
      <c r="G22" s="121">
        <f t="shared" si="6"/>
        <v>1317644</v>
      </c>
      <c r="H22" s="121">
        <v>1057439.99</v>
      </c>
      <c r="I22" s="121">
        <v>985634.99</v>
      </c>
      <c r="J22" s="121">
        <f t="shared" si="7"/>
        <v>260204.01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2465397</v>
      </c>
      <c r="F24" s="121">
        <v>75977.31</v>
      </c>
      <c r="G24" s="121">
        <f t="shared" si="6"/>
        <v>2541374.31</v>
      </c>
      <c r="H24" s="121">
        <v>567065.17000000004</v>
      </c>
      <c r="I24" s="121">
        <v>567065.17000000004</v>
      </c>
      <c r="J24" s="121">
        <f t="shared" si="7"/>
        <v>1974309.1400000001</v>
      </c>
    </row>
    <row r="25" spans="3:13" x14ac:dyDescent="0.25">
      <c r="C25" s="35"/>
      <c r="D25" s="36" t="s">
        <v>375</v>
      </c>
      <c r="E25" s="121">
        <v>326265</v>
      </c>
      <c r="F25" s="121">
        <v>240000</v>
      </c>
      <c r="G25" s="121">
        <f t="shared" si="6"/>
        <v>566265</v>
      </c>
      <c r="H25" s="121">
        <v>322602.46000000002</v>
      </c>
      <c r="I25" s="121">
        <v>322602.46000000002</v>
      </c>
      <c r="J25" s="121">
        <f t="shared" si="7"/>
        <v>243662.53999999998</v>
      </c>
    </row>
    <row r="26" spans="3:13" x14ac:dyDescent="0.25">
      <c r="C26" s="35"/>
      <c r="D26" s="36" t="s">
        <v>376</v>
      </c>
      <c r="E26" s="121">
        <v>3450000</v>
      </c>
      <c r="F26" s="121">
        <v>1200000</v>
      </c>
      <c r="G26" s="121">
        <f t="shared" si="6"/>
        <v>4650000</v>
      </c>
      <c r="H26" s="121">
        <v>2457459</v>
      </c>
      <c r="I26" s="121">
        <v>2457459</v>
      </c>
      <c r="J26" s="121">
        <f t="shared" si="7"/>
        <v>2192541</v>
      </c>
    </row>
    <row r="27" spans="3:13" x14ac:dyDescent="0.25">
      <c r="C27" s="35"/>
      <c r="D27" s="36" t="s">
        <v>377</v>
      </c>
      <c r="E27" s="121">
        <v>50000</v>
      </c>
      <c r="F27" s="121">
        <v>930000</v>
      </c>
      <c r="G27" s="121">
        <f t="shared" si="6"/>
        <v>980000</v>
      </c>
      <c r="H27" s="121">
        <v>854801.99</v>
      </c>
      <c r="I27" s="121">
        <v>854801.99</v>
      </c>
      <c r="J27" s="121">
        <f t="shared" si="7"/>
        <v>125198.01000000001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2965390</v>
      </c>
      <c r="F29" s="121">
        <v>250000</v>
      </c>
      <c r="G29" s="121">
        <f t="shared" si="6"/>
        <v>3215390</v>
      </c>
      <c r="H29" s="121">
        <v>1162533.23</v>
      </c>
      <c r="I29" s="121">
        <v>1151346.31</v>
      </c>
      <c r="J29" s="121">
        <f t="shared" si="7"/>
        <v>2052856.77</v>
      </c>
    </row>
    <row r="30" spans="3:13" x14ac:dyDescent="0.25">
      <c r="C30" s="246" t="s">
        <v>380</v>
      </c>
      <c r="D30" s="241"/>
      <c r="E30" s="121">
        <f>SUM(E31:E39)</f>
        <v>57788367.519999996</v>
      </c>
      <c r="F30" s="121">
        <f>SUM(F31:F39)</f>
        <v>2749567.5</v>
      </c>
      <c r="G30" s="121">
        <f>SUM(G31:G39)</f>
        <v>60537935.020000003</v>
      </c>
      <c r="H30" s="121">
        <f>SUM(H31:H39)</f>
        <v>19560661.870000001</v>
      </c>
      <c r="I30" s="121">
        <f>SUM(I31:I39)</f>
        <v>17609890.800000001</v>
      </c>
      <c r="J30" s="121">
        <f t="shared" si="7"/>
        <v>40977273.150000006</v>
      </c>
    </row>
    <row r="31" spans="3:13" x14ac:dyDescent="0.25">
      <c r="C31" s="35"/>
      <c r="D31" s="36" t="s">
        <v>381</v>
      </c>
      <c r="E31" s="121">
        <v>7779776</v>
      </c>
      <c r="F31" s="121">
        <v>0</v>
      </c>
      <c r="G31" s="121">
        <f t="shared" si="2"/>
        <v>7779776</v>
      </c>
      <c r="H31" s="121">
        <v>3738459.71</v>
      </c>
      <c r="I31" s="121">
        <v>3732469.7</v>
      </c>
      <c r="J31" s="121">
        <f t="shared" si="7"/>
        <v>4041316.29</v>
      </c>
    </row>
    <row r="32" spans="3:13" x14ac:dyDescent="0.25">
      <c r="C32" s="35"/>
      <c r="D32" s="36" t="s">
        <v>382</v>
      </c>
      <c r="E32" s="121">
        <v>7508683</v>
      </c>
      <c r="F32" s="121">
        <v>15000</v>
      </c>
      <c r="G32" s="121">
        <f t="shared" si="2"/>
        <v>7523683</v>
      </c>
      <c r="H32" s="121">
        <v>1861059.86</v>
      </c>
      <c r="I32" s="121">
        <v>1861059.86</v>
      </c>
      <c r="J32" s="121">
        <f t="shared" si="7"/>
        <v>5662623.1399999997</v>
      </c>
    </row>
    <row r="33" spans="3:10" x14ac:dyDescent="0.25">
      <c r="C33" s="35"/>
      <c r="D33" s="36" t="s">
        <v>383</v>
      </c>
      <c r="E33" s="121">
        <v>6285133</v>
      </c>
      <c r="F33" s="121">
        <v>3310585.35</v>
      </c>
      <c r="G33" s="121">
        <f t="shared" si="2"/>
        <v>9595718.3499999996</v>
      </c>
      <c r="H33" s="121">
        <v>4612224.34</v>
      </c>
      <c r="I33" s="121">
        <v>3993389.28</v>
      </c>
      <c r="J33" s="121">
        <f t="shared" si="7"/>
        <v>4983494.01</v>
      </c>
    </row>
    <row r="34" spans="3:10" x14ac:dyDescent="0.25">
      <c r="C34" s="35"/>
      <c r="D34" s="36" t="s">
        <v>384</v>
      </c>
      <c r="E34" s="121">
        <v>798408</v>
      </c>
      <c r="F34" s="121">
        <v>0</v>
      </c>
      <c r="G34" s="121">
        <f t="shared" si="2"/>
        <v>798408</v>
      </c>
      <c r="H34" s="121">
        <v>387600.21</v>
      </c>
      <c r="I34" s="121">
        <v>387600.21</v>
      </c>
      <c r="J34" s="121">
        <f t="shared" si="7"/>
        <v>410807.79</v>
      </c>
    </row>
    <row r="35" spans="3:10" x14ac:dyDescent="0.25">
      <c r="C35" s="35"/>
      <c r="D35" s="36" t="s">
        <v>713</v>
      </c>
      <c r="E35" s="121">
        <v>16964488.52</v>
      </c>
      <c r="F35" s="121">
        <v>205769</v>
      </c>
      <c r="G35" s="121">
        <f t="shared" si="2"/>
        <v>17170257.52</v>
      </c>
      <c r="H35" s="121">
        <v>3416647.89</v>
      </c>
      <c r="I35" s="121">
        <v>3303547.89</v>
      </c>
      <c r="J35" s="121">
        <f t="shared" si="7"/>
        <v>13753609.629999999</v>
      </c>
    </row>
    <row r="36" spans="3:10" x14ac:dyDescent="0.25">
      <c r="C36" s="35"/>
      <c r="D36" s="36" t="s">
        <v>385</v>
      </c>
      <c r="E36" s="121">
        <v>954472</v>
      </c>
      <c r="F36" s="121">
        <v>100000</v>
      </c>
      <c r="G36" s="121">
        <f>+E36+F36</f>
        <v>1054472</v>
      </c>
      <c r="H36" s="121">
        <v>805217.4</v>
      </c>
      <c r="I36" s="121">
        <v>798257.4</v>
      </c>
      <c r="J36" s="121">
        <f t="shared" si="7"/>
        <v>249254.59999999998</v>
      </c>
    </row>
    <row r="37" spans="3:10" x14ac:dyDescent="0.25">
      <c r="C37" s="35"/>
      <c r="D37" s="36" t="s">
        <v>386</v>
      </c>
      <c r="E37" s="121">
        <v>916049</v>
      </c>
      <c r="F37" s="121">
        <v>0</v>
      </c>
      <c r="G37" s="121">
        <f>+E37+F37</f>
        <v>916049</v>
      </c>
      <c r="H37" s="121">
        <v>413544.2</v>
      </c>
      <c r="I37" s="121">
        <v>413544.2</v>
      </c>
      <c r="J37" s="121">
        <f t="shared" si="7"/>
        <v>502504.8</v>
      </c>
    </row>
    <row r="38" spans="3:10" x14ac:dyDescent="0.25">
      <c r="C38" s="35"/>
      <c r="D38" s="36" t="s">
        <v>387</v>
      </c>
      <c r="E38" s="121">
        <v>1755285</v>
      </c>
      <c r="F38" s="121">
        <v>300000</v>
      </c>
      <c r="G38" s="121">
        <f>+E38+F38</f>
        <v>2055285</v>
      </c>
      <c r="H38" s="121">
        <v>953169.1</v>
      </c>
      <c r="I38" s="121">
        <v>953169.1</v>
      </c>
      <c r="J38" s="121">
        <f t="shared" si="7"/>
        <v>1102115.8999999999</v>
      </c>
    </row>
    <row r="39" spans="3:10" x14ac:dyDescent="0.25">
      <c r="C39" s="35"/>
      <c r="D39" s="36" t="s">
        <v>388</v>
      </c>
      <c r="E39" s="121">
        <v>14826073</v>
      </c>
      <c r="F39" s="121">
        <v>-1181786.8500000001</v>
      </c>
      <c r="G39" s="121">
        <f>+E39+F39</f>
        <v>13644286.15</v>
      </c>
      <c r="H39" s="121">
        <v>3372739.16</v>
      </c>
      <c r="I39" s="121">
        <v>2166853.16</v>
      </c>
      <c r="J39" s="121">
        <f t="shared" si="7"/>
        <v>10271546.99</v>
      </c>
    </row>
    <row r="40" spans="3:10" x14ac:dyDescent="0.25">
      <c r="C40" s="246" t="s">
        <v>389</v>
      </c>
      <c r="D40" s="241"/>
      <c r="E40" s="121">
        <f t="shared" ref="E40:J40" si="8">SUM(E42:E50)</f>
        <v>0</v>
      </c>
      <c r="F40" s="121">
        <f t="shared" si="8"/>
        <v>0</v>
      </c>
      <c r="G40" s="121">
        <f t="shared" si="8"/>
        <v>0</v>
      </c>
      <c r="H40" s="121">
        <f t="shared" si="8"/>
        <v>0</v>
      </c>
      <c r="I40" s="121">
        <f t="shared" si="8"/>
        <v>0</v>
      </c>
      <c r="J40" s="121">
        <f t="shared" si="8"/>
        <v>0</v>
      </c>
    </row>
    <row r="41" spans="3:10" x14ac:dyDescent="0.25">
      <c r="C41" s="246" t="s">
        <v>390</v>
      </c>
      <c r="D41" s="241"/>
      <c r="E41" s="121"/>
      <c r="F41" s="121"/>
      <c r="G41" s="121"/>
      <c r="H41" s="121"/>
      <c r="I41" s="121"/>
      <c r="J41" s="121"/>
    </row>
    <row r="42" spans="3:10" x14ac:dyDescent="0.25">
      <c r="C42" s="35"/>
      <c r="D42" s="36" t="s">
        <v>391</v>
      </c>
      <c r="E42" s="113">
        <v>0</v>
      </c>
      <c r="F42" s="121">
        <v>0</v>
      </c>
      <c r="G42" s="121">
        <f>+E42+F42</f>
        <v>0</v>
      </c>
      <c r="H42" s="121">
        <v>0</v>
      </c>
      <c r="I42" s="121">
        <v>0</v>
      </c>
      <c r="J42" s="121">
        <f t="shared" ref="J42:J50" si="9">G42-H42</f>
        <v>0</v>
      </c>
    </row>
    <row r="43" spans="3:10" x14ac:dyDescent="0.25">
      <c r="C43" s="35"/>
      <c r="D43" s="36" t="s">
        <v>392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si="9"/>
        <v>0</v>
      </c>
    </row>
    <row r="44" spans="3:10" x14ac:dyDescent="0.25">
      <c r="C44" s="35"/>
      <c r="D44" s="36" t="s">
        <v>393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9"/>
        <v>0</v>
      </c>
    </row>
    <row r="45" spans="3:10" x14ac:dyDescent="0.25">
      <c r="C45" s="35"/>
      <c r="D45" s="36" t="s">
        <v>394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9"/>
        <v>0</v>
      </c>
    </row>
    <row r="46" spans="3:10" x14ac:dyDescent="0.25">
      <c r="C46" s="35"/>
      <c r="D46" s="36" t="s">
        <v>395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9"/>
        <v>0</v>
      </c>
    </row>
    <row r="47" spans="3:10" x14ac:dyDescent="0.25">
      <c r="C47" s="35"/>
      <c r="D47" s="36" t="s">
        <v>396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9"/>
        <v>0</v>
      </c>
    </row>
    <row r="48" spans="3:10" x14ac:dyDescent="0.25">
      <c r="C48" s="35"/>
      <c r="D48" s="36" t="s">
        <v>397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9"/>
        <v>0</v>
      </c>
    </row>
    <row r="49" spans="3:10" x14ac:dyDescent="0.25">
      <c r="C49" s="35"/>
      <c r="D49" s="36" t="s">
        <v>398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9"/>
        <v>0</v>
      </c>
    </row>
    <row r="50" spans="3:10" x14ac:dyDescent="0.25">
      <c r="C50" s="35"/>
      <c r="D50" s="36" t="s">
        <v>399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9"/>
        <v>0</v>
      </c>
    </row>
    <row r="51" spans="3:10" x14ac:dyDescent="0.25">
      <c r="C51" s="246" t="s">
        <v>400</v>
      </c>
      <c r="D51" s="241"/>
      <c r="E51" s="121">
        <f>SUM(E53:E61)</f>
        <v>8588211.4299999997</v>
      </c>
      <c r="F51" s="121">
        <f t="shared" ref="F51:J51" si="10">SUM(F53:F61)</f>
        <v>21305595.509999998</v>
      </c>
      <c r="G51" s="121">
        <f t="shared" si="10"/>
        <v>29893806.939999998</v>
      </c>
      <c r="H51" s="121">
        <f t="shared" si="10"/>
        <v>7473807.6399999997</v>
      </c>
      <c r="I51" s="121">
        <f t="shared" si="10"/>
        <v>7473807.6399999997</v>
      </c>
      <c r="J51" s="121">
        <f t="shared" si="10"/>
        <v>22419999.300000001</v>
      </c>
    </row>
    <row r="52" spans="3:10" x14ac:dyDescent="0.25">
      <c r="C52" s="246" t="s">
        <v>401</v>
      </c>
      <c r="D52" s="241"/>
      <c r="E52" s="121"/>
      <c r="F52" s="121"/>
      <c r="G52" s="121"/>
      <c r="H52" s="121"/>
      <c r="I52" s="121"/>
      <c r="J52" s="121"/>
    </row>
    <row r="53" spans="3:10" x14ac:dyDescent="0.25">
      <c r="C53" s="35"/>
      <c r="D53" s="36" t="s">
        <v>402</v>
      </c>
      <c r="E53" s="121">
        <v>5077785.1900000004</v>
      </c>
      <c r="F53" s="121">
        <v>10921767.26</v>
      </c>
      <c r="G53" s="121">
        <f t="shared" ref="G53:G61" si="11">+E53+F53</f>
        <v>15999552.449999999</v>
      </c>
      <c r="H53" s="121">
        <v>2373856.2200000002</v>
      </c>
      <c r="I53" s="121">
        <v>2373856.2200000002</v>
      </c>
      <c r="J53" s="121">
        <f t="shared" ref="J53:J61" si="12">G53-H53</f>
        <v>13625696.229999999</v>
      </c>
    </row>
    <row r="54" spans="3:10" x14ac:dyDescent="0.25">
      <c r="C54" s="35"/>
      <c r="D54" s="36" t="s">
        <v>403</v>
      </c>
      <c r="E54" s="121">
        <v>2510426.2400000002</v>
      </c>
      <c r="F54" s="121">
        <v>6708972.6200000001</v>
      </c>
      <c r="G54" s="121">
        <f t="shared" si="11"/>
        <v>9219398.8599999994</v>
      </c>
      <c r="H54" s="121">
        <v>853469.34</v>
      </c>
      <c r="I54" s="121">
        <v>853469.34</v>
      </c>
      <c r="J54" s="121">
        <f t="shared" si="12"/>
        <v>8365929.5199999996</v>
      </c>
    </row>
    <row r="55" spans="3:10" x14ac:dyDescent="0.25">
      <c r="C55" s="35"/>
      <c r="D55" s="36" t="s">
        <v>404</v>
      </c>
      <c r="E55" s="121">
        <v>0</v>
      </c>
      <c r="F55" s="121">
        <v>56033.55</v>
      </c>
      <c r="G55" s="121">
        <f t="shared" si="11"/>
        <v>56033.55</v>
      </c>
      <c r="H55" s="121">
        <v>0</v>
      </c>
      <c r="I55" s="121">
        <v>0</v>
      </c>
      <c r="J55" s="121">
        <f t="shared" si="12"/>
        <v>56033.55</v>
      </c>
    </row>
    <row r="56" spans="3:10" x14ac:dyDescent="0.25">
      <c r="C56" s="35"/>
      <c r="D56" s="36" t="s">
        <v>405</v>
      </c>
      <c r="E56" s="121">
        <v>1000000</v>
      </c>
      <c r="F56" s="121">
        <v>2410544.4</v>
      </c>
      <c r="G56" s="121">
        <f t="shared" si="11"/>
        <v>3410544.4</v>
      </c>
      <c r="H56" s="121">
        <v>3368204.4</v>
      </c>
      <c r="I56" s="121">
        <v>3368204.4</v>
      </c>
      <c r="J56" s="121">
        <f t="shared" si="12"/>
        <v>42340</v>
      </c>
    </row>
    <row r="57" spans="3:10" x14ac:dyDescent="0.25">
      <c r="C57" s="35"/>
      <c r="D57" s="36" t="s">
        <v>406</v>
      </c>
      <c r="E57" s="121">
        <v>0</v>
      </c>
      <c r="F57" s="121">
        <v>0</v>
      </c>
      <c r="G57" s="121">
        <f t="shared" si="11"/>
        <v>0</v>
      </c>
      <c r="H57" s="121">
        <v>0</v>
      </c>
      <c r="I57" s="121">
        <v>0</v>
      </c>
      <c r="J57" s="121">
        <f t="shared" si="12"/>
        <v>0</v>
      </c>
    </row>
    <row r="58" spans="3:10" x14ac:dyDescent="0.25">
      <c r="C58" s="35"/>
      <c r="D58" s="36" t="s">
        <v>407</v>
      </c>
      <c r="E58" s="121">
        <v>0</v>
      </c>
      <c r="F58" s="121">
        <v>1208277.68</v>
      </c>
      <c r="G58" s="121">
        <f t="shared" si="11"/>
        <v>1208277.68</v>
      </c>
      <c r="H58" s="121">
        <v>878277.68</v>
      </c>
      <c r="I58" s="121">
        <v>878277.68</v>
      </c>
      <c r="J58" s="121">
        <f t="shared" si="12"/>
        <v>329999.99999999988</v>
      </c>
    </row>
    <row r="59" spans="3:10" x14ac:dyDescent="0.25">
      <c r="C59" s="35"/>
      <c r="D59" s="36" t="s">
        <v>408</v>
      </c>
      <c r="E59" s="121">
        <v>0</v>
      </c>
      <c r="F59" s="121">
        <v>0</v>
      </c>
      <c r="G59" s="121">
        <f t="shared" si="11"/>
        <v>0</v>
      </c>
      <c r="H59" s="121">
        <v>0</v>
      </c>
      <c r="I59" s="121">
        <v>0</v>
      </c>
      <c r="J59" s="121">
        <f t="shared" si="12"/>
        <v>0</v>
      </c>
    </row>
    <row r="60" spans="3:10" x14ac:dyDescent="0.25">
      <c r="C60" s="35"/>
      <c r="D60" s="36" t="s">
        <v>409</v>
      </c>
      <c r="E60" s="121">
        <v>0</v>
      </c>
      <c r="F60" s="121">
        <v>0</v>
      </c>
      <c r="G60" s="121">
        <f t="shared" si="11"/>
        <v>0</v>
      </c>
      <c r="H60" s="121">
        <v>0</v>
      </c>
      <c r="I60" s="121">
        <v>0</v>
      </c>
      <c r="J60" s="121">
        <f t="shared" si="12"/>
        <v>0</v>
      </c>
    </row>
    <row r="61" spans="3:10" x14ac:dyDescent="0.25">
      <c r="C61" s="35"/>
      <c r="D61" s="36" t="s">
        <v>410</v>
      </c>
      <c r="E61" s="121">
        <v>0</v>
      </c>
      <c r="F61" s="121">
        <v>0</v>
      </c>
      <c r="G61" s="121">
        <f t="shared" si="11"/>
        <v>0</v>
      </c>
      <c r="H61" s="121">
        <v>0</v>
      </c>
      <c r="I61" s="121">
        <v>0</v>
      </c>
      <c r="J61" s="121">
        <f t="shared" si="12"/>
        <v>0</v>
      </c>
    </row>
    <row r="62" spans="3:10" x14ac:dyDescent="0.25">
      <c r="C62" s="246" t="s">
        <v>411</v>
      </c>
      <c r="D62" s="241"/>
      <c r="E62" s="121">
        <f>SUM(E63:E65)</f>
        <v>9168770.0299999993</v>
      </c>
      <c r="F62" s="121">
        <f t="shared" ref="F62:I62" si="13">SUM(F63:F65)</f>
        <v>-2586364.73</v>
      </c>
      <c r="G62" s="121">
        <f t="shared" si="13"/>
        <v>6582405.2999999989</v>
      </c>
      <c r="H62" s="121">
        <f t="shared" si="13"/>
        <v>961508.33</v>
      </c>
      <c r="I62" s="121">
        <f t="shared" si="13"/>
        <v>958479.28</v>
      </c>
      <c r="J62" s="121">
        <f t="shared" ref="J62" si="14">+G62-H62</f>
        <v>5620896.9699999988</v>
      </c>
    </row>
    <row r="63" spans="3:10" x14ac:dyDescent="0.25">
      <c r="C63" s="35"/>
      <c r="D63" s="36" t="s">
        <v>412</v>
      </c>
      <c r="E63" s="121">
        <v>0</v>
      </c>
      <c r="F63" s="121">
        <v>0</v>
      </c>
      <c r="G63" s="121">
        <f>+E63+F63</f>
        <v>0</v>
      </c>
      <c r="H63" s="121">
        <v>0</v>
      </c>
      <c r="I63" s="121">
        <v>0</v>
      </c>
      <c r="J63" s="121">
        <f t="shared" ref="J63:J65" si="15">G63-H63</f>
        <v>0</v>
      </c>
    </row>
    <row r="64" spans="3:10" x14ac:dyDescent="0.25">
      <c r="C64" s="35"/>
      <c r="D64" s="36" t="s">
        <v>413</v>
      </c>
      <c r="E64" s="121">
        <v>9168770.0299999993</v>
      </c>
      <c r="F64" s="121">
        <v>-2586364.73</v>
      </c>
      <c r="G64" s="121">
        <f t="shared" ref="G64" si="16">+E64+F64</f>
        <v>6582405.2999999989</v>
      </c>
      <c r="H64" s="121">
        <v>961508.33</v>
      </c>
      <c r="I64" s="121">
        <v>958479.28</v>
      </c>
      <c r="J64" s="121">
        <f t="shared" si="15"/>
        <v>5620896.9699999988</v>
      </c>
    </row>
    <row r="65" spans="3:10" x14ac:dyDescent="0.25">
      <c r="C65" s="35"/>
      <c r="D65" s="36" t="s">
        <v>414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f t="shared" si="15"/>
        <v>0</v>
      </c>
    </row>
    <row r="66" spans="3:10" x14ac:dyDescent="0.25">
      <c r="C66" s="246" t="s">
        <v>415</v>
      </c>
      <c r="D66" s="241"/>
      <c r="E66" s="121">
        <f>SUM(E69:E75)</f>
        <v>0</v>
      </c>
      <c r="F66" s="121">
        <f t="shared" ref="F66:J66" si="17">SUM(F69:F75)</f>
        <v>0</v>
      </c>
      <c r="G66" s="121">
        <f t="shared" si="17"/>
        <v>0</v>
      </c>
      <c r="H66" s="121">
        <f t="shared" si="17"/>
        <v>0</v>
      </c>
      <c r="I66" s="121">
        <f t="shared" si="17"/>
        <v>0</v>
      </c>
      <c r="J66" s="121">
        <f t="shared" si="17"/>
        <v>0</v>
      </c>
    </row>
    <row r="67" spans="3:10" x14ac:dyDescent="0.25">
      <c r="C67" s="246" t="s">
        <v>416</v>
      </c>
      <c r="D67" s="241"/>
      <c r="E67" s="121"/>
      <c r="F67" s="121"/>
      <c r="G67" s="121"/>
      <c r="H67" s="121"/>
      <c r="I67" s="121"/>
      <c r="J67" s="121"/>
    </row>
    <row r="68" spans="3:10" x14ac:dyDescent="0.25">
      <c r="C68" s="35"/>
      <c r="D68" s="36" t="s">
        <v>417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f t="shared" ref="J68:J75" si="18">G68-H68</f>
        <v>0</v>
      </c>
    </row>
    <row r="69" spans="3:10" x14ac:dyDescent="0.25">
      <c r="C69" s="35"/>
      <c r="D69" s="36" t="s">
        <v>418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si="18"/>
        <v>0</v>
      </c>
    </row>
    <row r="70" spans="3:10" x14ac:dyDescent="0.25">
      <c r="C70" s="35"/>
      <c r="D70" s="36" t="s">
        <v>419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8"/>
        <v>0</v>
      </c>
    </row>
    <row r="71" spans="3:10" x14ac:dyDescent="0.25">
      <c r="C71" s="35"/>
      <c r="D71" s="36" t="s">
        <v>420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8"/>
        <v>0</v>
      </c>
    </row>
    <row r="72" spans="3:10" x14ac:dyDescent="0.25">
      <c r="C72" s="35"/>
      <c r="D72" s="36" t="s">
        <v>421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8"/>
        <v>0</v>
      </c>
    </row>
    <row r="73" spans="3:10" x14ac:dyDescent="0.25">
      <c r="C73" s="35"/>
      <c r="D73" s="36" t="s">
        <v>422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8"/>
        <v>0</v>
      </c>
    </row>
    <row r="74" spans="3:10" x14ac:dyDescent="0.25">
      <c r="C74" s="35"/>
      <c r="D74" s="36" t="s">
        <v>423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8"/>
        <v>0</v>
      </c>
    </row>
    <row r="75" spans="3:10" x14ac:dyDescent="0.25">
      <c r="C75" s="35"/>
      <c r="D75" s="36" t="s">
        <v>424</v>
      </c>
      <c r="E75" s="121">
        <v>0</v>
      </c>
      <c r="F75" s="121">
        <v>0</v>
      </c>
      <c r="G75" s="121">
        <f>F75</f>
        <v>0</v>
      </c>
      <c r="H75" s="121">
        <v>0</v>
      </c>
      <c r="I75" s="121">
        <v>0</v>
      </c>
      <c r="J75" s="121">
        <f t="shared" si="18"/>
        <v>0</v>
      </c>
    </row>
    <row r="76" spans="3:10" x14ac:dyDescent="0.25">
      <c r="C76" s="246" t="s">
        <v>425</v>
      </c>
      <c r="D76" s="241"/>
      <c r="E76" s="121">
        <f>+E77+E78+E79</f>
        <v>0</v>
      </c>
      <c r="F76" s="121">
        <f t="shared" ref="F76:I76" si="19">+F77+F78+F79</f>
        <v>0</v>
      </c>
      <c r="G76" s="121">
        <v>0</v>
      </c>
      <c r="H76" s="121">
        <f t="shared" si="19"/>
        <v>0</v>
      </c>
      <c r="I76" s="121">
        <f t="shared" si="19"/>
        <v>0</v>
      </c>
      <c r="J76" s="121">
        <f>+G76</f>
        <v>0</v>
      </c>
    </row>
    <row r="77" spans="3:10" x14ac:dyDescent="0.25">
      <c r="C77" s="35"/>
      <c r="D77" s="36" t="s">
        <v>426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f t="shared" ref="J77:J79" si="20">G77-H77</f>
        <v>0</v>
      </c>
    </row>
    <row r="78" spans="3:10" x14ac:dyDescent="0.25">
      <c r="C78" s="35"/>
      <c r="D78" s="36" t="s">
        <v>427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si="20"/>
        <v>0</v>
      </c>
    </row>
    <row r="79" spans="3:10" x14ac:dyDescent="0.25">
      <c r="C79" s="35"/>
      <c r="D79" s="36" t="s">
        <v>428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20"/>
        <v>0</v>
      </c>
    </row>
    <row r="80" spans="3:10" x14ac:dyDescent="0.25">
      <c r="C80" s="246" t="s">
        <v>429</v>
      </c>
      <c r="D80" s="241"/>
      <c r="E80" s="121">
        <f>SUM(E82:E87)</f>
        <v>0</v>
      </c>
      <c r="F80" s="121">
        <f>+F81</f>
        <v>0</v>
      </c>
      <c r="G80" s="121">
        <f t="shared" ref="G80:J80" si="21">+G81</f>
        <v>0</v>
      </c>
      <c r="H80" s="121">
        <f t="shared" si="21"/>
        <v>0</v>
      </c>
      <c r="I80" s="121">
        <f t="shared" si="21"/>
        <v>0</v>
      </c>
      <c r="J80" s="121">
        <f t="shared" si="21"/>
        <v>0</v>
      </c>
    </row>
    <row r="81" spans="3:18" x14ac:dyDescent="0.25">
      <c r="C81" s="35"/>
      <c r="D81" s="36" t="s">
        <v>430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ref="J81:J92" si="22">G81-H81</f>
        <v>0</v>
      </c>
    </row>
    <row r="82" spans="3:18" x14ac:dyDescent="0.25">
      <c r="C82" s="35"/>
      <c r="D82" s="36" t="s">
        <v>431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si="22"/>
        <v>0</v>
      </c>
    </row>
    <row r="83" spans="3:18" x14ac:dyDescent="0.25">
      <c r="C83" s="35"/>
      <c r="D83" s="36" t="s">
        <v>432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2"/>
        <v>0</v>
      </c>
    </row>
    <row r="84" spans="3:18" x14ac:dyDescent="0.25">
      <c r="C84" s="35"/>
      <c r="D84" s="36" t="s">
        <v>433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2"/>
        <v>0</v>
      </c>
    </row>
    <row r="85" spans="3:18" x14ac:dyDescent="0.25">
      <c r="C85" s="35"/>
      <c r="D85" s="36" t="s">
        <v>434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2"/>
        <v>0</v>
      </c>
    </row>
    <row r="86" spans="3:18" x14ac:dyDescent="0.25">
      <c r="C86" s="35"/>
      <c r="D86" s="36" t="s">
        <v>435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2"/>
        <v>0</v>
      </c>
    </row>
    <row r="87" spans="3:18" x14ac:dyDescent="0.25">
      <c r="C87" s="35"/>
      <c r="D87" s="36" t="s">
        <v>436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2"/>
        <v>0</v>
      </c>
    </row>
    <row r="88" spans="3:18" x14ac:dyDescent="0.25">
      <c r="C88" s="244" t="s">
        <v>704</v>
      </c>
      <c r="D88" s="245"/>
      <c r="E88" s="121">
        <v>0</v>
      </c>
      <c r="F88" s="121">
        <f>F89+F89+F90+F91+F92+F93</f>
        <v>0</v>
      </c>
      <c r="G88" s="121">
        <f t="shared" ref="G88:I88" si="23">G89+G89+G90+G91+G92+G93</f>
        <v>0</v>
      </c>
      <c r="H88" s="121">
        <f t="shared" si="23"/>
        <v>0</v>
      </c>
      <c r="I88" s="121">
        <f t="shared" si="23"/>
        <v>0</v>
      </c>
      <c r="J88" s="121">
        <f t="shared" si="22"/>
        <v>0</v>
      </c>
      <c r="M88" s="113"/>
      <c r="O88" s="113"/>
      <c r="R88" s="113"/>
    </row>
    <row r="89" spans="3:18" x14ac:dyDescent="0.25">
      <c r="C89" s="246" t="s">
        <v>705</v>
      </c>
      <c r="D89" s="241"/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2"/>
        <v>0</v>
      </c>
      <c r="M89" s="113"/>
      <c r="O89" s="113"/>
      <c r="R89" s="113"/>
    </row>
    <row r="90" spans="3:18" x14ac:dyDescent="0.25">
      <c r="C90" s="246" t="s">
        <v>706</v>
      </c>
      <c r="D90" s="241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2"/>
        <v>0</v>
      </c>
    </row>
    <row r="91" spans="3:18" x14ac:dyDescent="0.25">
      <c r="C91" s="246" t="s">
        <v>707</v>
      </c>
      <c r="D91" s="241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2"/>
        <v>0</v>
      </c>
    </row>
    <row r="92" spans="3:18" x14ac:dyDescent="0.25">
      <c r="C92" s="246" t="s">
        <v>389</v>
      </c>
      <c r="D92" s="241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2"/>
        <v>0</v>
      </c>
    </row>
    <row r="93" spans="3:18" x14ac:dyDescent="0.25">
      <c r="C93" s="246" t="s">
        <v>400</v>
      </c>
      <c r="D93" s="241"/>
      <c r="E93" s="121">
        <f>SUM(E95:E103)</f>
        <v>0</v>
      </c>
      <c r="F93" s="121">
        <f t="shared" ref="F93:J93" si="24">SUM(F95:F103)</f>
        <v>0</v>
      </c>
      <c r="G93" s="121">
        <f t="shared" si="24"/>
        <v>0</v>
      </c>
      <c r="H93" s="121">
        <f t="shared" si="24"/>
        <v>0</v>
      </c>
      <c r="I93" s="121">
        <f t="shared" si="24"/>
        <v>0</v>
      </c>
      <c r="J93" s="121">
        <f t="shared" si="24"/>
        <v>0</v>
      </c>
    </row>
    <row r="94" spans="3:18" x14ac:dyDescent="0.25">
      <c r="C94" s="246" t="s">
        <v>401</v>
      </c>
      <c r="D94" s="241"/>
      <c r="E94" s="121"/>
      <c r="F94" s="121"/>
      <c r="G94" s="121"/>
      <c r="H94" s="121"/>
      <c r="I94" s="121"/>
      <c r="J94" s="121"/>
    </row>
    <row r="95" spans="3:18" x14ac:dyDescent="0.25">
      <c r="C95" s="35"/>
      <c r="D95" s="36" t="s">
        <v>402</v>
      </c>
      <c r="E95" s="121">
        <v>0</v>
      </c>
      <c r="F95" s="121">
        <v>0</v>
      </c>
      <c r="G95" s="121">
        <f>E95+F95</f>
        <v>0</v>
      </c>
      <c r="H95" s="121">
        <v>0</v>
      </c>
      <c r="I95" s="121">
        <v>0</v>
      </c>
      <c r="J95" s="121">
        <f t="shared" ref="J95:J102" si="25">G95-H95</f>
        <v>0</v>
      </c>
    </row>
    <row r="96" spans="3:18" x14ac:dyDescent="0.25">
      <c r="C96" s="35"/>
      <c r="D96" s="36" t="s">
        <v>403</v>
      </c>
      <c r="E96" s="121">
        <v>0</v>
      </c>
      <c r="F96" s="121">
        <v>0</v>
      </c>
      <c r="G96" s="121">
        <f t="shared" ref="G96:G103" si="26">+E96+F96</f>
        <v>0</v>
      </c>
      <c r="H96" s="121">
        <v>0</v>
      </c>
      <c r="I96" s="121">
        <v>0</v>
      </c>
      <c r="J96" s="121">
        <f t="shared" si="25"/>
        <v>0</v>
      </c>
    </row>
    <row r="97" spans="3:18" x14ac:dyDescent="0.25">
      <c r="C97" s="35"/>
      <c r="D97" s="36" t="s">
        <v>404</v>
      </c>
      <c r="E97" s="121">
        <v>0</v>
      </c>
      <c r="F97" s="121">
        <v>0</v>
      </c>
      <c r="G97" s="121">
        <f t="shared" si="26"/>
        <v>0</v>
      </c>
      <c r="H97" s="121">
        <v>0</v>
      </c>
      <c r="I97" s="121">
        <v>0</v>
      </c>
      <c r="J97" s="121">
        <f t="shared" si="25"/>
        <v>0</v>
      </c>
    </row>
    <row r="98" spans="3:18" x14ac:dyDescent="0.25">
      <c r="C98" s="35"/>
      <c r="D98" s="36" t="s">
        <v>405</v>
      </c>
      <c r="E98" s="121">
        <v>0</v>
      </c>
      <c r="F98" s="121">
        <v>0</v>
      </c>
      <c r="G98" s="121">
        <f t="shared" si="26"/>
        <v>0</v>
      </c>
      <c r="H98" s="121">
        <v>0</v>
      </c>
      <c r="I98" s="121">
        <v>0</v>
      </c>
      <c r="J98" s="121">
        <f t="shared" si="25"/>
        <v>0</v>
      </c>
    </row>
    <row r="99" spans="3:18" x14ac:dyDescent="0.25">
      <c r="C99" s="35"/>
      <c r="D99" s="36" t="s">
        <v>406</v>
      </c>
      <c r="E99" s="121">
        <v>0</v>
      </c>
      <c r="F99" s="121">
        <v>0</v>
      </c>
      <c r="G99" s="121">
        <f t="shared" si="26"/>
        <v>0</v>
      </c>
      <c r="H99" s="121">
        <v>0</v>
      </c>
      <c r="I99" s="121">
        <v>0</v>
      </c>
      <c r="J99" s="121">
        <f t="shared" si="25"/>
        <v>0</v>
      </c>
    </row>
    <row r="100" spans="3:18" x14ac:dyDescent="0.25">
      <c r="C100" s="35"/>
      <c r="D100" s="36" t="s">
        <v>407</v>
      </c>
      <c r="E100" s="121">
        <v>0</v>
      </c>
      <c r="F100" s="121">
        <v>0</v>
      </c>
      <c r="G100" s="121">
        <f t="shared" si="26"/>
        <v>0</v>
      </c>
      <c r="H100" s="121">
        <v>0</v>
      </c>
      <c r="I100" s="121">
        <v>0</v>
      </c>
      <c r="J100" s="121">
        <f t="shared" si="25"/>
        <v>0</v>
      </c>
    </row>
    <row r="101" spans="3:18" x14ac:dyDescent="0.25">
      <c r="C101" s="35"/>
      <c r="D101" s="36" t="s">
        <v>408</v>
      </c>
      <c r="E101" s="121">
        <v>0</v>
      </c>
      <c r="F101" s="121">
        <v>0</v>
      </c>
      <c r="G101" s="121">
        <f t="shared" si="26"/>
        <v>0</v>
      </c>
      <c r="H101" s="121">
        <v>0</v>
      </c>
      <c r="I101" s="121">
        <v>0</v>
      </c>
      <c r="J101" s="121">
        <f t="shared" si="25"/>
        <v>0</v>
      </c>
    </row>
    <row r="102" spans="3:18" x14ac:dyDescent="0.25">
      <c r="C102" s="35"/>
      <c r="D102" s="36" t="s">
        <v>409</v>
      </c>
      <c r="E102" s="121">
        <v>0</v>
      </c>
      <c r="F102" s="121">
        <v>0</v>
      </c>
      <c r="G102" s="121">
        <f t="shared" si="26"/>
        <v>0</v>
      </c>
      <c r="H102" s="121">
        <v>0</v>
      </c>
      <c r="I102" s="121">
        <v>0</v>
      </c>
      <c r="J102" s="121">
        <f t="shared" si="25"/>
        <v>0</v>
      </c>
    </row>
    <row r="103" spans="3:18" x14ac:dyDescent="0.25">
      <c r="C103" s="35"/>
      <c r="D103" s="36" t="s">
        <v>410</v>
      </c>
      <c r="E103" s="121">
        <v>0</v>
      </c>
      <c r="F103" s="121">
        <v>0</v>
      </c>
      <c r="G103" s="121">
        <f t="shared" si="26"/>
        <v>0</v>
      </c>
      <c r="H103" s="121">
        <v>0</v>
      </c>
      <c r="I103" s="121">
        <v>0</v>
      </c>
      <c r="J103" s="121">
        <v>0</v>
      </c>
    </row>
    <row r="104" spans="3:18" x14ac:dyDescent="0.25">
      <c r="C104" s="50"/>
      <c r="D104" s="178"/>
      <c r="E104" s="121"/>
      <c r="F104" s="122"/>
      <c r="G104" s="121"/>
      <c r="H104" s="121"/>
      <c r="I104" s="121"/>
      <c r="J104" s="170"/>
    </row>
    <row r="105" spans="3:18" x14ac:dyDescent="0.25">
      <c r="C105" s="244" t="s">
        <v>708</v>
      </c>
      <c r="D105" s="245"/>
      <c r="E105" s="121">
        <f>E11+E88</f>
        <v>550352418.9799999</v>
      </c>
      <c r="F105" s="121">
        <f>F11+F88</f>
        <v>67111005.420000002</v>
      </c>
      <c r="G105" s="121">
        <f>G11+G88</f>
        <v>617463424.39999986</v>
      </c>
      <c r="H105" s="121">
        <f>H11+H88</f>
        <v>227608424.13</v>
      </c>
      <c r="I105" s="121">
        <f>I88+I11</f>
        <v>222009339.67999998</v>
      </c>
      <c r="J105" s="121">
        <f>J95+J11</f>
        <v>389855000.26999998</v>
      </c>
      <c r="M105" s="113"/>
      <c r="O105" s="113"/>
      <c r="R105" s="113"/>
    </row>
    <row r="106" spans="3:18" x14ac:dyDescent="0.25">
      <c r="C106" s="250"/>
      <c r="D106" s="251"/>
      <c r="E106" s="34" t="s">
        <v>643</v>
      </c>
      <c r="F106" s="33"/>
      <c r="G106" s="34"/>
      <c r="H106" s="33"/>
      <c r="I106" s="34"/>
      <c r="J106" s="37"/>
    </row>
  </sheetData>
  <mergeCells count="32"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  <mergeCell ref="C41:D41"/>
    <mergeCell ref="C51:D51"/>
    <mergeCell ref="C52:D52"/>
    <mergeCell ref="C76:D76"/>
    <mergeCell ref="C80:D80"/>
    <mergeCell ref="C11:D11"/>
    <mergeCell ref="C12:D12"/>
    <mergeCell ref="C20:D20"/>
    <mergeCell ref="C30:D30"/>
    <mergeCell ref="C40:D40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95"/>
  <sheetViews>
    <sheetView topLeftCell="A78" zoomScaleNormal="100" workbookViewId="0">
      <selection activeCell="G18" sqref="G18:H82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2" t="s">
        <v>438</v>
      </c>
      <c r="D5" s="252"/>
      <c r="E5" s="252"/>
      <c r="F5" s="252"/>
      <c r="G5" s="252"/>
      <c r="H5" s="252"/>
      <c r="I5" s="252"/>
    </row>
    <row r="6" spans="3:9" x14ac:dyDescent="0.25">
      <c r="C6" s="218" t="s">
        <v>640</v>
      </c>
      <c r="D6" s="219"/>
      <c r="E6" s="219"/>
      <c r="F6" s="219"/>
      <c r="G6" s="219"/>
      <c r="H6" s="219"/>
      <c r="I6" s="220"/>
    </row>
    <row r="7" spans="3:9" x14ac:dyDescent="0.25">
      <c r="C7" s="221" t="s">
        <v>356</v>
      </c>
      <c r="D7" s="199"/>
      <c r="E7" s="199"/>
      <c r="F7" s="199"/>
      <c r="G7" s="199"/>
      <c r="H7" s="199"/>
      <c r="I7" s="222"/>
    </row>
    <row r="8" spans="3:9" x14ac:dyDescent="0.25">
      <c r="C8" s="221" t="s">
        <v>439</v>
      </c>
      <c r="D8" s="199"/>
      <c r="E8" s="199"/>
      <c r="F8" s="199"/>
      <c r="G8" s="199"/>
      <c r="H8" s="199"/>
      <c r="I8" s="222"/>
    </row>
    <row r="9" spans="3:9" x14ac:dyDescent="0.25">
      <c r="C9" s="223" t="s">
        <v>733</v>
      </c>
      <c r="D9" s="200"/>
      <c r="E9" s="200"/>
      <c r="F9" s="200"/>
      <c r="G9" s="200"/>
      <c r="H9" s="200"/>
      <c r="I9" s="253"/>
    </row>
    <row r="10" spans="3:9" x14ac:dyDescent="0.25">
      <c r="C10" s="254" t="s">
        <v>1</v>
      </c>
      <c r="D10" s="211"/>
      <c r="E10" s="211"/>
      <c r="F10" s="211"/>
      <c r="G10" s="211"/>
      <c r="H10" s="211"/>
      <c r="I10" s="255"/>
    </row>
    <row r="11" spans="3:9" x14ac:dyDescent="0.25">
      <c r="C11" s="212" t="s">
        <v>2</v>
      </c>
      <c r="D11" s="212" t="s">
        <v>358</v>
      </c>
      <c r="E11" s="212"/>
      <c r="F11" s="212"/>
      <c r="G11" s="212"/>
      <c r="H11" s="212"/>
      <c r="I11" s="212" t="s">
        <v>440</v>
      </c>
    </row>
    <row r="12" spans="3:9" x14ac:dyDescent="0.25">
      <c r="C12" s="199"/>
      <c r="D12" s="199" t="s">
        <v>221</v>
      </c>
      <c r="E12" s="160" t="s">
        <v>269</v>
      </c>
      <c r="F12" s="199" t="s">
        <v>271</v>
      </c>
      <c r="G12" s="199" t="s">
        <v>222</v>
      </c>
      <c r="H12" s="199" t="s">
        <v>224</v>
      </c>
      <c r="I12" s="199"/>
    </row>
    <row r="13" spans="3:9" x14ac:dyDescent="0.25">
      <c r="C13" s="211"/>
      <c r="D13" s="211"/>
      <c r="E13" s="164" t="s">
        <v>270</v>
      </c>
      <c r="F13" s="211"/>
      <c r="G13" s="211"/>
      <c r="H13" s="211"/>
      <c r="I13" s="211"/>
    </row>
    <row r="14" spans="3:9" x14ac:dyDescent="0.25">
      <c r="C14" s="168" t="s">
        <v>441</v>
      </c>
      <c r="D14" s="171">
        <f>D16</f>
        <v>550352418.98000002</v>
      </c>
      <c r="E14" s="171">
        <f t="shared" ref="E14:H14" si="0">E16</f>
        <v>67111005.420000002</v>
      </c>
      <c r="F14" s="171">
        <f>D14+E14</f>
        <v>617463424.39999998</v>
      </c>
      <c r="G14" s="171">
        <f t="shared" si="0"/>
        <v>227608424.12999997</v>
      </c>
      <c r="H14" s="171">
        <f t="shared" si="0"/>
        <v>222009339.67999998</v>
      </c>
      <c r="I14" s="172">
        <f>I16</f>
        <v>389855000.26999998</v>
      </c>
    </row>
    <row r="15" spans="3:9" x14ac:dyDescent="0.25">
      <c r="C15" s="154"/>
      <c r="D15" s="131"/>
      <c r="E15" s="131"/>
      <c r="F15" s="131"/>
      <c r="G15" s="131"/>
      <c r="H15" s="131"/>
      <c r="I15" s="121"/>
    </row>
    <row r="16" spans="3:9" x14ac:dyDescent="0.25">
      <c r="C16" s="155" t="s">
        <v>650</v>
      </c>
      <c r="D16" s="131">
        <f t="shared" ref="D16:I16" si="1">SUM(D18:D82)</f>
        <v>550352418.98000002</v>
      </c>
      <c r="E16" s="131">
        <f t="shared" si="1"/>
        <v>67111005.420000002</v>
      </c>
      <c r="F16" s="131">
        <f t="shared" si="1"/>
        <v>617463424.39999986</v>
      </c>
      <c r="G16" s="131">
        <f t="shared" si="1"/>
        <v>227608424.12999997</v>
      </c>
      <c r="H16" s="131">
        <f t="shared" si="1"/>
        <v>222009339.67999998</v>
      </c>
      <c r="I16" s="131">
        <f t="shared" si="1"/>
        <v>389855000.26999998</v>
      </c>
    </row>
    <row r="17" spans="3:12" x14ac:dyDescent="0.25">
      <c r="C17" s="156" t="s">
        <v>640</v>
      </c>
      <c r="D17" s="157"/>
      <c r="E17" s="156"/>
      <c r="F17" s="157"/>
      <c r="G17" s="157"/>
      <c r="H17" s="157"/>
      <c r="I17" s="157"/>
    </row>
    <row r="18" spans="3:12" x14ac:dyDescent="0.25">
      <c r="C18" s="189" t="s">
        <v>648</v>
      </c>
      <c r="D18" s="179">
        <v>15007491</v>
      </c>
      <c r="E18" s="179">
        <v>461945.66</v>
      </c>
      <c r="F18" s="157">
        <f>+E18+D18</f>
        <v>15469436.66</v>
      </c>
      <c r="G18" s="157">
        <v>8789079.5399999991</v>
      </c>
      <c r="H18" s="157">
        <v>8709980.5199999996</v>
      </c>
      <c r="I18" s="157">
        <f t="shared" ref="I18:I81" si="2">+F18-G18</f>
        <v>6680357.120000001</v>
      </c>
      <c r="K18" s="182"/>
      <c r="L18" s="182"/>
    </row>
    <row r="19" spans="3:12" x14ac:dyDescent="0.25">
      <c r="C19" s="189" t="s">
        <v>661</v>
      </c>
      <c r="D19" s="179">
        <v>642812</v>
      </c>
      <c r="E19" s="179">
        <v>404137.57</v>
      </c>
      <c r="F19" s="157">
        <f t="shared" ref="F19:F82" si="3">+E19+D19</f>
        <v>1046949.5700000001</v>
      </c>
      <c r="G19" s="157">
        <v>602070.98</v>
      </c>
      <c r="H19" s="157">
        <v>575582.11</v>
      </c>
      <c r="I19" s="157">
        <f t="shared" si="2"/>
        <v>444878.59000000008</v>
      </c>
    </row>
    <row r="20" spans="3:12" ht="24" x14ac:dyDescent="0.25">
      <c r="C20" s="189" t="s">
        <v>662</v>
      </c>
      <c r="D20" s="179">
        <v>7805577</v>
      </c>
      <c r="E20" s="179">
        <v>434034.12</v>
      </c>
      <c r="F20" s="157">
        <f t="shared" si="3"/>
        <v>8239611.1200000001</v>
      </c>
      <c r="G20" s="157">
        <v>3269599.18</v>
      </c>
      <c r="H20" s="157">
        <v>3204523.99</v>
      </c>
      <c r="I20" s="157">
        <f t="shared" si="2"/>
        <v>4970011.9399999995</v>
      </c>
    </row>
    <row r="21" spans="3:12" ht="24" x14ac:dyDescent="0.25">
      <c r="C21" s="189" t="s">
        <v>663</v>
      </c>
      <c r="D21" s="179">
        <v>7138999</v>
      </c>
      <c r="E21" s="179">
        <v>434034.12</v>
      </c>
      <c r="F21" s="157">
        <f t="shared" si="3"/>
        <v>7573033.1200000001</v>
      </c>
      <c r="G21" s="157">
        <v>3076862.79</v>
      </c>
      <c r="H21" s="157">
        <v>3034169.28</v>
      </c>
      <c r="I21" s="157">
        <f t="shared" si="2"/>
        <v>4496170.33</v>
      </c>
    </row>
    <row r="22" spans="3:12" ht="24" x14ac:dyDescent="0.25">
      <c r="C22" s="189" t="s">
        <v>664</v>
      </c>
      <c r="D22" s="179">
        <v>8486652</v>
      </c>
      <c r="E22" s="179">
        <v>434034.12</v>
      </c>
      <c r="F22" s="157">
        <f t="shared" si="3"/>
        <v>8920686.1199999992</v>
      </c>
      <c r="G22" s="157">
        <v>3302478.8</v>
      </c>
      <c r="H22" s="157">
        <v>3258703.84</v>
      </c>
      <c r="I22" s="157">
        <f t="shared" si="2"/>
        <v>5618207.3199999994</v>
      </c>
    </row>
    <row r="23" spans="3:12" x14ac:dyDescent="0.25">
      <c r="C23" s="189" t="s">
        <v>665</v>
      </c>
      <c r="D23" s="179">
        <v>2338687</v>
      </c>
      <c r="E23" s="179">
        <v>443758.62</v>
      </c>
      <c r="F23" s="157">
        <f t="shared" si="3"/>
        <v>2782445.62</v>
      </c>
      <c r="G23" s="157">
        <v>1155268.26</v>
      </c>
      <c r="H23" s="157">
        <v>1140507.51</v>
      </c>
      <c r="I23" s="157">
        <f t="shared" si="2"/>
        <v>1627177.36</v>
      </c>
    </row>
    <row r="24" spans="3:12" x14ac:dyDescent="0.25">
      <c r="C24" s="189" t="s">
        <v>666</v>
      </c>
      <c r="D24" s="179">
        <v>1150193</v>
      </c>
      <c r="E24" s="179">
        <v>404137.57</v>
      </c>
      <c r="F24" s="157">
        <f t="shared" si="3"/>
        <v>1554330.57</v>
      </c>
      <c r="G24" s="157">
        <v>514070.81</v>
      </c>
      <c r="H24" s="157">
        <v>508681.1</v>
      </c>
      <c r="I24" s="157">
        <f t="shared" si="2"/>
        <v>1040259.76</v>
      </c>
    </row>
    <row r="25" spans="3:12" x14ac:dyDescent="0.25">
      <c r="C25" s="189" t="s">
        <v>667</v>
      </c>
      <c r="D25" s="179">
        <v>10515329</v>
      </c>
      <c r="E25" s="179">
        <v>434034.12</v>
      </c>
      <c r="F25" s="157">
        <f t="shared" si="3"/>
        <v>10949363.119999999</v>
      </c>
      <c r="G25" s="157">
        <v>3483057.52</v>
      </c>
      <c r="H25" s="157">
        <v>3407369.02</v>
      </c>
      <c r="I25" s="157">
        <f t="shared" si="2"/>
        <v>7466305.5999999996</v>
      </c>
    </row>
    <row r="26" spans="3:12" x14ac:dyDescent="0.25">
      <c r="C26" s="189" t="s">
        <v>668</v>
      </c>
      <c r="D26" s="179">
        <v>9931037</v>
      </c>
      <c r="E26" s="179">
        <v>434034.12</v>
      </c>
      <c r="F26" s="157">
        <f t="shared" si="3"/>
        <v>10365071.119999999</v>
      </c>
      <c r="G26" s="157">
        <v>4220582.5999999996</v>
      </c>
      <c r="H26" s="157">
        <v>4124482.13</v>
      </c>
      <c r="I26" s="157">
        <f t="shared" si="2"/>
        <v>6144488.5199999996</v>
      </c>
    </row>
    <row r="27" spans="3:12" x14ac:dyDescent="0.25">
      <c r="C27" s="189" t="s">
        <v>669</v>
      </c>
      <c r="D27" s="179">
        <v>10099431</v>
      </c>
      <c r="E27" s="179">
        <v>434034.12</v>
      </c>
      <c r="F27" s="157">
        <f t="shared" si="3"/>
        <v>10533465.119999999</v>
      </c>
      <c r="G27" s="157">
        <v>4150331.21</v>
      </c>
      <c r="H27" s="157">
        <v>4068159.56</v>
      </c>
      <c r="I27" s="157">
        <f t="shared" si="2"/>
        <v>6383133.9099999992</v>
      </c>
    </row>
    <row r="28" spans="3:12" x14ac:dyDescent="0.25">
      <c r="C28" s="189" t="s">
        <v>670</v>
      </c>
      <c r="D28" s="179">
        <v>9187465</v>
      </c>
      <c r="E28" s="179">
        <v>461940.12</v>
      </c>
      <c r="F28" s="157">
        <f t="shared" si="3"/>
        <v>9649405.1199999992</v>
      </c>
      <c r="G28" s="157">
        <v>4217718.5999999996</v>
      </c>
      <c r="H28" s="157">
        <v>4147254.85</v>
      </c>
      <c r="I28" s="157">
        <f t="shared" si="2"/>
        <v>5431686.5199999996</v>
      </c>
    </row>
    <row r="29" spans="3:12" x14ac:dyDescent="0.25">
      <c r="C29" s="189" t="s">
        <v>652</v>
      </c>
      <c r="D29" s="179">
        <v>1379624</v>
      </c>
      <c r="E29" s="179">
        <v>434034.12</v>
      </c>
      <c r="F29" s="157">
        <f t="shared" si="3"/>
        <v>1813658.12</v>
      </c>
      <c r="G29" s="157">
        <v>675319.42</v>
      </c>
      <c r="H29" s="157">
        <v>667975.82999999996</v>
      </c>
      <c r="I29" s="157">
        <f t="shared" si="2"/>
        <v>1138338.7000000002</v>
      </c>
    </row>
    <row r="30" spans="3:12" x14ac:dyDescent="0.25">
      <c r="C30" s="189" t="s">
        <v>671</v>
      </c>
      <c r="D30" s="179">
        <v>986350</v>
      </c>
      <c r="E30" s="179">
        <v>584034.12</v>
      </c>
      <c r="F30" s="157">
        <f t="shared" si="3"/>
        <v>1570384.12</v>
      </c>
      <c r="G30" s="157">
        <v>507843.17</v>
      </c>
      <c r="H30" s="157">
        <v>505853.41</v>
      </c>
      <c r="I30" s="157">
        <f t="shared" si="2"/>
        <v>1062540.9500000002</v>
      </c>
    </row>
    <row r="31" spans="3:12" x14ac:dyDescent="0.25">
      <c r="C31" s="189" t="s">
        <v>649</v>
      </c>
      <c r="D31" s="179">
        <v>12089544</v>
      </c>
      <c r="E31" s="179">
        <v>504280.12</v>
      </c>
      <c r="F31" s="157">
        <f t="shared" si="3"/>
        <v>12593824.119999999</v>
      </c>
      <c r="G31" s="157">
        <v>5761557.6100000003</v>
      </c>
      <c r="H31" s="157">
        <v>5630474.04</v>
      </c>
      <c r="I31" s="157">
        <f t="shared" si="2"/>
        <v>6832266.5099999988</v>
      </c>
    </row>
    <row r="32" spans="3:12" x14ac:dyDescent="0.25">
      <c r="C32" s="189" t="s">
        <v>653</v>
      </c>
      <c r="D32" s="179">
        <v>11530471</v>
      </c>
      <c r="E32" s="179">
        <v>456664.12</v>
      </c>
      <c r="F32" s="157">
        <f t="shared" si="3"/>
        <v>11987135.119999999</v>
      </c>
      <c r="G32" s="157">
        <v>4955057.1100000003</v>
      </c>
      <c r="H32" s="157">
        <v>4705114.55</v>
      </c>
      <c r="I32" s="157">
        <f t="shared" si="2"/>
        <v>7032078.0099999988</v>
      </c>
    </row>
    <row r="33" spans="3:10" ht="24" x14ac:dyDescent="0.25">
      <c r="C33" s="189" t="s">
        <v>672</v>
      </c>
      <c r="D33" s="179">
        <v>29775402</v>
      </c>
      <c r="E33" s="179">
        <v>1821494.9</v>
      </c>
      <c r="F33" s="157">
        <f t="shared" si="3"/>
        <v>31596896.899999999</v>
      </c>
      <c r="G33" s="157">
        <v>12582738.890000001</v>
      </c>
      <c r="H33" s="157">
        <v>12310070.85</v>
      </c>
      <c r="I33" s="157">
        <f t="shared" si="2"/>
        <v>19014158.009999998</v>
      </c>
    </row>
    <row r="34" spans="3:10" x14ac:dyDescent="0.25">
      <c r="C34" s="189" t="s">
        <v>673</v>
      </c>
      <c r="D34" s="179">
        <v>10311143</v>
      </c>
      <c r="E34" s="179">
        <v>461940.12</v>
      </c>
      <c r="F34" s="157">
        <f t="shared" si="3"/>
        <v>10773083.119999999</v>
      </c>
      <c r="G34" s="157">
        <v>4317163.62</v>
      </c>
      <c r="H34" s="157">
        <v>4215109.0599999996</v>
      </c>
      <c r="I34" s="157">
        <f t="shared" si="2"/>
        <v>6455919.4999999991</v>
      </c>
    </row>
    <row r="35" spans="3:10" ht="24" x14ac:dyDescent="0.25">
      <c r="C35" s="189" t="s">
        <v>674</v>
      </c>
      <c r="D35" s="179">
        <v>11408188</v>
      </c>
      <c r="E35" s="179">
        <v>470743</v>
      </c>
      <c r="F35" s="157">
        <f t="shared" si="3"/>
        <v>11878931</v>
      </c>
      <c r="G35" s="157">
        <v>5038651.4800000004</v>
      </c>
      <c r="H35" s="157">
        <v>4814576.41</v>
      </c>
      <c r="I35" s="157">
        <f t="shared" si="2"/>
        <v>6840279.5199999996</v>
      </c>
    </row>
    <row r="36" spans="3:10" x14ac:dyDescent="0.25">
      <c r="C36" s="189" t="s">
        <v>675</v>
      </c>
      <c r="D36" s="179">
        <v>11333875</v>
      </c>
      <c r="E36" s="179">
        <v>461940.12</v>
      </c>
      <c r="F36" s="157">
        <f t="shared" si="3"/>
        <v>11795815.119999999</v>
      </c>
      <c r="G36" s="157">
        <v>4711609.7300000004</v>
      </c>
      <c r="H36" s="157">
        <v>4570480.5</v>
      </c>
      <c r="I36" s="157">
        <f t="shared" si="2"/>
        <v>7084205.3899999987</v>
      </c>
    </row>
    <row r="37" spans="3:10" x14ac:dyDescent="0.25">
      <c r="C37" s="189" t="s">
        <v>676</v>
      </c>
      <c r="D37" s="179">
        <v>11771187</v>
      </c>
      <c r="E37" s="179">
        <v>461940.12</v>
      </c>
      <c r="F37" s="157">
        <f t="shared" si="3"/>
        <v>12233127.119999999</v>
      </c>
      <c r="G37" s="157">
        <v>4777057.25</v>
      </c>
      <c r="H37" s="157">
        <v>4651871.8899999997</v>
      </c>
      <c r="I37" s="157">
        <f t="shared" si="2"/>
        <v>7456069.8699999992</v>
      </c>
    </row>
    <row r="38" spans="3:10" x14ac:dyDescent="0.25">
      <c r="C38" s="189" t="s">
        <v>677</v>
      </c>
      <c r="D38" s="179">
        <v>11749553</v>
      </c>
      <c r="E38" s="179">
        <v>461940.12</v>
      </c>
      <c r="F38" s="157">
        <f t="shared" si="3"/>
        <v>12211493.119999999</v>
      </c>
      <c r="G38" s="157">
        <v>4798796.7699999996</v>
      </c>
      <c r="H38" s="157">
        <v>4685018.25</v>
      </c>
      <c r="I38" s="157">
        <f t="shared" si="2"/>
        <v>7412696.3499999996</v>
      </c>
    </row>
    <row r="39" spans="3:10" x14ac:dyDescent="0.25">
      <c r="C39" s="189" t="s">
        <v>678</v>
      </c>
      <c r="D39" s="179">
        <v>11064235</v>
      </c>
      <c r="E39" s="179">
        <v>461940.12</v>
      </c>
      <c r="F39" s="157">
        <f t="shared" si="3"/>
        <v>11526175.119999999</v>
      </c>
      <c r="G39" s="157">
        <v>4385351.6799999997</v>
      </c>
      <c r="H39" s="157">
        <v>4291665.45</v>
      </c>
      <c r="I39" s="157">
        <f t="shared" si="2"/>
        <v>7140823.4399999995</v>
      </c>
    </row>
    <row r="40" spans="3:10" ht="24" x14ac:dyDescent="0.25">
      <c r="C40" s="189" t="s">
        <v>679</v>
      </c>
      <c r="D40" s="179">
        <v>14429662</v>
      </c>
      <c r="E40" s="179">
        <v>461940.12</v>
      </c>
      <c r="F40" s="157">
        <f t="shared" si="3"/>
        <v>14891602.119999999</v>
      </c>
      <c r="G40" s="157">
        <v>5576650.0800000001</v>
      </c>
      <c r="H40" s="157">
        <v>5404323.7999999998</v>
      </c>
      <c r="I40" s="157">
        <f t="shared" si="2"/>
        <v>9314952.0399999991</v>
      </c>
    </row>
    <row r="41" spans="3:10" x14ac:dyDescent="0.25">
      <c r="C41" s="189" t="s">
        <v>680</v>
      </c>
      <c r="D41" s="179">
        <v>8165601</v>
      </c>
      <c r="E41" s="179">
        <v>432043.57</v>
      </c>
      <c r="F41" s="157">
        <f t="shared" si="3"/>
        <v>8597644.5700000003</v>
      </c>
      <c r="G41" s="157">
        <v>3302599.38</v>
      </c>
      <c r="H41" s="157">
        <v>3243225.02</v>
      </c>
      <c r="I41" s="157">
        <f t="shared" si="2"/>
        <v>5295045.1900000004</v>
      </c>
    </row>
    <row r="42" spans="3:10" x14ac:dyDescent="0.25">
      <c r="C42" s="190" t="s">
        <v>699</v>
      </c>
      <c r="D42" s="179">
        <v>76956</v>
      </c>
      <c r="E42" s="181">
        <v>428758.12</v>
      </c>
      <c r="F42" s="157">
        <f t="shared" si="3"/>
        <v>505714.12</v>
      </c>
      <c r="G42" s="180">
        <v>0</v>
      </c>
      <c r="H42" s="180">
        <v>0</v>
      </c>
      <c r="I42" s="157">
        <f t="shared" si="2"/>
        <v>505714.12</v>
      </c>
    </row>
    <row r="43" spans="3:10" x14ac:dyDescent="0.25">
      <c r="C43" s="190" t="s">
        <v>681</v>
      </c>
      <c r="D43" s="179">
        <v>76956</v>
      </c>
      <c r="E43" s="179">
        <v>428758.12</v>
      </c>
      <c r="F43" s="157">
        <f t="shared" si="3"/>
        <v>505714.12</v>
      </c>
      <c r="G43" s="180">
        <v>0</v>
      </c>
      <c r="H43" s="180">
        <v>0</v>
      </c>
      <c r="I43" s="157">
        <f t="shared" si="2"/>
        <v>505714.12</v>
      </c>
    </row>
    <row r="44" spans="3:10" x14ac:dyDescent="0.25">
      <c r="C44" s="190" t="s">
        <v>682</v>
      </c>
      <c r="D44" s="179">
        <v>76956</v>
      </c>
      <c r="E44" s="179">
        <v>428758.12</v>
      </c>
      <c r="F44" s="157">
        <f t="shared" si="3"/>
        <v>505714.12</v>
      </c>
      <c r="G44" s="180">
        <v>0</v>
      </c>
      <c r="H44" s="180">
        <v>0</v>
      </c>
      <c r="I44" s="157">
        <f t="shared" si="2"/>
        <v>505714.12</v>
      </c>
    </row>
    <row r="45" spans="3:10" x14ac:dyDescent="0.25">
      <c r="C45" s="190" t="s">
        <v>654</v>
      </c>
      <c r="D45" s="179">
        <v>21070932.030000001</v>
      </c>
      <c r="E45" s="179">
        <v>-2129700.61</v>
      </c>
      <c r="F45" s="157">
        <f t="shared" si="3"/>
        <v>18941231.420000002</v>
      </c>
      <c r="G45" s="180">
        <v>4694809.9800000004</v>
      </c>
      <c r="H45" s="180">
        <v>4578979.9400000004</v>
      </c>
      <c r="I45" s="157">
        <f t="shared" si="2"/>
        <v>14246421.440000001</v>
      </c>
    </row>
    <row r="46" spans="3:10" ht="24" x14ac:dyDescent="0.25">
      <c r="C46" s="190" t="s">
        <v>655</v>
      </c>
      <c r="D46" s="179">
        <v>39707920</v>
      </c>
      <c r="E46" s="179">
        <v>1442091.59</v>
      </c>
      <c r="F46" s="157">
        <f t="shared" si="3"/>
        <v>41150011.590000004</v>
      </c>
      <c r="G46" s="180">
        <v>16223114.060000001</v>
      </c>
      <c r="H46" s="180">
        <v>15911794.15</v>
      </c>
      <c r="I46" s="157">
        <f t="shared" si="2"/>
        <v>24926897.530000001</v>
      </c>
    </row>
    <row r="47" spans="3:10" ht="24" x14ac:dyDescent="0.25">
      <c r="C47" s="190" t="s">
        <v>683</v>
      </c>
      <c r="D47" s="179">
        <v>4396620</v>
      </c>
      <c r="E47" s="179">
        <v>447043.57</v>
      </c>
      <c r="F47" s="157">
        <f t="shared" si="3"/>
        <v>4843663.57</v>
      </c>
      <c r="G47" s="180">
        <v>2429418.42</v>
      </c>
      <c r="H47" s="180">
        <v>2384132.9</v>
      </c>
      <c r="I47" s="157">
        <f t="shared" si="2"/>
        <v>2414245.1500000004</v>
      </c>
    </row>
    <row r="48" spans="3:10" x14ac:dyDescent="0.25">
      <c r="C48" s="190" t="s">
        <v>684</v>
      </c>
      <c r="D48" s="179">
        <v>10828923</v>
      </c>
      <c r="E48" s="179">
        <v>1324513.51</v>
      </c>
      <c r="F48" s="157">
        <f t="shared" si="3"/>
        <v>12153436.51</v>
      </c>
      <c r="G48" s="180">
        <v>4277018.0199999996</v>
      </c>
      <c r="H48" s="180">
        <v>4172755.31</v>
      </c>
      <c r="I48" s="157">
        <f t="shared" si="2"/>
        <v>7876418.4900000002</v>
      </c>
      <c r="J48" s="173"/>
    </row>
    <row r="49" spans="3:9" x14ac:dyDescent="0.25">
      <c r="C49" s="189" t="s">
        <v>685</v>
      </c>
      <c r="D49" s="179">
        <v>11211977</v>
      </c>
      <c r="E49" s="179">
        <v>461940.12</v>
      </c>
      <c r="F49" s="157">
        <f t="shared" si="3"/>
        <v>11673917.119999999</v>
      </c>
      <c r="G49" s="157">
        <v>4325848.0599999996</v>
      </c>
      <c r="H49" s="157">
        <v>4191776.73</v>
      </c>
      <c r="I49" s="157">
        <f t="shared" si="2"/>
        <v>7348069.0599999996</v>
      </c>
    </row>
    <row r="50" spans="3:9" x14ac:dyDescent="0.25">
      <c r="C50" s="189" t="s">
        <v>686</v>
      </c>
      <c r="D50" s="179">
        <v>8161734</v>
      </c>
      <c r="E50" s="179">
        <v>2731546.93</v>
      </c>
      <c r="F50" s="157">
        <f t="shared" si="3"/>
        <v>10893280.93</v>
      </c>
      <c r="G50" s="157">
        <v>4197705.2300000004</v>
      </c>
      <c r="H50" s="157">
        <v>4071993.34</v>
      </c>
      <c r="I50" s="157">
        <f t="shared" si="2"/>
        <v>6695575.6999999993</v>
      </c>
    </row>
    <row r="51" spans="3:9" ht="24" x14ac:dyDescent="0.25">
      <c r="C51" s="189" t="s">
        <v>687</v>
      </c>
      <c r="D51" s="179">
        <v>1485808</v>
      </c>
      <c r="E51" s="179">
        <v>434034.12</v>
      </c>
      <c r="F51" s="157">
        <f t="shared" si="3"/>
        <v>1919842.12</v>
      </c>
      <c r="G51" s="157">
        <v>499134.42</v>
      </c>
      <c r="H51" s="157">
        <v>495120.76</v>
      </c>
      <c r="I51" s="157">
        <f t="shared" si="2"/>
        <v>1420707.7000000002</v>
      </c>
    </row>
    <row r="52" spans="3:9" x14ac:dyDescent="0.25">
      <c r="C52" s="189" t="s">
        <v>700</v>
      </c>
      <c r="D52" s="179">
        <v>7144150</v>
      </c>
      <c r="E52" s="179">
        <v>432043.57</v>
      </c>
      <c r="F52" s="157">
        <f t="shared" si="3"/>
        <v>7576193.5700000003</v>
      </c>
      <c r="G52" s="157">
        <v>3102090.6</v>
      </c>
      <c r="H52" s="157">
        <v>3053524.35</v>
      </c>
      <c r="I52" s="157">
        <f t="shared" si="2"/>
        <v>4474102.9700000007</v>
      </c>
    </row>
    <row r="53" spans="3:9" x14ac:dyDescent="0.25">
      <c r="C53" s="189" t="s">
        <v>701</v>
      </c>
      <c r="D53" s="179">
        <v>8220166</v>
      </c>
      <c r="E53" s="179">
        <v>461940.12</v>
      </c>
      <c r="F53" s="157">
        <f t="shared" si="3"/>
        <v>8682106.1199999992</v>
      </c>
      <c r="G53" s="157">
        <v>3574969.22</v>
      </c>
      <c r="H53" s="157">
        <v>3474023.5</v>
      </c>
      <c r="I53" s="157">
        <f t="shared" si="2"/>
        <v>5107136.8999999985</v>
      </c>
    </row>
    <row r="54" spans="3:9" ht="36" x14ac:dyDescent="0.25">
      <c r="C54" s="189" t="s">
        <v>710</v>
      </c>
      <c r="D54" s="179">
        <v>11582398</v>
      </c>
      <c r="E54" s="179">
        <v>432043.57</v>
      </c>
      <c r="F54" s="157">
        <f t="shared" si="3"/>
        <v>12014441.57</v>
      </c>
      <c r="G54" s="157">
        <v>4540813.8</v>
      </c>
      <c r="H54" s="157">
        <v>4418743.38</v>
      </c>
      <c r="I54" s="157">
        <f t="shared" si="2"/>
        <v>7473627.7700000005</v>
      </c>
    </row>
    <row r="55" spans="3:9" x14ac:dyDescent="0.25">
      <c r="C55" s="189" t="s">
        <v>711</v>
      </c>
      <c r="D55" s="179">
        <v>7988108</v>
      </c>
      <c r="E55" s="179">
        <v>461940.12</v>
      </c>
      <c r="F55" s="157">
        <f t="shared" si="3"/>
        <v>8450048.1199999992</v>
      </c>
      <c r="G55" s="157">
        <v>3431703.93</v>
      </c>
      <c r="H55" s="157">
        <v>3364952.5</v>
      </c>
      <c r="I55" s="157">
        <f t="shared" si="2"/>
        <v>5018344.1899999995</v>
      </c>
    </row>
    <row r="56" spans="3:9" x14ac:dyDescent="0.25">
      <c r="C56" s="189" t="s">
        <v>718</v>
      </c>
      <c r="D56" s="179">
        <v>76956</v>
      </c>
      <c r="E56" s="179">
        <v>428758.12</v>
      </c>
      <c r="F56" s="157">
        <f t="shared" si="3"/>
        <v>505714.12</v>
      </c>
      <c r="G56" s="157">
        <v>8452</v>
      </c>
      <c r="H56" s="157">
        <v>8452</v>
      </c>
      <c r="I56" s="157">
        <f t="shared" si="2"/>
        <v>497262.12</v>
      </c>
    </row>
    <row r="57" spans="3:9" x14ac:dyDescent="0.25">
      <c r="C57" s="189" t="s">
        <v>714</v>
      </c>
      <c r="D57" s="179">
        <v>76956</v>
      </c>
      <c r="E57" s="179">
        <v>428758.12</v>
      </c>
      <c r="F57" s="157">
        <f t="shared" si="3"/>
        <v>505714.12</v>
      </c>
      <c r="G57" s="157">
        <v>175336.13</v>
      </c>
      <c r="H57" s="157">
        <v>175336.13</v>
      </c>
      <c r="I57" s="157">
        <f t="shared" si="2"/>
        <v>330377.99</v>
      </c>
    </row>
    <row r="58" spans="3:9" x14ac:dyDescent="0.25">
      <c r="C58" s="189" t="s">
        <v>715</v>
      </c>
      <c r="D58" s="179">
        <v>8184509</v>
      </c>
      <c r="E58" s="179">
        <v>447043.57</v>
      </c>
      <c r="F58" s="157">
        <f t="shared" si="3"/>
        <v>8631552.5700000003</v>
      </c>
      <c r="G58" s="157">
        <v>3175965.96</v>
      </c>
      <c r="H58" s="157">
        <v>3123273.15</v>
      </c>
      <c r="I58" s="157">
        <f t="shared" si="2"/>
        <v>5455586.6100000003</v>
      </c>
    </row>
    <row r="59" spans="3:9" x14ac:dyDescent="0.25">
      <c r="C59" s="189" t="s">
        <v>717</v>
      </c>
      <c r="D59" s="179">
        <v>8880313</v>
      </c>
      <c r="E59" s="179">
        <v>461940.12</v>
      </c>
      <c r="F59" s="157">
        <f t="shared" si="3"/>
        <v>9342253.1199999992</v>
      </c>
      <c r="G59" s="157">
        <v>4124651.01</v>
      </c>
      <c r="H59" s="157">
        <v>4044954.16</v>
      </c>
      <c r="I59" s="157">
        <f t="shared" si="2"/>
        <v>5217602.1099999994</v>
      </c>
    </row>
    <row r="60" spans="3:9" ht="24" x14ac:dyDescent="0.25">
      <c r="C60" s="189" t="s">
        <v>719</v>
      </c>
      <c r="D60" s="179">
        <v>8050324</v>
      </c>
      <c r="E60" s="179">
        <v>456664.12</v>
      </c>
      <c r="F60" s="157">
        <f t="shared" si="3"/>
        <v>8506988.1199999992</v>
      </c>
      <c r="G60" s="157">
        <v>2786109.08</v>
      </c>
      <c r="H60" s="157">
        <v>2740976.4</v>
      </c>
      <c r="I60" s="157">
        <f t="shared" si="2"/>
        <v>5720879.0399999991</v>
      </c>
    </row>
    <row r="61" spans="3:9" ht="24" x14ac:dyDescent="0.25">
      <c r="C61" s="189" t="s">
        <v>720</v>
      </c>
      <c r="D61" s="179">
        <v>8686495</v>
      </c>
      <c r="E61" s="179">
        <v>456664.12</v>
      </c>
      <c r="F61" s="157">
        <f t="shared" si="3"/>
        <v>9143159.1199999992</v>
      </c>
      <c r="G61" s="157">
        <v>3189062.67</v>
      </c>
      <c r="H61" s="157">
        <v>3123368.46</v>
      </c>
      <c r="I61" s="157">
        <f t="shared" si="2"/>
        <v>5954096.4499999993</v>
      </c>
    </row>
    <row r="62" spans="3:9" x14ac:dyDescent="0.25">
      <c r="C62" s="189" t="s">
        <v>721</v>
      </c>
      <c r="D62" s="179">
        <v>8632985</v>
      </c>
      <c r="E62" s="179">
        <v>461940.12</v>
      </c>
      <c r="F62" s="157">
        <f t="shared" si="3"/>
        <v>9094925.1199999992</v>
      </c>
      <c r="G62" s="157">
        <v>2961093.33</v>
      </c>
      <c r="H62" s="157">
        <v>2897813.81</v>
      </c>
      <c r="I62" s="157">
        <f t="shared" si="2"/>
        <v>6133831.7899999991</v>
      </c>
    </row>
    <row r="63" spans="3:9" ht="36" x14ac:dyDescent="0.25">
      <c r="C63" s="189" t="s">
        <v>722</v>
      </c>
      <c r="D63" s="179">
        <v>4905098</v>
      </c>
      <c r="E63" s="179">
        <v>432043.57</v>
      </c>
      <c r="F63" s="157">
        <f t="shared" si="3"/>
        <v>5337141.57</v>
      </c>
      <c r="G63" s="157">
        <v>2336092.92</v>
      </c>
      <c r="H63" s="157">
        <v>2262810.7200000002</v>
      </c>
      <c r="I63" s="157">
        <f t="shared" si="2"/>
        <v>3001048.6500000004</v>
      </c>
    </row>
    <row r="64" spans="3:9" ht="24" x14ac:dyDescent="0.25">
      <c r="C64" s="189" t="s">
        <v>656</v>
      </c>
      <c r="D64" s="179">
        <v>6281422</v>
      </c>
      <c r="E64" s="179">
        <v>501940.12</v>
      </c>
      <c r="F64" s="157">
        <f t="shared" si="3"/>
        <v>6783362.1200000001</v>
      </c>
      <c r="G64" s="157">
        <v>2817488.35</v>
      </c>
      <c r="H64" s="157">
        <v>2776498.88</v>
      </c>
      <c r="I64" s="157">
        <f t="shared" si="2"/>
        <v>3965873.77</v>
      </c>
    </row>
    <row r="65" spans="3:9" x14ac:dyDescent="0.25">
      <c r="C65" s="189" t="s">
        <v>657</v>
      </c>
      <c r="D65" s="179">
        <v>2635738</v>
      </c>
      <c r="E65" s="179">
        <v>434034.12</v>
      </c>
      <c r="F65" s="157">
        <f t="shared" si="3"/>
        <v>3069772.12</v>
      </c>
      <c r="G65" s="157">
        <v>1219846.3799999999</v>
      </c>
      <c r="H65" s="157">
        <v>1181142.48</v>
      </c>
      <c r="I65" s="157">
        <f t="shared" si="2"/>
        <v>1849925.7400000002</v>
      </c>
    </row>
    <row r="66" spans="3:9" x14ac:dyDescent="0.25">
      <c r="C66" s="189" t="s">
        <v>658</v>
      </c>
      <c r="D66" s="179">
        <v>29779546.52</v>
      </c>
      <c r="E66" s="179">
        <v>20219985.620000001</v>
      </c>
      <c r="F66" s="157">
        <f t="shared" si="3"/>
        <v>49999532.140000001</v>
      </c>
      <c r="G66" s="157">
        <v>8342612.4500000002</v>
      </c>
      <c r="H66" s="157">
        <v>8174112.0300000003</v>
      </c>
      <c r="I66" s="157">
        <f t="shared" si="2"/>
        <v>41656919.689999998</v>
      </c>
    </row>
    <row r="67" spans="3:9" x14ac:dyDescent="0.25">
      <c r="C67" s="189" t="s">
        <v>688</v>
      </c>
      <c r="D67" s="179">
        <v>76956</v>
      </c>
      <c r="E67" s="179">
        <v>428758.12</v>
      </c>
      <c r="F67" s="157">
        <f t="shared" si="3"/>
        <v>505714.12</v>
      </c>
      <c r="G67" s="157">
        <v>0</v>
      </c>
      <c r="H67" s="157">
        <v>0</v>
      </c>
      <c r="I67" s="157">
        <f t="shared" si="2"/>
        <v>505714.12</v>
      </c>
    </row>
    <row r="68" spans="3:9" ht="24" x14ac:dyDescent="0.25">
      <c r="C68" s="189" t="s">
        <v>689</v>
      </c>
      <c r="D68" s="179">
        <v>3847593</v>
      </c>
      <c r="E68" s="179">
        <v>461940.12</v>
      </c>
      <c r="F68" s="157">
        <f t="shared" si="3"/>
        <v>4309533.12</v>
      </c>
      <c r="G68" s="157">
        <v>1738056.95</v>
      </c>
      <c r="H68" s="157">
        <v>1704125.81</v>
      </c>
      <c r="I68" s="157">
        <f t="shared" si="2"/>
        <v>2571476.17</v>
      </c>
    </row>
    <row r="69" spans="3:9" x14ac:dyDescent="0.25">
      <c r="C69" s="189" t="s">
        <v>690</v>
      </c>
      <c r="D69" s="179">
        <v>7938831</v>
      </c>
      <c r="E69" s="179">
        <v>461940.12</v>
      </c>
      <c r="F69" s="157">
        <f t="shared" si="3"/>
        <v>8400771.1199999992</v>
      </c>
      <c r="G69" s="157">
        <v>3925210.12</v>
      </c>
      <c r="H69" s="157">
        <v>3867724.91</v>
      </c>
      <c r="I69" s="157">
        <f t="shared" si="2"/>
        <v>4475560.9999999991</v>
      </c>
    </row>
    <row r="70" spans="3:9" x14ac:dyDescent="0.25">
      <c r="C70" s="189" t="s">
        <v>691</v>
      </c>
      <c r="D70" s="179">
        <v>8060896</v>
      </c>
      <c r="E70" s="179">
        <v>461940.12</v>
      </c>
      <c r="F70" s="157">
        <f t="shared" si="3"/>
        <v>8522836.1199999992</v>
      </c>
      <c r="G70" s="157">
        <v>3608871.33</v>
      </c>
      <c r="H70" s="157">
        <v>3522413.01</v>
      </c>
      <c r="I70" s="157">
        <f t="shared" si="2"/>
        <v>4913964.7899999991</v>
      </c>
    </row>
    <row r="71" spans="3:9" ht="24" x14ac:dyDescent="0.25">
      <c r="C71" s="189" t="s">
        <v>692</v>
      </c>
      <c r="D71" s="179">
        <v>29515715.43</v>
      </c>
      <c r="E71" s="179">
        <v>9982256.3599999994</v>
      </c>
      <c r="F71" s="157">
        <f t="shared" si="3"/>
        <v>39497971.789999999</v>
      </c>
      <c r="G71" s="157">
        <v>12231928.119999999</v>
      </c>
      <c r="H71" s="157">
        <v>12110935.890000001</v>
      </c>
      <c r="I71" s="157">
        <f t="shared" si="2"/>
        <v>27266043.670000002</v>
      </c>
    </row>
    <row r="72" spans="3:9" ht="24" x14ac:dyDescent="0.25">
      <c r="C72" s="189" t="s">
        <v>702</v>
      </c>
      <c r="D72" s="179">
        <v>15806881</v>
      </c>
      <c r="E72" s="179">
        <v>4754076.92</v>
      </c>
      <c r="F72" s="157">
        <f t="shared" si="3"/>
        <v>20560957.920000002</v>
      </c>
      <c r="G72" s="157">
        <v>7173060.6399999997</v>
      </c>
      <c r="H72" s="157">
        <v>6326683.2300000004</v>
      </c>
      <c r="I72" s="157">
        <f t="shared" si="2"/>
        <v>13387897.280000001</v>
      </c>
    </row>
    <row r="73" spans="3:9" x14ac:dyDescent="0.25">
      <c r="C73" s="189" t="s">
        <v>723</v>
      </c>
      <c r="D73" s="179">
        <v>3083203</v>
      </c>
      <c r="E73" s="179">
        <v>458654.67</v>
      </c>
      <c r="F73" s="157">
        <f t="shared" si="3"/>
        <v>3541857.67</v>
      </c>
      <c r="G73" s="157">
        <v>1241675.78</v>
      </c>
      <c r="H73" s="157">
        <v>1207311.23</v>
      </c>
      <c r="I73" s="157">
        <f t="shared" si="2"/>
        <v>2300181.8899999997</v>
      </c>
    </row>
    <row r="74" spans="3:9" x14ac:dyDescent="0.25">
      <c r="C74" s="189" t="s">
        <v>659</v>
      </c>
      <c r="D74" s="179">
        <v>12238371</v>
      </c>
      <c r="E74" s="179">
        <v>486560.67</v>
      </c>
      <c r="F74" s="157">
        <f t="shared" si="3"/>
        <v>12724931.67</v>
      </c>
      <c r="G74" s="157">
        <v>5634735.0800000001</v>
      </c>
      <c r="H74" s="157">
        <v>5546828.4800000004</v>
      </c>
      <c r="I74" s="157">
        <f t="shared" si="2"/>
        <v>7090196.5899999999</v>
      </c>
    </row>
    <row r="75" spans="3:9" x14ac:dyDescent="0.25">
      <c r="C75" s="189" t="s">
        <v>693</v>
      </c>
      <c r="D75" s="179">
        <v>2486266</v>
      </c>
      <c r="E75" s="179">
        <v>481326.67</v>
      </c>
      <c r="F75" s="157">
        <f t="shared" si="3"/>
        <v>2967592.67</v>
      </c>
      <c r="G75" s="157">
        <v>830086.94</v>
      </c>
      <c r="H75" s="157">
        <v>817203.35</v>
      </c>
      <c r="I75" s="157">
        <f t="shared" si="2"/>
        <v>2137505.73</v>
      </c>
    </row>
    <row r="76" spans="3:9" ht="24" x14ac:dyDescent="0.25">
      <c r="C76" s="189" t="s">
        <v>694</v>
      </c>
      <c r="D76" s="179">
        <v>3374602</v>
      </c>
      <c r="E76" s="179">
        <v>594564.67000000004</v>
      </c>
      <c r="F76" s="157">
        <f t="shared" si="3"/>
        <v>3969166.67</v>
      </c>
      <c r="G76" s="157">
        <v>1735611.84</v>
      </c>
      <c r="H76" s="157">
        <v>1721893.58</v>
      </c>
      <c r="I76" s="157">
        <f t="shared" si="2"/>
        <v>2233554.83</v>
      </c>
    </row>
    <row r="77" spans="3:9" x14ac:dyDescent="0.25">
      <c r="C77" s="189" t="s">
        <v>695</v>
      </c>
      <c r="D77" s="179">
        <v>2927755</v>
      </c>
      <c r="E77" s="179">
        <v>486560.67</v>
      </c>
      <c r="F77" s="157">
        <f t="shared" si="3"/>
        <v>3414315.67</v>
      </c>
      <c r="G77" s="157">
        <v>1322407.67</v>
      </c>
      <c r="H77" s="157">
        <v>1299143.97</v>
      </c>
      <c r="I77" s="157">
        <f t="shared" si="2"/>
        <v>2091908</v>
      </c>
    </row>
    <row r="78" spans="3:9" x14ac:dyDescent="0.25">
      <c r="C78" s="189" t="s">
        <v>696</v>
      </c>
      <c r="D78" s="179">
        <v>2046700</v>
      </c>
      <c r="E78" s="179">
        <v>754688.22</v>
      </c>
      <c r="F78" s="157">
        <f>+E78+D78</f>
        <v>2801388.2199999997</v>
      </c>
      <c r="G78" s="157">
        <v>1166630.67</v>
      </c>
      <c r="H78" s="157">
        <v>1150844.3899999999</v>
      </c>
      <c r="I78" s="157">
        <f t="shared" si="2"/>
        <v>1634757.5499999998</v>
      </c>
    </row>
    <row r="79" spans="3:9" ht="24" x14ac:dyDescent="0.25">
      <c r="C79" s="189" t="s">
        <v>697</v>
      </c>
      <c r="D79" s="179">
        <v>4597000</v>
      </c>
      <c r="E79" s="179">
        <v>1023248.89</v>
      </c>
      <c r="F79" s="157">
        <f t="shared" si="3"/>
        <v>5620248.8899999997</v>
      </c>
      <c r="G79" s="157">
        <v>2021369.84</v>
      </c>
      <c r="H79" s="157">
        <v>1983955.71</v>
      </c>
      <c r="I79" s="157">
        <f t="shared" si="2"/>
        <v>3598879.05</v>
      </c>
    </row>
    <row r="80" spans="3:9" x14ac:dyDescent="0.25">
      <c r="C80" s="189" t="s">
        <v>660</v>
      </c>
      <c r="D80" s="179">
        <v>5145876</v>
      </c>
      <c r="E80" s="179">
        <v>456664.12</v>
      </c>
      <c r="F80" s="157">
        <f t="shared" si="3"/>
        <v>5602540.1200000001</v>
      </c>
      <c r="G80" s="157">
        <v>2758707.97</v>
      </c>
      <c r="H80" s="157">
        <v>2674984.23</v>
      </c>
      <c r="I80" s="157">
        <f t="shared" si="2"/>
        <v>2843832.15</v>
      </c>
    </row>
    <row r="81" spans="3:12" x14ac:dyDescent="0.25">
      <c r="C81" s="189" t="s">
        <v>703</v>
      </c>
      <c r="D81" s="179">
        <v>2610363</v>
      </c>
      <c r="E81" s="179">
        <v>776561.12</v>
      </c>
      <c r="F81" s="157">
        <f t="shared" si="3"/>
        <v>3386924.12</v>
      </c>
      <c r="G81" s="157">
        <v>1615218.68</v>
      </c>
      <c r="H81" s="157">
        <v>1573583.84</v>
      </c>
      <c r="I81" s="157">
        <f t="shared" si="2"/>
        <v>1771705.4400000002</v>
      </c>
    </row>
    <row r="82" spans="3:12" x14ac:dyDescent="0.25">
      <c r="C82" s="189" t="s">
        <v>716</v>
      </c>
      <c r="D82" s="179">
        <v>76956</v>
      </c>
      <c r="E82" s="179">
        <v>270722.34000000003</v>
      </c>
      <c r="F82" s="157">
        <f t="shared" si="3"/>
        <v>347678.34</v>
      </c>
      <c r="G82" s="157">
        <v>0</v>
      </c>
      <c r="H82" s="157">
        <v>0</v>
      </c>
      <c r="I82" s="157">
        <f t="shared" ref="I82" si="4">+F82-G82</f>
        <v>347678.34</v>
      </c>
    </row>
    <row r="83" spans="3:12" x14ac:dyDescent="0.25">
      <c r="C83" s="169" t="s">
        <v>449</v>
      </c>
      <c r="D83" s="175">
        <v>0</v>
      </c>
      <c r="E83" s="175">
        <f>SUM(E85:E92)</f>
        <v>0</v>
      </c>
      <c r="F83" s="175">
        <f>SUM(F85:F92)</f>
        <v>0</v>
      </c>
      <c r="G83" s="175">
        <f>SUM(G85:G92)</f>
        <v>0</v>
      </c>
      <c r="H83" s="175">
        <f>SUM(H85:H92)</f>
        <v>0</v>
      </c>
      <c r="I83" s="177">
        <f>+F83</f>
        <v>0</v>
      </c>
    </row>
    <row r="84" spans="3:12" x14ac:dyDescent="0.25">
      <c r="C84" s="169" t="s">
        <v>450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7">
        <v>0</v>
      </c>
    </row>
    <row r="85" spans="3:12" x14ac:dyDescent="0.25">
      <c r="C85" s="155" t="s">
        <v>709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21">
        <f>+F85</f>
        <v>0</v>
      </c>
    </row>
    <row r="86" spans="3:12" x14ac:dyDescent="0.25">
      <c r="C86" s="155" t="s">
        <v>442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  <c r="I86" s="121">
        <v>0</v>
      </c>
    </row>
    <row r="87" spans="3:12" x14ac:dyDescent="0.25">
      <c r="C87" s="155" t="s">
        <v>443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  <c r="I87" s="121">
        <v>0</v>
      </c>
    </row>
    <row r="88" spans="3:12" x14ac:dyDescent="0.25">
      <c r="C88" s="155" t="s">
        <v>444</v>
      </c>
      <c r="D88" s="131">
        <v>0</v>
      </c>
      <c r="E88" s="131">
        <v>0</v>
      </c>
      <c r="F88" s="131">
        <v>0</v>
      </c>
      <c r="G88" s="131">
        <v>0</v>
      </c>
      <c r="H88" s="131">
        <v>0</v>
      </c>
      <c r="I88" s="121">
        <v>0</v>
      </c>
    </row>
    <row r="89" spans="3:12" x14ac:dyDescent="0.25">
      <c r="C89" s="155" t="s">
        <v>445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21">
        <v>0</v>
      </c>
    </row>
    <row r="90" spans="3:12" x14ac:dyDescent="0.25">
      <c r="C90" s="155" t="s">
        <v>446</v>
      </c>
      <c r="D90" s="131">
        <v>0</v>
      </c>
      <c r="E90" s="131">
        <v>0</v>
      </c>
      <c r="F90" s="131">
        <v>0</v>
      </c>
      <c r="G90" s="131">
        <v>0</v>
      </c>
      <c r="H90" s="131">
        <v>0</v>
      </c>
      <c r="I90" s="121">
        <v>0</v>
      </c>
      <c r="L90" s="113"/>
    </row>
    <row r="91" spans="3:12" x14ac:dyDescent="0.25">
      <c r="C91" s="155" t="s">
        <v>447</v>
      </c>
      <c r="D91" s="131">
        <v>0</v>
      </c>
      <c r="E91" s="131">
        <v>0</v>
      </c>
      <c r="F91" s="131">
        <v>0</v>
      </c>
      <c r="G91" s="131">
        <v>0</v>
      </c>
      <c r="H91" s="131">
        <v>0</v>
      </c>
      <c r="I91" s="121">
        <v>0</v>
      </c>
    </row>
    <row r="92" spans="3:12" x14ac:dyDescent="0.25">
      <c r="C92" s="155" t="s">
        <v>448</v>
      </c>
      <c r="D92" s="131">
        <v>0</v>
      </c>
      <c r="E92" s="131">
        <v>0</v>
      </c>
      <c r="F92" s="131">
        <v>0</v>
      </c>
      <c r="G92" s="131">
        <v>0</v>
      </c>
      <c r="H92" s="131">
        <v>0</v>
      </c>
      <c r="I92" s="121">
        <v>0</v>
      </c>
    </row>
    <row r="93" spans="3:12" x14ac:dyDescent="0.25">
      <c r="C93" s="41"/>
      <c r="D93" s="125"/>
      <c r="E93" s="123"/>
      <c r="F93" s="124"/>
      <c r="G93" s="123"/>
      <c r="H93" s="124"/>
      <c r="I93" s="123"/>
    </row>
    <row r="94" spans="3:12" x14ac:dyDescent="0.25">
      <c r="C94" s="154" t="s">
        <v>437</v>
      </c>
      <c r="D94" s="175">
        <f t="shared" ref="D94:I94" si="5">D14+D83</f>
        <v>550352418.98000002</v>
      </c>
      <c r="E94" s="175">
        <f t="shared" si="5"/>
        <v>67111005.420000002</v>
      </c>
      <c r="F94" s="175">
        <f t="shared" si="5"/>
        <v>617463424.39999998</v>
      </c>
      <c r="G94" s="175">
        <f t="shared" si="5"/>
        <v>227608424.12999997</v>
      </c>
      <c r="H94" s="175">
        <f t="shared" si="5"/>
        <v>222009339.67999998</v>
      </c>
      <c r="I94" s="176">
        <f t="shared" si="5"/>
        <v>389855000.26999998</v>
      </c>
    </row>
    <row r="95" spans="3:12" x14ac:dyDescent="0.25">
      <c r="C95" s="102"/>
      <c r="D95" s="128"/>
      <c r="E95" s="126"/>
      <c r="F95" s="127"/>
      <c r="G95" s="126"/>
      <c r="H95" s="127"/>
      <c r="I95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I16" sqref="I16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6" t="s">
        <v>640</v>
      </c>
      <c r="D4" s="257"/>
      <c r="E4" s="257"/>
      <c r="F4" s="257"/>
      <c r="G4" s="257"/>
      <c r="H4" s="257"/>
      <c r="I4" s="257"/>
      <c r="J4" s="258"/>
    </row>
    <row r="5" spans="3:10" x14ac:dyDescent="0.25">
      <c r="C5" s="259" t="s">
        <v>356</v>
      </c>
      <c r="D5" s="212"/>
      <c r="E5" s="212"/>
      <c r="F5" s="212"/>
      <c r="G5" s="212"/>
      <c r="H5" s="212"/>
      <c r="I5" s="212"/>
      <c r="J5" s="260"/>
    </row>
    <row r="6" spans="3:10" x14ac:dyDescent="0.25">
      <c r="C6" s="221" t="s">
        <v>451</v>
      </c>
      <c r="D6" s="199"/>
      <c r="E6" s="199"/>
      <c r="F6" s="199"/>
      <c r="G6" s="199"/>
      <c r="H6" s="199"/>
      <c r="I6" s="199"/>
      <c r="J6" s="222"/>
    </row>
    <row r="7" spans="3:10" x14ac:dyDescent="0.25">
      <c r="C7" s="223" t="s">
        <v>731</v>
      </c>
      <c r="D7" s="199"/>
      <c r="E7" s="199"/>
      <c r="F7" s="199"/>
      <c r="G7" s="199"/>
      <c r="H7" s="199"/>
      <c r="I7" s="199"/>
      <c r="J7" s="222"/>
    </row>
    <row r="8" spans="3:10" x14ac:dyDescent="0.25">
      <c r="C8" s="254" t="s">
        <v>1</v>
      </c>
      <c r="D8" s="211"/>
      <c r="E8" s="211"/>
      <c r="F8" s="211"/>
      <c r="G8" s="211"/>
      <c r="H8" s="211"/>
      <c r="I8" s="211"/>
      <c r="J8" s="255"/>
    </row>
    <row r="9" spans="3:10" x14ac:dyDescent="0.25">
      <c r="C9" s="212" t="s">
        <v>2</v>
      </c>
      <c r="D9" s="212"/>
      <c r="E9" s="212" t="s">
        <v>358</v>
      </c>
      <c r="F9" s="212"/>
      <c r="G9" s="212"/>
      <c r="H9" s="212"/>
      <c r="I9" s="212"/>
      <c r="J9" s="212" t="s">
        <v>440</v>
      </c>
    </row>
    <row r="10" spans="3:10" x14ac:dyDescent="0.25">
      <c r="C10" s="199"/>
      <c r="D10" s="199"/>
      <c r="E10" s="199" t="s">
        <v>221</v>
      </c>
      <c r="F10" s="160" t="s">
        <v>269</v>
      </c>
      <c r="G10" s="199" t="s">
        <v>271</v>
      </c>
      <c r="H10" s="199" t="s">
        <v>222</v>
      </c>
      <c r="I10" s="199" t="s">
        <v>224</v>
      </c>
      <c r="J10" s="199"/>
    </row>
    <row r="11" spans="3:10" x14ac:dyDescent="0.25">
      <c r="C11" s="211"/>
      <c r="D11" s="211"/>
      <c r="E11" s="211"/>
      <c r="F11" s="164" t="s">
        <v>270</v>
      </c>
      <c r="G11" s="211"/>
      <c r="H11" s="211"/>
      <c r="I11" s="211"/>
      <c r="J11" s="211"/>
    </row>
    <row r="12" spans="3:10" x14ac:dyDescent="0.25">
      <c r="C12" s="242"/>
      <c r="D12" s="243"/>
      <c r="E12" s="39"/>
      <c r="F12" s="40"/>
      <c r="G12" s="40"/>
      <c r="H12" s="10"/>
      <c r="I12" s="40"/>
      <c r="J12" s="40"/>
    </row>
    <row r="13" spans="3:10" x14ac:dyDescent="0.25">
      <c r="C13" s="244" t="s">
        <v>452</v>
      </c>
      <c r="D13" s="245"/>
      <c r="E13" s="131">
        <f>+E14+E24+E34</f>
        <v>550352418.98000002</v>
      </c>
      <c r="F13" s="121">
        <f t="shared" ref="F13:J13" si="0">+F14+F24+F34</f>
        <v>67111005.420000002</v>
      </c>
      <c r="G13" s="121">
        <f t="shared" si="0"/>
        <v>617463424.39999998</v>
      </c>
      <c r="H13" s="122">
        <f t="shared" si="0"/>
        <v>227608424.12999997</v>
      </c>
      <c r="I13" s="121">
        <f t="shared" si="0"/>
        <v>222009339.67999998</v>
      </c>
      <c r="J13" s="121">
        <f t="shared" si="0"/>
        <v>389855000.26999998</v>
      </c>
    </row>
    <row r="14" spans="3:10" x14ac:dyDescent="0.25">
      <c r="C14" s="244" t="s">
        <v>453</v>
      </c>
      <c r="D14" s="245"/>
      <c r="E14" s="131">
        <f>SUM(E15:E22)</f>
        <v>550352418.98000002</v>
      </c>
      <c r="F14" s="121">
        <f t="shared" ref="F14:I14" si="1">SUM(F15:F22)</f>
        <v>67111005.420000002</v>
      </c>
      <c r="G14" s="121">
        <f t="shared" si="1"/>
        <v>617463424.39999998</v>
      </c>
      <c r="H14" s="122">
        <f t="shared" si="1"/>
        <v>227608424.12999997</v>
      </c>
      <c r="I14" s="121">
        <f t="shared" si="1"/>
        <v>222009339.67999998</v>
      </c>
      <c r="J14" s="121">
        <f>+G14-H14</f>
        <v>389855000.26999998</v>
      </c>
    </row>
    <row r="15" spans="3:10" x14ac:dyDescent="0.25">
      <c r="C15" s="35"/>
      <c r="D15" s="36" t="s">
        <v>454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455</v>
      </c>
      <c r="E16" s="131">
        <f>+'formato 6b'!D16</f>
        <v>550352418.98000002</v>
      </c>
      <c r="F16" s="121">
        <f>+'formato 6b'!E16</f>
        <v>67111005.420000002</v>
      </c>
      <c r="G16" s="121">
        <f>+'formato 6b'!F14</f>
        <v>617463424.39999998</v>
      </c>
      <c r="H16" s="122">
        <f>+'formato 6b'!G16</f>
        <v>227608424.12999997</v>
      </c>
      <c r="I16" s="121">
        <f>+'formato 6b'!H16</f>
        <v>222009339.67999998</v>
      </c>
      <c r="J16" s="121">
        <f>+G16-H16</f>
        <v>389855000.26999998</v>
      </c>
    </row>
    <row r="17" spans="3:10" x14ac:dyDescent="0.25">
      <c r="C17" s="35"/>
      <c r="D17" s="36" t="s">
        <v>456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457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458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459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460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461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44" t="s">
        <v>462</v>
      </c>
      <c r="D24" s="245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463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464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465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6"/>
      <c r="D28" s="36" t="s">
        <v>466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6"/>
      <c r="D29" s="36" t="s">
        <v>467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468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469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470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44" t="s">
        <v>471</v>
      </c>
      <c r="D34" s="245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44" t="s">
        <v>472</v>
      </c>
      <c r="D35" s="245"/>
      <c r="E35" s="131"/>
      <c r="F35" s="121"/>
      <c r="G35" s="121"/>
      <c r="H35" s="122"/>
      <c r="I35" s="121"/>
      <c r="J35" s="121"/>
    </row>
    <row r="36" spans="3:10" x14ac:dyDescent="0.25">
      <c r="C36" s="246"/>
      <c r="D36" s="36" t="s">
        <v>473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6"/>
      <c r="D37" s="36" t="s">
        <v>474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475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476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477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478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479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480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481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482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44" t="s">
        <v>483</v>
      </c>
      <c r="D47" s="261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44" t="s">
        <v>484</v>
      </c>
      <c r="D48" s="261"/>
      <c r="E48" s="122"/>
      <c r="F48" s="121"/>
      <c r="G48" s="121"/>
      <c r="H48" s="122"/>
      <c r="I48" s="121"/>
      <c r="J48" s="121"/>
    </row>
    <row r="49" spans="3:10" x14ac:dyDescent="0.25">
      <c r="C49" s="246"/>
      <c r="D49" s="111" t="s">
        <v>485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6"/>
      <c r="D50" s="111" t="s">
        <v>486</v>
      </c>
      <c r="E50" s="122"/>
      <c r="F50" s="121"/>
      <c r="G50" s="121"/>
      <c r="H50" s="122"/>
      <c r="I50" s="121"/>
      <c r="J50" s="121"/>
    </row>
    <row r="51" spans="3:10" x14ac:dyDescent="0.25">
      <c r="C51" s="246"/>
      <c r="D51" s="111" t="s">
        <v>487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6"/>
      <c r="D52" s="111" t="s">
        <v>488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489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490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44" t="s">
        <v>491</v>
      </c>
      <c r="D56" s="261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44" t="s">
        <v>453</v>
      </c>
      <c r="D57" s="261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454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455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456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457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458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459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460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461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44" t="s">
        <v>462</v>
      </c>
      <c r="D67" s="261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463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464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465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6"/>
      <c r="D71" s="111" t="s">
        <v>466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6"/>
      <c r="D72" s="111" t="s">
        <v>467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468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469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470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44" t="s">
        <v>471</v>
      </c>
      <c r="D77" s="261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44" t="s">
        <v>472</v>
      </c>
      <c r="D78" s="261"/>
      <c r="E78" s="122"/>
      <c r="F78" s="121"/>
      <c r="G78" s="121"/>
      <c r="H78" s="122"/>
      <c r="I78" s="121"/>
      <c r="J78" s="121"/>
    </row>
    <row r="79" spans="3:10" x14ac:dyDescent="0.25">
      <c r="C79" s="246"/>
      <c r="D79" s="111" t="s">
        <v>473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6"/>
      <c r="D80" s="111" t="s">
        <v>474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475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476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477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478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479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480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481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482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44" t="s">
        <v>483</v>
      </c>
      <c r="D90" s="261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44" t="s">
        <v>484</v>
      </c>
      <c r="D91" s="261"/>
      <c r="E91" s="122"/>
      <c r="F91" s="121"/>
      <c r="G91" s="121"/>
      <c r="H91" s="122"/>
      <c r="I91" s="121"/>
      <c r="J91" s="121"/>
    </row>
    <row r="92" spans="3:10" x14ac:dyDescent="0.25">
      <c r="C92" s="246"/>
      <c r="D92" s="111" t="s">
        <v>485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6"/>
      <c r="D93" s="111" t="s">
        <v>486</v>
      </c>
      <c r="E93" s="122"/>
      <c r="F93" s="121"/>
      <c r="G93" s="121"/>
      <c r="H93" s="122"/>
      <c r="I93" s="121"/>
      <c r="J93" s="121"/>
    </row>
    <row r="94" spans="3:10" x14ac:dyDescent="0.25">
      <c r="C94" s="246"/>
      <c r="D94" s="111" t="s">
        <v>487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6"/>
      <c r="D95" s="111" t="s">
        <v>488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489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490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44" t="s">
        <v>492</v>
      </c>
      <c r="D99" s="261"/>
      <c r="E99" s="131">
        <f>+E56+E14</f>
        <v>550352418.98000002</v>
      </c>
      <c r="F99" s="131">
        <f t="shared" ref="F99:J99" si="10">+F56+F14</f>
        <v>67111005.420000002</v>
      </c>
      <c r="G99" s="131">
        <f t="shared" si="10"/>
        <v>617463424.39999998</v>
      </c>
      <c r="H99" s="131">
        <f t="shared" si="10"/>
        <v>227608424.12999997</v>
      </c>
      <c r="I99" s="131">
        <f t="shared" si="10"/>
        <v>222009339.67999998</v>
      </c>
      <c r="J99" s="121">
        <f t="shared" si="10"/>
        <v>389855000.26999998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abSelected="1" zoomScaleNormal="100" workbookViewId="0">
      <selection activeCell="G27" sqref="G27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6" t="s">
        <v>640</v>
      </c>
      <c r="D3" s="257"/>
      <c r="E3" s="257"/>
      <c r="F3" s="257"/>
      <c r="G3" s="257"/>
      <c r="H3" s="257"/>
      <c r="I3" s="258"/>
    </row>
    <row r="4" spans="3:9" x14ac:dyDescent="0.25">
      <c r="C4" s="221" t="s">
        <v>356</v>
      </c>
      <c r="D4" s="199"/>
      <c r="E4" s="199"/>
      <c r="F4" s="199"/>
      <c r="G4" s="199"/>
      <c r="H4" s="199"/>
      <c r="I4" s="222"/>
    </row>
    <row r="5" spans="3:9" x14ac:dyDescent="0.25">
      <c r="C5" s="221" t="s">
        <v>493</v>
      </c>
      <c r="D5" s="199"/>
      <c r="E5" s="199"/>
      <c r="F5" s="199"/>
      <c r="G5" s="199"/>
      <c r="H5" s="199"/>
      <c r="I5" s="222"/>
    </row>
    <row r="6" spans="3:9" x14ac:dyDescent="0.25">
      <c r="C6" s="223" t="s">
        <v>731</v>
      </c>
      <c r="D6" s="199"/>
      <c r="E6" s="199"/>
      <c r="F6" s="199"/>
      <c r="G6" s="199"/>
      <c r="H6" s="199"/>
      <c r="I6" s="222"/>
    </row>
    <row r="7" spans="3:9" x14ac:dyDescent="0.25">
      <c r="C7" s="221" t="s">
        <v>1</v>
      </c>
      <c r="D7" s="199"/>
      <c r="E7" s="199"/>
      <c r="F7" s="199"/>
      <c r="G7" s="199"/>
      <c r="H7" s="199"/>
      <c r="I7" s="222"/>
    </row>
    <row r="8" spans="3:9" x14ac:dyDescent="0.25">
      <c r="C8" s="212" t="s">
        <v>2</v>
      </c>
      <c r="D8" s="212" t="s">
        <v>358</v>
      </c>
      <c r="E8" s="212"/>
      <c r="F8" s="212"/>
      <c r="G8" s="212"/>
      <c r="H8" s="212"/>
      <c r="I8" s="212" t="s">
        <v>440</v>
      </c>
    </row>
    <row r="9" spans="3:9" x14ac:dyDescent="0.25">
      <c r="C9" s="199"/>
      <c r="D9" s="199" t="s">
        <v>221</v>
      </c>
      <c r="E9" s="160" t="s">
        <v>269</v>
      </c>
      <c r="F9" s="199" t="s">
        <v>271</v>
      </c>
      <c r="G9" s="199" t="s">
        <v>222</v>
      </c>
      <c r="H9" s="199" t="s">
        <v>224</v>
      </c>
      <c r="I9" s="199"/>
    </row>
    <row r="10" spans="3:9" x14ac:dyDescent="0.25">
      <c r="C10" s="211"/>
      <c r="D10" s="211"/>
      <c r="E10" s="164" t="s">
        <v>270</v>
      </c>
      <c r="F10" s="211"/>
      <c r="G10" s="211"/>
      <c r="H10" s="211"/>
      <c r="I10" s="211"/>
    </row>
    <row r="11" spans="3:9" x14ac:dyDescent="0.25">
      <c r="C11" s="50" t="s">
        <v>494</v>
      </c>
      <c r="D11" s="121">
        <f>SUM(D12:D23)</f>
        <v>457193553</v>
      </c>
      <c r="E11" s="121">
        <f t="shared" ref="E11:I11" si="0">SUM(E12:E23)</f>
        <v>41815171.909999996</v>
      </c>
      <c r="F11" s="121">
        <f t="shared" si="0"/>
        <v>499008724.90999997</v>
      </c>
      <c r="G11" s="121">
        <f t="shared" si="0"/>
        <v>189170767.72999999</v>
      </c>
      <c r="H11" s="121">
        <f t="shared" si="0"/>
        <v>185608475.31999999</v>
      </c>
      <c r="I11" s="121">
        <f t="shared" si="0"/>
        <v>309837957.17999995</v>
      </c>
    </row>
    <row r="12" spans="3:9" x14ac:dyDescent="0.25">
      <c r="C12" s="35" t="s">
        <v>495</v>
      </c>
      <c r="D12" s="121">
        <v>452193553</v>
      </c>
      <c r="E12" s="121">
        <v>37315171.909999996</v>
      </c>
      <c r="F12" s="121">
        <f>D12+E12</f>
        <v>489508724.90999997</v>
      </c>
      <c r="G12" s="121">
        <v>188551219.59</v>
      </c>
      <c r="H12" s="121">
        <v>184988927.18000001</v>
      </c>
      <c r="I12" s="121">
        <f>F12-G12</f>
        <v>300957505.31999993</v>
      </c>
    </row>
    <row r="13" spans="3:9" x14ac:dyDescent="0.25">
      <c r="C13" s="35" t="s">
        <v>496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497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498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499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500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501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502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503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504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505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506</v>
      </c>
      <c r="D23" s="121">
        <v>5000000</v>
      </c>
      <c r="E23" s="121">
        <v>4500000</v>
      </c>
      <c r="F23" s="121">
        <f t="shared" si="3"/>
        <v>9500000</v>
      </c>
      <c r="G23" s="121">
        <v>619548.14</v>
      </c>
      <c r="H23" s="121">
        <v>619548.14</v>
      </c>
      <c r="I23" s="121">
        <f t="shared" si="4"/>
        <v>8880451.8599999994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507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498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499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501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502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503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506</v>
      </c>
      <c r="D37" s="40"/>
      <c r="E37" s="40"/>
      <c r="F37" s="10"/>
      <c r="G37" s="40"/>
      <c r="H37" s="10"/>
      <c r="I37" s="40"/>
    </row>
    <row r="38" spans="3:9" x14ac:dyDescent="0.25">
      <c r="C38" s="50" t="s">
        <v>508</v>
      </c>
      <c r="D38" s="121">
        <f>+D11+D25</f>
        <v>457193553</v>
      </c>
      <c r="E38" s="121">
        <f t="shared" ref="E38:I38" si="7">+E11+E25</f>
        <v>41815171.909999996</v>
      </c>
      <c r="F38" s="121">
        <f t="shared" si="7"/>
        <v>499008724.90999997</v>
      </c>
      <c r="G38" s="121">
        <f t="shared" si="7"/>
        <v>189170767.72999999</v>
      </c>
      <c r="H38" s="121">
        <f t="shared" si="7"/>
        <v>185608475.31999999</v>
      </c>
      <c r="I38" s="121">
        <f t="shared" si="7"/>
        <v>309837957.17999995</v>
      </c>
    </row>
    <row r="39" spans="3:9" x14ac:dyDescent="0.25">
      <c r="C39" s="50" t="s">
        <v>509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</vt:lpstr>
      <vt:lpstr>formato 6b</vt:lpstr>
      <vt:lpstr>formato 6 c</vt:lpstr>
      <vt:lpstr>formato 6 d</vt:lpstr>
      <vt:lpstr>guia de cumplimiento</vt:lpstr>
      <vt:lpstr>'formato 1'!Área_de_impresión</vt:lpstr>
      <vt:lpstr>'formato 6 a'!Área_de_impresión</vt:lpstr>
      <vt:lpstr>'formato 6 c'!Área_de_impresión</vt:lpstr>
      <vt:lpstr>'formato 6 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2025-04-14T20:00:25Z</cp:lastPrinted>
  <dcterms:created xsi:type="dcterms:W3CDTF">2016-11-25T14:52:45Z</dcterms:created>
  <dcterms:modified xsi:type="dcterms:W3CDTF">2025-07-22T17:44:49Z</dcterms:modified>
</cp:coreProperties>
</file>