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FI" sheetId="1" r:id="rId1"/>
    <sheet name="F2" sheetId="3" r:id="rId2"/>
    <sheet name="F3" sheetId="4" r:id="rId3"/>
    <sheet name="F4" sheetId="5" r:id="rId4"/>
    <sheet name="F5" sheetId="6" r:id="rId5"/>
    <sheet name="6 (a)" sheetId="8" r:id="rId6"/>
    <sheet name="6 (b)" sheetId="10" r:id="rId7"/>
    <sheet name="6 (c)" sheetId="23" r:id="rId8"/>
    <sheet name="6 (d)" sheetId="29" r:id="rId9"/>
  </sheets>
  <definedNames>
    <definedName name="_xlnm.Print_Area" localSheetId="8">'6 (d)'!$A$1:$G$35</definedName>
    <definedName name="_xlnm.Print_Area" localSheetId="1">'F2'!$A$1:$O$33</definedName>
    <definedName name="_xlnm.Print_Area" localSheetId="4">'F5'!$A$1:$G$71</definedName>
    <definedName name="_xlnm.Print_Area" localSheetId="0">FI!$A$1:$H$45</definedName>
  </definedNames>
  <calcPr calcId="145621"/>
</workbook>
</file>

<file path=xl/calcChain.xml><?xml version="1.0" encoding="utf-8"?>
<calcChain xmlns="http://schemas.openxmlformats.org/spreadsheetml/2006/main">
  <c r="G11" i="29" l="1"/>
  <c r="D9" i="29"/>
  <c r="D17" i="29" l="1"/>
  <c r="G17" i="29" s="1"/>
  <c r="D29" i="29"/>
  <c r="G29" i="29" s="1"/>
  <c r="D28" i="29"/>
  <c r="G28" i="29" s="1"/>
  <c r="D27" i="29"/>
  <c r="G27" i="29" s="1"/>
  <c r="F26" i="29"/>
  <c r="E26" i="29"/>
  <c r="C26" i="29"/>
  <c r="B26" i="29"/>
  <c r="D25" i="29"/>
  <c r="G25" i="29" s="1"/>
  <c r="D24" i="29"/>
  <c r="D23" i="29"/>
  <c r="G23" i="29" s="1"/>
  <c r="F22" i="29"/>
  <c r="E22" i="29"/>
  <c r="C22" i="29"/>
  <c r="B22" i="29"/>
  <c r="B19" i="29" s="1"/>
  <c r="D21" i="29"/>
  <c r="G21" i="29" s="1"/>
  <c r="D20" i="29"/>
  <c r="G20" i="29" s="1"/>
  <c r="E19" i="29"/>
  <c r="D18" i="29"/>
  <c r="G18" i="29" s="1"/>
  <c r="D16" i="29"/>
  <c r="G16" i="29" s="1"/>
  <c r="F15" i="29"/>
  <c r="E15" i="29"/>
  <c r="C15" i="29"/>
  <c r="B15" i="29"/>
  <c r="G14" i="29"/>
  <c r="D14" i="29"/>
  <c r="D13" i="29"/>
  <c r="D12" i="29"/>
  <c r="G12" i="29" s="1"/>
  <c r="F11" i="29"/>
  <c r="E11" i="29"/>
  <c r="E8" i="29" s="1"/>
  <c r="C11" i="29"/>
  <c r="C8" i="29" s="1"/>
  <c r="B11" i="29"/>
  <c r="B8" i="29" s="1"/>
  <c r="D10" i="29"/>
  <c r="G10" i="29" s="1"/>
  <c r="B30" i="29" l="1"/>
  <c r="F19" i="29"/>
  <c r="C19" i="29"/>
  <c r="C30" i="29" s="1"/>
  <c r="G15" i="29"/>
  <c r="D11" i="29"/>
  <c r="F8" i="29"/>
  <c r="D22" i="29"/>
  <c r="E30" i="29"/>
  <c r="G26" i="29"/>
  <c r="G9" i="29"/>
  <c r="G13" i="29"/>
  <c r="G24" i="29"/>
  <c r="G22" i="29" s="1"/>
  <c r="G19" i="29" s="1"/>
  <c r="D15" i="29"/>
  <c r="D26" i="29"/>
  <c r="F30" i="29" l="1"/>
  <c r="D19" i="29"/>
  <c r="G8" i="29"/>
  <c r="G30" i="29" s="1"/>
  <c r="D8" i="29"/>
  <c r="D30" i="29" l="1"/>
  <c r="D10" i="8" l="1"/>
  <c r="C43" i="5" l="1"/>
  <c r="D8" i="5"/>
  <c r="D13" i="5"/>
  <c r="E13" i="5"/>
  <c r="C13" i="5"/>
  <c r="F14" i="6"/>
  <c r="C14" i="6"/>
  <c r="C56" i="6"/>
  <c r="C48" i="6"/>
  <c r="F48" i="6"/>
  <c r="E48" i="6"/>
  <c r="F56" i="6"/>
  <c r="E56" i="6"/>
  <c r="D56" i="6"/>
  <c r="F60" i="6"/>
  <c r="E60" i="6"/>
  <c r="C60" i="6"/>
  <c r="B60" i="6"/>
  <c r="C12" i="6"/>
  <c r="G60" i="6" l="1"/>
  <c r="D60" i="6"/>
  <c r="E14" i="6"/>
  <c r="D14" i="6"/>
  <c r="F130" i="8"/>
  <c r="F128" i="8"/>
  <c r="C83" i="8"/>
  <c r="D17" i="8"/>
  <c r="D25" i="8"/>
  <c r="D18" i="8"/>
  <c r="D19" i="8"/>
  <c r="D20" i="8"/>
  <c r="D21" i="8"/>
  <c r="D22" i="8"/>
  <c r="D23" i="8"/>
  <c r="D24" i="8"/>
  <c r="C26" i="8"/>
  <c r="B8" i="8"/>
  <c r="G14" i="6"/>
  <c r="G12" i="6"/>
  <c r="D13" i="6"/>
  <c r="D12" i="6"/>
  <c r="G37" i="1"/>
  <c r="G41" i="1"/>
  <c r="H41" i="1"/>
  <c r="G68" i="1"/>
  <c r="G65" i="1"/>
  <c r="C52" i="1"/>
  <c r="D16" i="8" l="1"/>
  <c r="C54" i="1"/>
  <c r="C51" i="1"/>
  <c r="D23" i="23" l="1"/>
  <c r="F94" i="8"/>
  <c r="E83" i="8"/>
  <c r="C101" i="8"/>
  <c r="B92" i="8"/>
  <c r="D92" i="8" s="1"/>
  <c r="B106" i="8"/>
  <c r="B102" i="8"/>
  <c r="B98" i="8"/>
  <c r="B105" i="8"/>
  <c r="B124" i="8"/>
  <c r="B108" i="8"/>
  <c r="B96" i="8"/>
  <c r="B84" i="8"/>
  <c r="D84" i="8" s="1"/>
  <c r="E130" i="8"/>
  <c r="B115" i="8"/>
  <c r="B109" i="8"/>
  <c r="B107" i="8"/>
  <c r="B104" i="8"/>
  <c r="B103" i="8"/>
  <c r="B97" i="8"/>
  <c r="B95" i="8"/>
  <c r="B94" i="8"/>
  <c r="B93" i="8"/>
  <c r="B130" i="8"/>
  <c r="B127" i="8"/>
  <c r="B123" i="8"/>
  <c r="B122" i="8"/>
  <c r="E128" i="8"/>
  <c r="C128" i="8"/>
  <c r="B100" i="8"/>
  <c r="B85" i="8"/>
  <c r="B88" i="8"/>
  <c r="B110" i="8"/>
  <c r="B99" i="8"/>
  <c r="B87" i="8"/>
  <c r="B86" i="8"/>
  <c r="E8" i="8"/>
  <c r="B16" i="8"/>
  <c r="D27" i="8"/>
  <c r="D55" i="8"/>
  <c r="B101" i="8" l="1"/>
  <c r="E101" i="8"/>
  <c r="B91" i="8"/>
  <c r="D43" i="5" l="1"/>
  <c r="D39" i="5"/>
  <c r="E39" i="5"/>
  <c r="C39" i="5"/>
  <c r="D48" i="5"/>
  <c r="E48" i="5"/>
  <c r="D47" i="5"/>
  <c r="E47" i="5"/>
  <c r="D46" i="5"/>
  <c r="E46" i="5"/>
  <c r="D45" i="5"/>
  <c r="E45" i="5"/>
  <c r="E43" i="5"/>
  <c r="D38" i="5"/>
  <c r="E38" i="5"/>
  <c r="C38" i="5"/>
  <c r="C35" i="5"/>
  <c r="C34" i="5"/>
  <c r="D34" i="5"/>
  <c r="E34" i="5"/>
  <c r="C48" i="5" l="1"/>
  <c r="C47" i="5"/>
  <c r="C46" i="5"/>
  <c r="C45" i="5"/>
  <c r="E6" i="5"/>
  <c r="D68" i="23" l="1"/>
  <c r="G68" i="23" s="1"/>
  <c r="D69" i="23"/>
  <c r="G69" i="23" s="1"/>
  <c r="D70" i="23"/>
  <c r="G70" i="23" s="1"/>
  <c r="D67" i="23"/>
  <c r="G67" i="23" s="1"/>
  <c r="D65" i="23"/>
  <c r="G65" i="23" s="1"/>
  <c r="D64" i="23"/>
  <c r="G64" i="23" s="1"/>
  <c r="D63" i="23"/>
  <c r="G63" i="23" s="1"/>
  <c r="D62" i="23"/>
  <c r="G62" i="23" s="1"/>
  <c r="D61" i="23"/>
  <c r="D60" i="23"/>
  <c r="G60" i="23" s="1"/>
  <c r="D59" i="23"/>
  <c r="G59" i="23" s="1"/>
  <c r="D58" i="23"/>
  <c r="G58" i="23" s="1"/>
  <c r="D57" i="23"/>
  <c r="G57" i="23" s="1"/>
  <c r="D50" i="23"/>
  <c r="G50" i="23" s="1"/>
  <c r="D51" i="23"/>
  <c r="G51" i="23" s="1"/>
  <c r="D52" i="23"/>
  <c r="G52" i="23" s="1"/>
  <c r="D53" i="23"/>
  <c r="G53" i="23" s="1"/>
  <c r="D54" i="23"/>
  <c r="G54" i="23" s="1"/>
  <c r="D55" i="23"/>
  <c r="G55" i="23" s="1"/>
  <c r="D49" i="23"/>
  <c r="G49" i="23" s="1"/>
  <c r="D44" i="23"/>
  <c r="G44" i="23" s="1"/>
  <c r="D45" i="23"/>
  <c r="G45" i="23" s="1"/>
  <c r="D46" i="23"/>
  <c r="G46" i="23" s="1"/>
  <c r="D47" i="23"/>
  <c r="G47" i="23" s="1"/>
  <c r="D43" i="23"/>
  <c r="G43" i="23" s="1"/>
  <c r="D42" i="23"/>
  <c r="G42" i="23" s="1"/>
  <c r="D41" i="23"/>
  <c r="G41" i="23" s="1"/>
  <c r="D40" i="23"/>
  <c r="G40" i="23" s="1"/>
  <c r="D35" i="23"/>
  <c r="G35" i="23" s="1"/>
  <c r="D36" i="23"/>
  <c r="G36" i="23" s="1"/>
  <c r="D37" i="23"/>
  <c r="G37" i="23" s="1"/>
  <c r="D34" i="23"/>
  <c r="G34" i="23" s="1"/>
  <c r="D28" i="23"/>
  <c r="G28" i="23" s="1"/>
  <c r="D29" i="23"/>
  <c r="G29" i="23" s="1"/>
  <c r="D30" i="23"/>
  <c r="G30" i="23" s="1"/>
  <c r="D31" i="23"/>
  <c r="G31" i="23" s="1"/>
  <c r="D32" i="23"/>
  <c r="G32" i="23" s="1"/>
  <c r="D27" i="23"/>
  <c r="G27" i="23" s="1"/>
  <c r="D25" i="23"/>
  <c r="G25" i="23" s="1"/>
  <c r="D24" i="23"/>
  <c r="G24" i="23" s="1"/>
  <c r="D20" i="23"/>
  <c r="G20" i="23" s="1"/>
  <c r="D21" i="23"/>
  <c r="G21" i="23" s="1"/>
  <c r="D22" i="23"/>
  <c r="G22" i="23" s="1"/>
  <c r="G23" i="23"/>
  <c r="D19" i="23"/>
  <c r="G19" i="23" s="1"/>
  <c r="D11" i="23"/>
  <c r="G11" i="23" s="1"/>
  <c r="D12" i="23"/>
  <c r="G12" i="23" s="1"/>
  <c r="D13" i="23"/>
  <c r="G13" i="23" s="1"/>
  <c r="D14" i="23"/>
  <c r="G14" i="23" s="1"/>
  <c r="D15" i="23"/>
  <c r="G15" i="23" s="1"/>
  <c r="D16" i="23"/>
  <c r="G16" i="23" s="1"/>
  <c r="D17" i="23"/>
  <c r="G17" i="23" s="1"/>
  <c r="D10" i="23"/>
  <c r="G10" i="23" s="1"/>
  <c r="C8" i="10"/>
  <c r="D9" i="10"/>
  <c r="B8" i="10"/>
  <c r="D152" i="8"/>
  <c r="G152" i="8" s="1"/>
  <c r="D153" i="8"/>
  <c r="G153" i="8" s="1"/>
  <c r="D154" i="8"/>
  <c r="G154" i="8" s="1"/>
  <c r="D155" i="8"/>
  <c r="G155" i="8" s="1"/>
  <c r="D151" i="8"/>
  <c r="G151" i="8" s="1"/>
  <c r="D150" i="8"/>
  <c r="G150" i="8" s="1"/>
  <c r="D149" i="8"/>
  <c r="G149" i="8" s="1"/>
  <c r="D146" i="8"/>
  <c r="G146" i="8" s="1"/>
  <c r="D147" i="8"/>
  <c r="G147" i="8" s="1"/>
  <c r="D145" i="8"/>
  <c r="G145" i="8" s="1"/>
  <c r="D139" i="8"/>
  <c r="G139" i="8" s="1"/>
  <c r="D140" i="8"/>
  <c r="G140" i="8" s="1"/>
  <c r="D141" i="8"/>
  <c r="G141" i="8" s="1"/>
  <c r="D142" i="8"/>
  <c r="G142" i="8" s="1"/>
  <c r="D143" i="8"/>
  <c r="G143" i="8" s="1"/>
  <c r="D138" i="8"/>
  <c r="G138" i="8" s="1"/>
  <c r="D137" i="8"/>
  <c r="G137" i="8" s="1"/>
  <c r="D136" i="8"/>
  <c r="G136" i="8" s="1"/>
  <c r="D133" i="8"/>
  <c r="G133" i="8" s="1"/>
  <c r="D134" i="8"/>
  <c r="G134" i="8" s="1"/>
  <c r="D132" i="8"/>
  <c r="G132" i="8" s="1"/>
  <c r="D123" i="8"/>
  <c r="G123" i="8" s="1"/>
  <c r="D124" i="8"/>
  <c r="G124" i="8" s="1"/>
  <c r="D125" i="8"/>
  <c r="G125" i="8" s="1"/>
  <c r="D126" i="8"/>
  <c r="G126" i="8" s="1"/>
  <c r="D127" i="8"/>
  <c r="G127" i="8" s="1"/>
  <c r="D128" i="8"/>
  <c r="G128" i="8" s="1"/>
  <c r="D129" i="8"/>
  <c r="G129" i="8" s="1"/>
  <c r="D130" i="8"/>
  <c r="G130" i="8" s="1"/>
  <c r="D122" i="8"/>
  <c r="G122" i="8" s="1"/>
  <c r="B111" i="8"/>
  <c r="D113" i="8"/>
  <c r="G113" i="8" s="1"/>
  <c r="D114" i="8"/>
  <c r="G114" i="8" s="1"/>
  <c r="D115" i="8"/>
  <c r="G115" i="8" s="1"/>
  <c r="D116" i="8"/>
  <c r="G116" i="8" s="1"/>
  <c r="D117" i="8"/>
  <c r="G117" i="8" s="1"/>
  <c r="D118" i="8"/>
  <c r="G118" i="8" s="1"/>
  <c r="D119" i="8"/>
  <c r="G119" i="8" s="1"/>
  <c r="D120" i="8"/>
  <c r="G120" i="8" s="1"/>
  <c r="D112" i="8"/>
  <c r="G112" i="8" s="1"/>
  <c r="F101" i="8"/>
  <c r="D103" i="8"/>
  <c r="G103" i="8" s="1"/>
  <c r="D104" i="8"/>
  <c r="G104" i="8" s="1"/>
  <c r="D105" i="8"/>
  <c r="G105" i="8" s="1"/>
  <c r="D106" i="8"/>
  <c r="G106" i="8" s="1"/>
  <c r="D107" i="8"/>
  <c r="G107" i="8" s="1"/>
  <c r="D108" i="8"/>
  <c r="G108" i="8" s="1"/>
  <c r="D109" i="8"/>
  <c r="G109" i="8" s="1"/>
  <c r="D110" i="8"/>
  <c r="G110" i="8" s="1"/>
  <c r="D102" i="8"/>
  <c r="G102" i="8" s="1"/>
  <c r="D94" i="8"/>
  <c r="G94" i="8" s="1"/>
  <c r="D95" i="8"/>
  <c r="G95" i="8" s="1"/>
  <c r="D96" i="8"/>
  <c r="G96" i="8" s="1"/>
  <c r="D97" i="8"/>
  <c r="G97" i="8" s="1"/>
  <c r="D98" i="8"/>
  <c r="G98" i="8" s="1"/>
  <c r="D99" i="8"/>
  <c r="G99" i="8" s="1"/>
  <c r="D100" i="8"/>
  <c r="G100" i="8" s="1"/>
  <c r="D93" i="8"/>
  <c r="G93" i="8" s="1"/>
  <c r="G92" i="8"/>
  <c r="D90" i="8"/>
  <c r="G90" i="8" s="1"/>
  <c r="B69" i="8"/>
  <c r="B83" i="8"/>
  <c r="D85" i="8"/>
  <c r="G85" i="8" s="1"/>
  <c r="D86" i="8"/>
  <c r="G86" i="8" s="1"/>
  <c r="D87" i="8"/>
  <c r="G87" i="8" s="1"/>
  <c r="D88" i="8"/>
  <c r="G88" i="8" s="1"/>
  <c r="D89" i="8"/>
  <c r="G89" i="8" s="1"/>
  <c r="G84" i="8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8" i="8"/>
  <c r="G68" i="8" s="1"/>
  <c r="D59" i="8"/>
  <c r="D67" i="8"/>
  <c r="G67" i="8" s="1"/>
  <c r="D66" i="8"/>
  <c r="G66" i="8" s="1"/>
  <c r="D65" i="8"/>
  <c r="G65" i="8" s="1"/>
  <c r="D63" i="8"/>
  <c r="G63" i="8" s="1"/>
  <c r="D62" i="8"/>
  <c r="G62" i="8" s="1"/>
  <c r="D61" i="8"/>
  <c r="G61" i="8" s="1"/>
  <c r="D64" i="6"/>
  <c r="D63" i="6" s="1"/>
  <c r="C63" i="6"/>
  <c r="B63" i="6"/>
  <c r="G61" i="6"/>
  <c r="D61" i="6"/>
  <c r="G55" i="6"/>
  <c r="G54" i="6"/>
  <c r="G53" i="6"/>
  <c r="D55" i="6"/>
  <c r="D54" i="6"/>
  <c r="D53" i="6"/>
  <c r="D51" i="6"/>
  <c r="B52" i="6"/>
  <c r="G59" i="6"/>
  <c r="G58" i="6"/>
  <c r="D59" i="6"/>
  <c r="D58" i="6"/>
  <c r="G64" i="6"/>
  <c r="G68" i="6"/>
  <c r="G67" i="6"/>
  <c r="D68" i="6"/>
  <c r="D67" i="6"/>
  <c r="D50" i="6"/>
  <c r="G45" i="6"/>
  <c r="G46" i="6"/>
  <c r="G47" i="6"/>
  <c r="G48" i="6"/>
  <c r="G49" i="6"/>
  <c r="G50" i="6"/>
  <c r="G51" i="6"/>
  <c r="G44" i="6"/>
  <c r="G35" i="6"/>
  <c r="G34" i="6" s="1"/>
  <c r="D45" i="6"/>
  <c r="D46" i="6"/>
  <c r="D47" i="6"/>
  <c r="D48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13" i="6"/>
  <c r="G9" i="6"/>
  <c r="G10" i="6"/>
  <c r="G11" i="6"/>
  <c r="G8" i="6"/>
  <c r="D9" i="6"/>
  <c r="D10" i="6"/>
  <c r="D11" i="6"/>
  <c r="D8" i="6"/>
  <c r="B69" i="6"/>
  <c r="D27" i="6" l="1"/>
  <c r="G57" i="6"/>
  <c r="D43" i="6"/>
  <c r="G15" i="6"/>
  <c r="G131" i="8"/>
  <c r="D15" i="6"/>
  <c r="D57" i="6"/>
  <c r="G27" i="6"/>
  <c r="G83" i="8"/>
  <c r="G9" i="10"/>
  <c r="G101" i="8"/>
  <c r="G26" i="23"/>
  <c r="D56" i="23"/>
  <c r="G61" i="23"/>
  <c r="D101" i="8"/>
  <c r="G59" i="8"/>
  <c r="D58" i="8"/>
  <c r="G58" i="8" s="1"/>
  <c r="D57" i="8"/>
  <c r="G57" i="8" s="1"/>
  <c r="G55" i="8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G27" i="8"/>
  <c r="G25" i="8"/>
  <c r="G24" i="8"/>
  <c r="G23" i="8"/>
  <c r="G22" i="8"/>
  <c r="G21" i="8"/>
  <c r="G20" i="8"/>
  <c r="G19" i="8"/>
  <c r="G18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9" i="8"/>
  <c r="G9" i="8" s="1"/>
  <c r="F8" i="8"/>
  <c r="C8" i="8"/>
  <c r="F52" i="6"/>
  <c r="E52" i="6"/>
  <c r="C52" i="6"/>
  <c r="G56" i="6"/>
  <c r="G52" i="6" s="1"/>
  <c r="D52" i="6"/>
  <c r="G69" i="1"/>
  <c r="G56" i="1"/>
  <c r="G30" i="1"/>
  <c r="G26" i="1"/>
  <c r="G18" i="1"/>
  <c r="C53" i="1"/>
  <c r="C16" i="1"/>
  <c r="C8" i="1"/>
  <c r="C24" i="1"/>
  <c r="G36" i="8" l="1"/>
  <c r="G46" i="8"/>
  <c r="G26" i="8"/>
  <c r="G17" i="8"/>
  <c r="D8" i="8"/>
  <c r="G8" i="8" s="1"/>
  <c r="K11" i="4"/>
  <c r="J11" i="4"/>
  <c r="I11" i="4"/>
  <c r="H11" i="4"/>
  <c r="G11" i="4"/>
  <c r="E11" i="4"/>
  <c r="E6" i="4"/>
  <c r="G6" i="4"/>
  <c r="G16" i="4" s="1"/>
  <c r="H6" i="4"/>
  <c r="H16" i="4" s="1"/>
  <c r="I6" i="4"/>
  <c r="J6" i="4"/>
  <c r="J16" i="4" s="1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68" i="1"/>
  <c r="H8" i="1"/>
  <c r="K16" i="4" l="1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G66" i="23" l="1"/>
  <c r="G56" i="23"/>
  <c r="G48" i="23"/>
  <c r="G39" i="23"/>
  <c r="G33" i="23"/>
  <c r="G18" i="23"/>
  <c r="G9" i="23"/>
  <c r="E17" i="10"/>
  <c r="F17" i="10"/>
  <c r="D8" i="10"/>
  <c r="E8" i="10"/>
  <c r="F8" i="10"/>
  <c r="G8" i="10"/>
  <c r="C66" i="23"/>
  <c r="D66" i="23"/>
  <c r="E66" i="23"/>
  <c r="F66" i="23"/>
  <c r="B66" i="23"/>
  <c r="C56" i="23"/>
  <c r="E56" i="23"/>
  <c r="F56" i="23"/>
  <c r="B56" i="23"/>
  <c r="C48" i="23"/>
  <c r="D48" i="23"/>
  <c r="E48" i="23"/>
  <c r="F48" i="23"/>
  <c r="B48" i="23"/>
  <c r="F39" i="23"/>
  <c r="C39" i="23"/>
  <c r="D39" i="23"/>
  <c r="E39" i="23"/>
  <c r="B39" i="23"/>
  <c r="C33" i="23"/>
  <c r="D33" i="23"/>
  <c r="E33" i="23"/>
  <c r="F33" i="23"/>
  <c r="B33" i="23"/>
  <c r="C26" i="23"/>
  <c r="D26" i="23"/>
  <c r="E26" i="23"/>
  <c r="F26" i="23"/>
  <c r="B26" i="23"/>
  <c r="C18" i="23"/>
  <c r="D18" i="23"/>
  <c r="E18" i="23"/>
  <c r="F18" i="23"/>
  <c r="B18" i="23"/>
  <c r="C9" i="23"/>
  <c r="D9" i="23"/>
  <c r="E9" i="23"/>
  <c r="F9" i="23"/>
  <c r="B9" i="23"/>
  <c r="F26" i="10" l="1"/>
  <c r="E26" i="10"/>
  <c r="D8" i="23"/>
  <c r="D38" i="23"/>
  <c r="F38" i="23"/>
  <c r="G38" i="23"/>
  <c r="F8" i="23"/>
  <c r="C8" i="23"/>
  <c r="G8" i="23"/>
  <c r="C38" i="23"/>
  <c r="E38" i="23"/>
  <c r="B38" i="23"/>
  <c r="E8" i="23"/>
  <c r="B8" i="23"/>
  <c r="C148" i="8"/>
  <c r="D148" i="8"/>
  <c r="E148" i="8"/>
  <c r="F148" i="8"/>
  <c r="G148" i="8"/>
  <c r="B148" i="8"/>
  <c r="C144" i="8"/>
  <c r="D144" i="8"/>
  <c r="E144" i="8"/>
  <c r="F144" i="8"/>
  <c r="G144" i="8"/>
  <c r="B144" i="8"/>
  <c r="C135" i="8"/>
  <c r="D135" i="8"/>
  <c r="E135" i="8"/>
  <c r="F135" i="8"/>
  <c r="G135" i="8"/>
  <c r="B135" i="8"/>
  <c r="C131" i="8"/>
  <c r="D131" i="8"/>
  <c r="E131" i="8"/>
  <c r="F131" i="8"/>
  <c r="B131" i="8"/>
  <c r="C121" i="8"/>
  <c r="D121" i="8"/>
  <c r="E121" i="8"/>
  <c r="F121" i="8"/>
  <c r="G121" i="8"/>
  <c r="B121" i="8"/>
  <c r="C111" i="8"/>
  <c r="D111" i="8"/>
  <c r="E111" i="8"/>
  <c r="F111" i="8"/>
  <c r="G111" i="8"/>
  <c r="C91" i="8"/>
  <c r="D91" i="8"/>
  <c r="E91" i="8"/>
  <c r="F91" i="8"/>
  <c r="G91" i="8"/>
  <c r="D83" i="8"/>
  <c r="F83" i="8"/>
  <c r="C73" i="8"/>
  <c r="D73" i="8"/>
  <c r="E73" i="8"/>
  <c r="F73" i="8"/>
  <c r="G73" i="8"/>
  <c r="C69" i="8"/>
  <c r="C64" i="8" s="1"/>
  <c r="C60" i="8" s="1"/>
  <c r="D69" i="8"/>
  <c r="E69" i="8"/>
  <c r="E64" i="8" s="1"/>
  <c r="E60" i="8" s="1"/>
  <c r="F69" i="8"/>
  <c r="F64" i="8" s="1"/>
  <c r="F60" i="8" s="1"/>
  <c r="G69" i="8"/>
  <c r="B64" i="8"/>
  <c r="B60" i="8"/>
  <c r="C56" i="8"/>
  <c r="D56" i="8"/>
  <c r="E56" i="8"/>
  <c r="F56" i="8"/>
  <c r="G56" i="8"/>
  <c r="B56" i="8"/>
  <c r="C46" i="8"/>
  <c r="D46" i="8"/>
  <c r="E46" i="8"/>
  <c r="F46" i="8"/>
  <c r="B46" i="8"/>
  <c r="C36" i="8"/>
  <c r="D36" i="8"/>
  <c r="E36" i="8"/>
  <c r="F36" i="8"/>
  <c r="B36" i="8"/>
  <c r="D26" i="8"/>
  <c r="E26" i="8"/>
  <c r="F26" i="8"/>
  <c r="B26" i="8"/>
  <c r="C16" i="8"/>
  <c r="E16" i="8"/>
  <c r="F16" i="8"/>
  <c r="G16" i="8"/>
  <c r="C69" i="6"/>
  <c r="D69" i="6"/>
  <c r="E69" i="6"/>
  <c r="F69" i="6"/>
  <c r="G69" i="6"/>
  <c r="E63" i="6"/>
  <c r="F63" i="6"/>
  <c r="G63" i="6"/>
  <c r="C57" i="6"/>
  <c r="E57" i="6"/>
  <c r="F57" i="6"/>
  <c r="B57" i="6"/>
  <c r="D62" i="6"/>
  <c r="C43" i="6"/>
  <c r="E43" i="6"/>
  <c r="F43" i="6"/>
  <c r="F62" i="6" s="1"/>
  <c r="G43" i="6"/>
  <c r="G62" i="6" s="1"/>
  <c r="B43" i="6"/>
  <c r="C27" i="6"/>
  <c r="E27" i="6"/>
  <c r="F27" i="6"/>
  <c r="B27" i="6"/>
  <c r="C15" i="6"/>
  <c r="E15" i="6"/>
  <c r="F15" i="6"/>
  <c r="D44" i="5"/>
  <c r="D49" i="5" s="1"/>
  <c r="D50" i="5" s="1"/>
  <c r="E44" i="5"/>
  <c r="E49" i="5" s="1"/>
  <c r="E50" i="5" s="1"/>
  <c r="C44" i="5"/>
  <c r="C49" i="5" s="1"/>
  <c r="C50" i="5" s="1"/>
  <c r="C6" i="5"/>
  <c r="D35" i="5"/>
  <c r="D40" i="5" s="1"/>
  <c r="D41" i="5" s="1"/>
  <c r="E35" i="5"/>
  <c r="E40" i="5" s="1"/>
  <c r="E41" i="5" s="1"/>
  <c r="C40" i="5"/>
  <c r="C41" i="5" s="1"/>
  <c r="D29" i="5"/>
  <c r="E29" i="5"/>
  <c r="C29" i="5"/>
  <c r="D26" i="5"/>
  <c r="E26" i="5"/>
  <c r="C26" i="5"/>
  <c r="D21" i="5"/>
  <c r="E21" i="5"/>
  <c r="C21" i="5"/>
  <c r="D10" i="5"/>
  <c r="E10" i="5"/>
  <c r="E16" i="5" s="1"/>
  <c r="C10" i="5"/>
  <c r="D6" i="5"/>
  <c r="H69" i="1"/>
  <c r="G63" i="1"/>
  <c r="H59" i="1"/>
  <c r="G59" i="1"/>
  <c r="H56" i="1"/>
  <c r="H37" i="1"/>
  <c r="H30" i="1"/>
  <c r="H26" i="1"/>
  <c r="H22" i="1"/>
  <c r="G22" i="1"/>
  <c r="H18" i="1"/>
  <c r="G8" i="1"/>
  <c r="D58" i="1"/>
  <c r="C58" i="1"/>
  <c r="D40" i="1"/>
  <c r="C40" i="1"/>
  <c r="D37" i="1"/>
  <c r="C37" i="1"/>
  <c r="D30" i="1"/>
  <c r="C30" i="1"/>
  <c r="D24" i="1"/>
  <c r="D16" i="1"/>
  <c r="B62" i="6" l="1"/>
  <c r="C62" i="6"/>
  <c r="E62" i="6"/>
  <c r="C82" i="8"/>
  <c r="C16" i="5"/>
  <c r="C17" i="5" s="1"/>
  <c r="C18" i="5" s="1"/>
  <c r="C24" i="5" s="1"/>
  <c r="D71" i="23"/>
  <c r="C71" i="23"/>
  <c r="F71" i="23"/>
  <c r="G71" i="23"/>
  <c r="E71" i="23"/>
  <c r="B71" i="23"/>
  <c r="F82" i="8"/>
  <c r="D64" i="8"/>
  <c r="F7" i="8"/>
  <c r="G72" i="1"/>
  <c r="G45" i="1"/>
  <c r="G57" i="1" s="1"/>
  <c r="C45" i="1"/>
  <c r="C59" i="1" s="1"/>
  <c r="D45" i="1"/>
  <c r="D59" i="1" s="1"/>
  <c r="H72" i="1"/>
  <c r="H45" i="1"/>
  <c r="H57" i="1" s="1"/>
  <c r="G82" i="8"/>
  <c r="B82" i="8"/>
  <c r="E82" i="8"/>
  <c r="D82" i="8"/>
  <c r="E7" i="8"/>
  <c r="B7" i="8"/>
  <c r="C7" i="8"/>
  <c r="E32" i="5"/>
  <c r="C32" i="5"/>
  <c r="D32" i="5"/>
  <c r="D16" i="5"/>
  <c r="D17" i="5" s="1"/>
  <c r="D18" i="5" s="1"/>
  <c r="D24" i="5" s="1"/>
  <c r="E17" i="5"/>
  <c r="E18" i="5" s="1"/>
  <c r="E24" i="5" s="1"/>
  <c r="B156" i="8" l="1"/>
  <c r="F156" i="8"/>
  <c r="E156" i="8"/>
  <c r="C156" i="8"/>
  <c r="G64" i="8"/>
  <c r="G60" i="8" s="1"/>
  <c r="G7" i="8" s="1"/>
  <c r="G156" i="8" s="1"/>
  <c r="D60" i="8"/>
  <c r="D7" i="8" s="1"/>
  <c r="D156" i="8" s="1"/>
  <c r="G73" i="1"/>
  <c r="H73" i="1"/>
  <c r="C17" i="10"/>
  <c r="C26" i="10" s="1"/>
  <c r="B17" i="10"/>
  <c r="B26" i="10" s="1"/>
  <c r="D18" i="10"/>
  <c r="D17" i="10" s="1"/>
  <c r="D26" i="10" s="1"/>
  <c r="G18" i="10" l="1"/>
  <c r="G17" i="10" s="1"/>
  <c r="G26" i="10" s="1"/>
  <c r="D36" i="6"/>
  <c r="D39" i="6" s="1"/>
  <c r="D65" i="6" s="1"/>
  <c r="C36" i="6"/>
  <c r="C39" i="6" s="1"/>
  <c r="C65" i="6" s="1"/>
  <c r="E36" i="6"/>
  <c r="E39" i="6" s="1"/>
  <c r="E65" i="6" s="1"/>
  <c r="G36" i="6"/>
  <c r="G39" i="6" s="1"/>
  <c r="G65" i="6" s="1"/>
  <c r="B36" i="6"/>
  <c r="B39" i="6" s="1"/>
  <c r="B65" i="6" s="1"/>
  <c r="F36" i="6"/>
  <c r="F39" i="6" s="1"/>
  <c r="F65" i="6" s="1"/>
</calcChain>
</file>

<file path=xl/sharedStrings.xml><?xml version="1.0" encoding="utf-8"?>
<sst xmlns="http://schemas.openxmlformats.org/spreadsheetml/2006/main" count="642" uniqueCount="467">
  <si>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</si>
  <si>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</si>
  <si>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</si>
  <si>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</si>
  <si>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</si>
  <si>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</si>
  <si>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</si>
  <si>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</si>
  <si>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</si>
  <si>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</si>
  <si>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Monto pagado de la inversión al XX de XXXX de 20XN (k)</t>
    </r>
  </si>
  <si>
    <r>
      <rPr>
        <b/>
        <sz val="6"/>
        <rFont val="Arial"/>
        <family val="2"/>
      </rPr>
      <t>Monto pagado de la inversión actualizado al XX de XXXX de 20XN (l)</t>
    </r>
  </si>
  <si>
    <r>
      <rPr>
        <b/>
        <sz val="6"/>
        <rFont val="Arial"/>
        <family val="2"/>
      </rPr>
      <t>Saldo pendiente por pagar de la inversión al XX de XXXX de 20XN (m = g – l)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</si>
  <si>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</si>
  <si>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</si>
  <si>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</si>
  <si>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</si>
  <si>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</si>
  <si>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</si>
  <si>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</si>
  <si>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</si>
  <si>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</si>
  <si>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</si>
  <si>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</si>
  <si>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</si>
  <si>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</si>
  <si>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</si>
  <si>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</si>
  <si>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</si>
  <si>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</si>
  <si>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</si>
  <si>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</si>
  <si>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</si>
  <si>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</si>
  <si>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</si>
  <si>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</si>
  <si>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</si>
  <si>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</si>
  <si>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</si>
  <si>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</si>
  <si>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</si>
  <si>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</si>
  <si>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</si>
  <si>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</si>
  <si>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</si>
  <si>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</si>
  <si>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</si>
  <si>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</si>
  <si>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</si>
  <si>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</si>
  <si>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</si>
  <si>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</si>
  <si>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</si>
  <si>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</si>
  <si>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</si>
  <si>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</si>
  <si>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</si>
  <si>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</si>
  <si>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</si>
  <si>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</si>
  <si>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</si>
  <si>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</si>
  <si>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</si>
  <si>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</si>
  <si>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</si>
  <si>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</si>
  <si>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</si>
  <si>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</si>
  <si>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</si>
  <si>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</si>
  <si>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</si>
  <si>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</si>
  <si>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</si>
  <si>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</si>
  <si>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</si>
  <si>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</si>
  <si>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</si>
  <si>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</si>
  <si>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</si>
  <si>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</si>
  <si>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</si>
  <si>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</si>
  <si>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</si>
  <si>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</si>
  <si>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</si>
  <si>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</si>
  <si>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</si>
  <si>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</si>
  <si>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</si>
  <si>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</si>
  <si>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</si>
  <si>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</si>
  <si>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</si>
  <si>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</si>
  <si>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</si>
  <si>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g5) Inversiones en Fideicomisos, Mandatos y Otros Análogos</t>
    </r>
  </si>
  <si>
    <r>
      <rPr>
        <sz val="6"/>
        <rFont val="Arial"/>
        <family val="2"/>
      </rPr>
      <t>Fideicomiso de Desastres Naturales (Informativo)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</si>
  <si>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</si>
  <si>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</si>
  <si>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</si>
  <si>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</si>
  <si>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</si>
  <si>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</si>
  <si>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</si>
  <si>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</si>
  <si>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</si>
  <si>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</si>
  <si>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</si>
  <si>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</si>
  <si>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</si>
  <si>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</si>
  <si>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</si>
  <si>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</si>
  <si>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</si>
  <si>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</si>
  <si>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</si>
  <si>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</si>
  <si>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</si>
  <si>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</si>
  <si>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</si>
  <si>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</si>
  <si>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</si>
  <si>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</si>
  <si>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</si>
  <si>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</si>
  <si>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</si>
  <si>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</si>
  <si>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</si>
  <si>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</si>
  <si>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</si>
  <si>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</si>
  <si>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</si>
  <si>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</si>
  <si>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</si>
  <si>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</si>
  <si>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</si>
  <si>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</si>
  <si>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</si>
  <si>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</si>
  <si>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</si>
  <si>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</si>
  <si>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</si>
  <si>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</si>
  <si>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</si>
  <si>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</si>
  <si>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</si>
  <si>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</si>
  <si>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</si>
  <si>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</si>
  <si>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</si>
  <si>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</si>
  <si>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</si>
  <si>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</si>
  <si>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</si>
  <si>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</si>
  <si>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</si>
  <si>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</si>
  <si>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</si>
  <si>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</si>
  <si>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</si>
  <si>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</si>
  <si>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</si>
  <si>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</si>
  <si>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</si>
  <si>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</si>
  <si>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</si>
  <si>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</si>
  <si>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</si>
  <si>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</si>
  <si>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</si>
  <si>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</si>
  <si>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</si>
  <si>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</si>
  <si>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</si>
  <si>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</si>
  <si>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</si>
  <si>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</si>
  <si>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</si>
  <si>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</si>
  <si>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</si>
  <si>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</si>
  <si>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</si>
  <si>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</si>
  <si>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</si>
  <si>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</si>
  <si>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</si>
  <si>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</si>
  <si>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</si>
  <si>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</si>
  <si>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</si>
  <si>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</si>
  <si>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</si>
  <si>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</si>
  <si>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</si>
  <si>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</si>
  <si>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</si>
  <si>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</si>
  <si>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</si>
  <si>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</si>
  <si>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</si>
  <si>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</si>
  <si>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</si>
  <si>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</si>
  <si>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</si>
  <si>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</si>
  <si>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</si>
  <si>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</si>
  <si>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</si>
  <si>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</si>
  <si>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</si>
  <si>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</si>
  <si>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</si>
  <si>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</si>
  <si>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</si>
  <si>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</si>
  <si>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</si>
  <si>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</si>
  <si>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</si>
  <si>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</si>
  <si>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</si>
  <si>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</si>
  <si>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</si>
  <si>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</si>
  <si>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</si>
  <si>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</si>
  <si>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</si>
  <si>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</si>
  <si>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</si>
  <si>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</si>
  <si>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</si>
  <si>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Del 1 de enero al 31 de diciembre de 2016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</si>
  <si>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</si>
  <si>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</si>
  <si>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</si>
  <si>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</si>
  <si>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</si>
  <si>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</si>
  <si>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</si>
  <si>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</si>
  <si>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</si>
  <si>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</si>
  <si>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</si>
  <si>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</si>
  <si>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</si>
  <si>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</si>
  <si>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</si>
  <si>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>Saldo al 31 de
diciembre de 2015 (d)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</si>
  <si>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</si>
  <si>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</si>
  <si>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</si>
  <si>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</si>
  <si>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</si>
  <si>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</si>
  <si>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</si>
  <si>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</si>
  <si>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</si>
  <si>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</si>
  <si>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</si>
  <si>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</si>
  <si>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</si>
  <si>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</si>
  <si>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</si>
  <si>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</si>
  <si>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</si>
  <si>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</si>
  <si>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</si>
  <si>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</si>
  <si>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</si>
  <si>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</si>
  <si>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30 de noviembre de 2016 (d)</t>
  </si>
  <si>
    <t>31 de diciembre de 2015 (e)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</si>
  <si>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</si>
  <si>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</si>
  <si>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</si>
  <si>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</si>
  <si>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</si>
  <si>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</si>
  <si>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</si>
  <si>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</si>
  <si>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</si>
  <si>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</si>
  <si>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</si>
  <si>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</si>
  <si>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</si>
  <si>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</si>
  <si>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</si>
  <si>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</si>
  <si>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</si>
  <si>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</si>
  <si>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</si>
  <si>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</si>
  <si>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</si>
  <si>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</si>
  <si>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</si>
  <si>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</si>
  <si>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</si>
  <si>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</si>
  <si>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</si>
  <si>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</si>
  <si>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</si>
  <si>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</si>
  <si>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</si>
  <si>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</si>
  <si>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</si>
  <si>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</si>
  <si>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</si>
  <si>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</si>
  <si>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</si>
  <si>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</si>
  <si>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</si>
  <si>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</si>
  <si>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</si>
  <si>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</si>
  <si>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</si>
  <si>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</si>
  <si>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</si>
  <si>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</si>
  <si>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</si>
  <si>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</si>
  <si>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</si>
  <si>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</si>
  <si>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</si>
  <si>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</si>
  <si>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</si>
  <si>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</si>
  <si>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</si>
  <si>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</si>
  <si>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</si>
  <si>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</si>
  <si>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</si>
  <si>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</si>
  <si>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</si>
  <si>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</si>
  <si>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</si>
  <si>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</si>
  <si>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</si>
  <si>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</si>
  <si>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</si>
  <si>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</si>
  <si>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</si>
  <si>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</si>
  <si>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</si>
  <si>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</si>
  <si>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</si>
  <si>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</si>
  <si>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</si>
  <si>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</si>
  <si>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</si>
  <si>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</si>
  <si>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</si>
  <si>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</si>
  <si>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</si>
  <si>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</si>
  <si>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</si>
  <si>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</si>
  <si>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</si>
  <si>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</si>
  <si>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</si>
  <si>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</si>
  <si>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</si>
  <si>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</si>
  <si>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</si>
  <si>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</si>
  <si>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</si>
  <si>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</si>
  <si>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</si>
  <si>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</si>
  <si>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</si>
  <si>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</si>
  <si>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</si>
  <si>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</si>
  <si>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</si>
  <si>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</si>
  <si>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</si>
  <si>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</si>
  <si>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</si>
  <si>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</si>
  <si>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</si>
  <si>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</si>
  <si>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</si>
  <si>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</si>
  <si>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</si>
  <si>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</si>
  <si>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</si>
  <si>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</si>
  <si>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</si>
  <si>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</si>
  <si>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</si>
  <si>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</si>
  <si>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</si>
  <si>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</si>
  <si>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</si>
  <si>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</si>
  <si>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</si>
  <si>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</si>
  <si>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</si>
  <si>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</si>
  <si>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</si>
  <si>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</si>
  <si>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</si>
  <si>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</si>
  <si>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</si>
  <si>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</si>
  <si>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</si>
  <si>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</si>
  <si>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</si>
  <si>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</si>
  <si>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</si>
  <si>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</si>
  <si>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</si>
  <si>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</si>
  <si>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</si>
  <si>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</si>
  <si>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</si>
  <si>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</si>
  <si>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</si>
  <si>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</si>
  <si>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</si>
  <si>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</si>
  <si>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</si>
  <si>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</si>
  <si>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</si>
  <si>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</si>
  <si>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</si>
  <si>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</si>
  <si>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</si>
  <si>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</si>
  <si>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</si>
  <si>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Al 31 de diciembre de 2016 y al 31 de diciembre de 2015</t>
  </si>
  <si>
    <t>Del 1 de enero al 31 de diciembre 2016</t>
  </si>
  <si>
    <t>Del 1 de enero al 31 de diciembre de 2016 (b)</t>
  </si>
  <si>
    <t>Del 1 de enero al de 31 de diciembre de 2016 (b)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</si>
  <si>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</si>
  <si>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</si>
  <si>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</si>
  <si>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</si>
  <si>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</si>
  <si>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</si>
  <si>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</si>
  <si>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</si>
  <si>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</si>
  <si>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</si>
  <si>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</si>
  <si>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</si>
  <si>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</si>
  <si>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</si>
  <si>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</si>
  <si>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r>
      <t xml:space="preserve">G. Inversiones Financieras y Otras Provisiones </t>
    </r>
    <r>
      <rPr>
        <sz val="5.5"/>
        <rFont val="Arial"/>
        <family val="2"/>
      </rPr>
      <t>(G=g1+g2+g3+g4+g5+g6+g7)</t>
    </r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</si>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</sst>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4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7.5"/>
      <name val="Arial"/>
      <family val="2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b/>
      <sz val="8"/>
      <name val="Arial"/>
      <family val="2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sz val="5.5"/>
      <name val="Arial"/>
      <family val="2"/>
    </font>
    <font>
      <b/>
      <sz val="7"/>
      <color rgb="FF000000"/>
      <name val="Times New Roman"/>
      <family val="1"/>
    </font>
    <font>
      <sz val="9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7" applyNumberFormat="0" applyFill="0" applyAlignment="0" applyProtection="0"/>
    <xf numFmtId="0" fontId="16" fillId="0" borderId="38" applyNumberFormat="0" applyFill="0" applyAlignment="0" applyProtection="0"/>
    <xf numFmtId="0" fontId="17" fillId="0" borderId="3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0" applyNumberFormat="0" applyAlignment="0" applyProtection="0"/>
    <xf numFmtId="0" fontId="22" fillId="7" borderId="41" applyNumberFormat="0" applyAlignment="0" applyProtection="0"/>
    <xf numFmtId="0" fontId="23" fillId="7" borderId="40" applyNumberFormat="0" applyAlignment="0" applyProtection="0"/>
    <xf numFmtId="0" fontId="24" fillId="0" borderId="42" applyNumberFormat="0" applyFill="0" applyAlignment="0" applyProtection="0"/>
    <xf numFmtId="0" fontId="25" fillId="8" borderId="4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5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4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4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350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0" fillId="0" borderId="21" xfId="0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 wrapText="1"/>
    </xf>
    <xf numFmtId="43" fontId="10" fillId="0" borderId="0" xfId="1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3" fontId="36" fillId="34" borderId="7" xfId="1" applyNumberFormat="1" applyFont="1" applyFill="1" applyBorder="1" applyAlignment="1">
      <alignment vertical="top" wrapText="1"/>
    </xf>
    <xf numFmtId="3" fontId="10" fillId="34" borderId="7" xfId="1" applyNumberFormat="1" applyFont="1" applyFill="1" applyBorder="1" applyAlignment="1">
      <alignment vertical="top" wrapText="1"/>
    </xf>
    <xf numFmtId="0" fontId="30" fillId="2" borderId="12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top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left" vertical="top" wrapText="1"/>
    </xf>
    <xf numFmtId="0" fontId="42" fillId="2" borderId="10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42" fillId="2" borderId="7" xfId="0" applyFont="1" applyFill="1" applyBorder="1" applyAlignment="1">
      <alignment horizontal="left" vertical="top" wrapText="1"/>
    </xf>
    <xf numFmtId="0" fontId="42" fillId="2" borderId="11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center" vertical="center" wrapText="1"/>
    </xf>
    <xf numFmtId="0" fontId="3" fillId="35" borderId="18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4" fillId="35" borderId="20" xfId="0" applyFont="1" applyFill="1" applyBorder="1" applyAlignment="1">
      <alignment horizontal="center" vertical="center" wrapText="1"/>
    </xf>
    <xf numFmtId="0" fontId="3" fillId="35" borderId="30" xfId="0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18" xfId="0" applyFont="1" applyFill="1" applyBorder="1" applyAlignment="1">
      <alignment horizontal="left" vertical="top" wrapText="1" indent="1"/>
    </xf>
    <xf numFmtId="43" fontId="9" fillId="35" borderId="21" xfId="1" applyFont="1" applyFill="1" applyBorder="1" applyAlignment="1">
      <alignment vertical="top" wrapText="1"/>
    </xf>
    <xf numFmtId="3" fontId="9" fillId="35" borderId="16" xfId="1" applyNumberFormat="1" applyFont="1" applyFill="1" applyBorder="1" applyAlignment="1">
      <alignment horizontal="right" vertical="top" wrapText="1"/>
    </xf>
    <xf numFmtId="0" fontId="9" fillId="35" borderId="18" xfId="0" applyFont="1" applyFill="1" applyBorder="1" applyAlignment="1">
      <alignment horizontal="center" vertical="top" wrapText="1"/>
    </xf>
    <xf numFmtId="43" fontId="9" fillId="35" borderId="18" xfId="1" applyFont="1" applyFill="1" applyBorder="1" applyAlignment="1">
      <alignment vertical="top" wrapText="1"/>
    </xf>
    <xf numFmtId="3" fontId="9" fillId="35" borderId="20" xfId="1" applyNumberFormat="1" applyFont="1" applyFill="1" applyBorder="1" applyAlignment="1">
      <alignment horizontal="right" vertical="top" wrapText="1"/>
    </xf>
    <xf numFmtId="0" fontId="3" fillId="35" borderId="16" xfId="0" applyFont="1" applyFill="1" applyBorder="1" applyAlignment="1">
      <alignment horizontal="left" vertical="top" wrapText="1" indent="1"/>
    </xf>
    <xf numFmtId="0" fontId="9" fillId="35" borderId="16" xfId="0" applyFont="1" applyFill="1" applyBorder="1" applyAlignment="1">
      <alignment horizontal="center" vertical="top" wrapText="1"/>
    </xf>
    <xf numFmtId="43" fontId="9" fillId="35" borderId="16" xfId="1" applyFont="1" applyFill="1" applyBorder="1" applyAlignment="1">
      <alignment vertical="top" wrapText="1"/>
    </xf>
    <xf numFmtId="3" fontId="9" fillId="35" borderId="21" xfId="1" applyNumberFormat="1" applyFont="1" applyFill="1" applyBorder="1" applyAlignment="1">
      <alignment horizontal="right" vertical="top" wrapText="1"/>
    </xf>
    <xf numFmtId="3" fontId="13" fillId="35" borderId="21" xfId="1" applyNumberFormat="1" applyFont="1" applyFill="1" applyBorder="1" applyAlignment="1">
      <alignment horizontal="right" vertical="center" wrapText="1"/>
    </xf>
    <xf numFmtId="0" fontId="6" fillId="35" borderId="16" xfId="0" applyFont="1" applyFill="1" applyBorder="1" applyAlignment="1">
      <alignment horizontal="left" vertical="top" wrapText="1" indent="2"/>
    </xf>
    <xf numFmtId="3" fontId="9" fillId="35" borderId="16" xfId="1" applyNumberFormat="1" applyFont="1" applyFill="1" applyBorder="1" applyAlignment="1">
      <alignment horizontal="right" vertical="center" wrapText="1"/>
    </xf>
    <xf numFmtId="3" fontId="9" fillId="35" borderId="21" xfId="1" applyNumberFormat="1" applyFont="1" applyFill="1" applyBorder="1" applyAlignment="1">
      <alignment horizontal="right" vertical="center" wrapText="1"/>
    </xf>
    <xf numFmtId="3" fontId="13" fillId="35" borderId="16" xfId="1" applyNumberFormat="1" applyFont="1" applyFill="1" applyBorder="1" applyAlignment="1">
      <alignment horizontal="right" vertical="center" wrapText="1"/>
    </xf>
    <xf numFmtId="43" fontId="9" fillId="35" borderId="21" xfId="1" applyFont="1" applyFill="1" applyBorder="1" applyAlignment="1">
      <alignment vertical="center" wrapText="1"/>
    </xf>
    <xf numFmtId="43" fontId="13" fillId="35" borderId="16" xfId="1" applyFont="1" applyFill="1" applyBorder="1" applyAlignment="1">
      <alignment vertical="center" wrapText="1"/>
    </xf>
    <xf numFmtId="43" fontId="13" fillId="35" borderId="21" xfId="1" applyFont="1" applyFill="1" applyBorder="1" applyAlignment="1">
      <alignment vertical="center" wrapText="1"/>
    </xf>
    <xf numFmtId="0" fontId="6" fillId="35" borderId="16" xfId="0" applyFont="1" applyFill="1" applyBorder="1" applyAlignment="1">
      <alignment horizontal="left" vertical="center" wrapText="1" indent="2"/>
    </xf>
    <xf numFmtId="0" fontId="3" fillId="35" borderId="19" xfId="0" applyFont="1" applyFill="1" applyBorder="1" applyAlignment="1">
      <alignment horizontal="left" vertical="top" wrapText="1" indent="1"/>
    </xf>
    <xf numFmtId="3" fontId="13" fillId="35" borderId="22" xfId="1" applyNumberFormat="1" applyFont="1" applyFill="1" applyBorder="1" applyAlignment="1">
      <alignment horizontal="right" vertical="center" wrapText="1"/>
    </xf>
    <xf numFmtId="0" fontId="9" fillId="35" borderId="19" xfId="0" applyFont="1" applyFill="1" applyBorder="1" applyAlignment="1">
      <alignment horizontal="center" vertical="top" wrapText="1"/>
    </xf>
    <xf numFmtId="43" fontId="13" fillId="35" borderId="19" xfId="1" applyFont="1" applyFill="1" applyBorder="1" applyAlignment="1">
      <alignment vertical="center" wrapText="1"/>
    </xf>
    <xf numFmtId="0" fontId="3" fillId="35" borderId="30" xfId="0" applyFont="1" applyFill="1" applyBorder="1" applyAlignment="1">
      <alignment horizontal="left" vertical="top" wrapText="1" indent="1"/>
    </xf>
    <xf numFmtId="43" fontId="9" fillId="35" borderId="0" xfId="1" applyFont="1" applyFill="1" applyBorder="1" applyAlignment="1">
      <alignment vertical="center" wrapText="1"/>
    </xf>
    <xf numFmtId="3" fontId="9" fillId="35" borderId="30" xfId="1" applyNumberFormat="1" applyFont="1" applyFill="1" applyBorder="1" applyAlignment="1">
      <alignment horizontal="right" vertical="center" wrapText="1"/>
    </xf>
    <xf numFmtId="0" fontId="9" fillId="35" borderId="0" xfId="0" applyFont="1" applyFill="1" applyBorder="1" applyAlignment="1">
      <alignment horizontal="center" vertical="top" wrapText="1"/>
    </xf>
    <xf numFmtId="43" fontId="9" fillId="35" borderId="30" xfId="1" applyFont="1" applyFill="1" applyBorder="1" applyAlignment="1">
      <alignment vertical="center" wrapText="1"/>
    </xf>
    <xf numFmtId="0" fontId="3" fillId="35" borderId="46" xfId="0" applyFont="1" applyFill="1" applyBorder="1" applyAlignment="1">
      <alignment horizontal="left" vertical="top" wrapText="1" indent="1"/>
    </xf>
    <xf numFmtId="43" fontId="9" fillId="35" borderId="46" xfId="1" applyFont="1" applyFill="1" applyBorder="1" applyAlignment="1">
      <alignment vertical="center" wrapText="1"/>
    </xf>
    <xf numFmtId="3" fontId="9" fillId="35" borderId="46" xfId="1" applyNumberFormat="1" applyFont="1" applyFill="1" applyBorder="1" applyAlignment="1">
      <alignment horizontal="right" vertical="center" wrapText="1"/>
    </xf>
    <xf numFmtId="0" fontId="9" fillId="35" borderId="46" xfId="0" applyFont="1" applyFill="1" applyBorder="1" applyAlignment="1">
      <alignment horizontal="center" vertical="top" wrapText="1"/>
    </xf>
    <xf numFmtId="43" fontId="9" fillId="35" borderId="21" xfId="1" applyFont="1" applyFill="1" applyBorder="1" applyAlignment="1">
      <alignment horizontal="left" vertical="center"/>
    </xf>
    <xf numFmtId="3" fontId="9" fillId="35" borderId="16" xfId="1" applyNumberFormat="1" applyFont="1" applyFill="1" applyBorder="1" applyAlignment="1">
      <alignment horizontal="right" vertical="center"/>
    </xf>
    <xf numFmtId="43" fontId="9" fillId="35" borderId="16" xfId="1" applyFont="1" applyFill="1" applyBorder="1" applyAlignment="1">
      <alignment horizontal="left" vertical="center"/>
    </xf>
    <xf numFmtId="3" fontId="9" fillId="35" borderId="21" xfId="1" applyNumberFormat="1" applyFont="1" applyFill="1" applyBorder="1" applyAlignment="1">
      <alignment horizontal="right" vertical="center"/>
    </xf>
    <xf numFmtId="0" fontId="6" fillId="35" borderId="16" xfId="0" applyFont="1" applyFill="1" applyBorder="1" applyAlignment="1">
      <alignment horizontal="left" vertical="top" wrapText="1" indent="1"/>
    </xf>
    <xf numFmtId="0" fontId="9" fillId="35" borderId="16" xfId="0" applyFont="1" applyFill="1" applyBorder="1" applyAlignment="1">
      <alignment horizontal="left" vertical="top" wrapText="1"/>
    </xf>
    <xf numFmtId="3" fontId="13" fillId="35" borderId="21" xfId="1" applyNumberFormat="1" applyFont="1" applyFill="1" applyBorder="1" applyAlignment="1">
      <alignment horizontal="right" vertical="center"/>
    </xf>
    <xf numFmtId="0" fontId="3" fillId="35" borderId="16" xfId="0" applyFont="1" applyFill="1" applyBorder="1" applyAlignment="1">
      <alignment horizontal="left" vertical="center" wrapText="1" indent="1"/>
    </xf>
    <xf numFmtId="0" fontId="9" fillId="35" borderId="16" xfId="0" applyFont="1" applyFill="1" applyBorder="1" applyAlignment="1">
      <alignment horizontal="left" vertical="top"/>
    </xf>
    <xf numFmtId="0" fontId="9" fillId="35" borderId="19" xfId="0" applyFont="1" applyFill="1" applyBorder="1" applyAlignment="1">
      <alignment horizontal="left" vertical="top"/>
    </xf>
    <xf numFmtId="43" fontId="9" fillId="35" borderId="22" xfId="1" applyFont="1" applyFill="1" applyBorder="1" applyAlignment="1">
      <alignment horizontal="left" vertical="center"/>
    </xf>
    <xf numFmtId="43" fontId="9" fillId="35" borderId="19" xfId="1" applyFont="1" applyFill="1" applyBorder="1" applyAlignment="1">
      <alignment horizontal="left" vertical="center"/>
    </xf>
    <xf numFmtId="3" fontId="13" fillId="35" borderId="22" xfId="1" applyNumberFormat="1" applyFont="1" applyFill="1" applyBorder="1" applyAlignment="1">
      <alignment horizontal="right" vertical="center"/>
    </xf>
    <xf numFmtId="0" fontId="0" fillId="35" borderId="0" xfId="0" applyFill="1" applyBorder="1" applyAlignment="1">
      <alignment horizontal="left" vertical="top"/>
    </xf>
    <xf numFmtId="0" fontId="11" fillId="35" borderId="0" xfId="0" applyFont="1" applyFill="1" applyBorder="1" applyAlignment="1">
      <alignment horizontal="center" vertical="top"/>
    </xf>
    <xf numFmtId="0" fontId="3" fillId="35" borderId="1" xfId="0" applyFont="1" applyFill="1" applyBorder="1" applyAlignment="1">
      <alignment horizontal="left" vertical="center" wrapText="1"/>
    </xf>
    <xf numFmtId="0" fontId="3" fillId="35" borderId="5" xfId="0" applyFont="1" applyFill="1" applyBorder="1" applyAlignment="1">
      <alignment horizontal="left" vertical="top" wrapText="1" indent="1"/>
    </xf>
    <xf numFmtId="0" fontId="6" fillId="35" borderId="5" xfId="0" applyFont="1" applyFill="1" applyBorder="1" applyAlignment="1">
      <alignment horizontal="left" vertical="top" wrapText="1" indent="2"/>
    </xf>
    <xf numFmtId="0" fontId="3" fillId="35" borderId="5" xfId="0" applyFont="1" applyFill="1" applyBorder="1" applyAlignment="1">
      <alignment horizontal="left" vertical="top" wrapText="1"/>
    </xf>
    <xf numFmtId="0" fontId="3" fillId="35" borderId="5" xfId="0" applyFont="1" applyFill="1" applyBorder="1" applyAlignment="1">
      <alignment horizontal="left" vertical="center" wrapText="1"/>
    </xf>
    <xf numFmtId="0" fontId="9" fillId="35" borderId="5" xfId="0" applyFont="1" applyFill="1" applyBorder="1" applyAlignment="1">
      <alignment horizontal="left" vertical="center" wrapText="1"/>
    </xf>
    <xf numFmtId="0" fontId="6" fillId="35" borderId="5" xfId="0" applyFont="1" applyFill="1" applyBorder="1" applyAlignment="1">
      <alignment horizontal="left" vertical="top" wrapText="1" indent="1"/>
    </xf>
    <xf numFmtId="0" fontId="9" fillId="35" borderId="5" xfId="0" applyFont="1" applyFill="1" applyBorder="1" applyAlignment="1">
      <alignment horizontal="left" vertical="top" wrapText="1"/>
    </xf>
    <xf numFmtId="0" fontId="6" fillId="35" borderId="8" xfId="0" applyFont="1" applyFill="1" applyBorder="1" applyAlignment="1">
      <alignment horizontal="left" vertical="top" wrapText="1" indent="1"/>
    </xf>
    <xf numFmtId="0" fontId="38" fillId="35" borderId="1" xfId="0" applyFont="1" applyFill="1" applyBorder="1" applyAlignment="1">
      <alignment horizontal="left" vertical="center" wrapText="1"/>
    </xf>
    <xf numFmtId="164" fontId="12" fillId="35" borderId="1" xfId="1" applyNumberFormat="1" applyFont="1" applyFill="1" applyBorder="1" applyAlignment="1">
      <alignment horizontal="center" vertical="center" wrapText="1"/>
    </xf>
    <xf numFmtId="0" fontId="39" fillId="35" borderId="5" xfId="0" applyFont="1" applyFill="1" applyBorder="1" applyAlignment="1">
      <alignment horizontal="left" vertical="center" wrapText="1"/>
    </xf>
    <xf numFmtId="3" fontId="0" fillId="35" borderId="5" xfId="1" applyNumberFormat="1" applyFont="1" applyFill="1" applyBorder="1" applyAlignment="1">
      <alignment horizontal="center" vertical="center" wrapText="1"/>
    </xf>
    <xf numFmtId="0" fontId="38" fillId="35" borderId="5" xfId="0" applyFont="1" applyFill="1" applyBorder="1" applyAlignment="1">
      <alignment horizontal="left" vertical="center" wrapText="1"/>
    </xf>
    <xf numFmtId="0" fontId="38" fillId="35" borderId="8" xfId="0" applyFont="1" applyFill="1" applyBorder="1" applyAlignment="1">
      <alignment horizontal="left" vertical="center" wrapText="1"/>
    </xf>
    <xf numFmtId="164" fontId="12" fillId="35" borderId="8" xfId="1" applyNumberFormat="1" applyFont="1" applyFill="1" applyBorder="1" applyAlignment="1">
      <alignment horizontal="center" vertical="center" wrapText="1"/>
    </xf>
    <xf numFmtId="3" fontId="36" fillId="35" borderId="7" xfId="1" applyNumberFormat="1" applyFont="1" applyFill="1" applyBorder="1" applyAlignment="1">
      <alignment vertical="top" wrapText="1"/>
    </xf>
    <xf numFmtId="3" fontId="10" fillId="35" borderId="7" xfId="1" applyNumberFormat="1" applyFont="1" applyFill="1" applyBorder="1" applyAlignment="1">
      <alignment vertical="top" wrapText="1"/>
    </xf>
    <xf numFmtId="3" fontId="10" fillId="35" borderId="47" xfId="1" applyNumberFormat="1" applyFont="1" applyFill="1" applyBorder="1" applyAlignment="1">
      <alignment vertical="top" wrapText="1"/>
    </xf>
    <xf numFmtId="0" fontId="0" fillId="35" borderId="13" xfId="0" applyFill="1" applyBorder="1" applyAlignment="1">
      <alignment vertical="top" wrapText="1"/>
    </xf>
    <xf numFmtId="3" fontId="36" fillId="35" borderId="11" xfId="1" applyNumberFormat="1" applyFont="1" applyFill="1" applyBorder="1" applyAlignment="1">
      <alignment vertical="top" wrapText="1"/>
    </xf>
    <xf numFmtId="0" fontId="10" fillId="35" borderId="3" xfId="0" applyFont="1" applyFill="1" applyBorder="1" applyAlignment="1">
      <alignment vertical="top" wrapText="1"/>
    </xf>
    <xf numFmtId="164" fontId="10" fillId="35" borderId="7" xfId="1" applyNumberFormat="1" applyFont="1" applyFill="1" applyBorder="1" applyAlignment="1">
      <alignment vertical="top" wrapText="1"/>
    </xf>
    <xf numFmtId="164" fontId="10" fillId="35" borderId="47" xfId="1" applyNumberFormat="1" applyFont="1" applyFill="1" applyBorder="1" applyAlignment="1">
      <alignment vertical="top" wrapText="1"/>
    </xf>
    <xf numFmtId="164" fontId="36" fillId="35" borderId="7" xfId="1" applyNumberFormat="1" applyFont="1" applyFill="1" applyBorder="1" applyAlignment="1">
      <alignment vertical="top" wrapText="1"/>
    </xf>
    <xf numFmtId="164" fontId="36" fillId="35" borderId="11" xfId="1" applyNumberFormat="1" applyFont="1" applyFill="1" applyBorder="1" applyAlignment="1">
      <alignment vertical="top" wrapText="1"/>
    </xf>
    <xf numFmtId="164" fontId="36" fillId="35" borderId="35" xfId="1" applyNumberFormat="1" applyFont="1" applyFill="1" applyBorder="1" applyAlignment="1">
      <alignment vertical="top" wrapText="1"/>
    </xf>
    <xf numFmtId="164" fontId="10" fillId="35" borderId="6" xfId="1" applyNumberFormat="1" applyFont="1" applyFill="1" applyBorder="1" applyAlignment="1">
      <alignment vertical="top" wrapText="1"/>
    </xf>
    <xf numFmtId="164" fontId="10" fillId="35" borderId="34" xfId="1" applyNumberFormat="1" applyFont="1" applyFill="1" applyBorder="1" applyAlignment="1">
      <alignment vertical="top" wrapText="1"/>
    </xf>
    <xf numFmtId="164" fontId="36" fillId="35" borderId="6" xfId="1" applyNumberFormat="1" applyFont="1" applyFill="1" applyBorder="1" applyAlignment="1">
      <alignment vertical="top" wrapText="1"/>
    </xf>
    <xf numFmtId="164" fontId="36" fillId="35" borderId="34" xfId="1" applyNumberFormat="1" applyFont="1" applyFill="1" applyBorder="1" applyAlignment="1">
      <alignment vertical="top" wrapText="1"/>
    </xf>
    <xf numFmtId="164" fontId="10" fillId="35" borderId="2" xfId="1" applyNumberFormat="1" applyFont="1" applyFill="1" applyBorder="1" applyAlignment="1">
      <alignment vertical="top" wrapText="1"/>
    </xf>
    <xf numFmtId="164" fontId="10" fillId="35" borderId="33" xfId="1" applyNumberFormat="1" applyFont="1" applyFill="1" applyBorder="1" applyAlignment="1">
      <alignment vertical="top" wrapText="1"/>
    </xf>
    <xf numFmtId="0" fontId="3" fillId="35" borderId="18" xfId="0" applyFont="1" applyFill="1" applyBorder="1" applyAlignment="1">
      <alignment vertical="center" wrapText="1"/>
    </xf>
    <xf numFmtId="43" fontId="0" fillId="35" borderId="20" xfId="1" applyFont="1" applyFill="1" applyBorder="1" applyAlignment="1">
      <alignment vertical="top" wrapText="1"/>
    </xf>
    <xf numFmtId="43" fontId="8" fillId="35" borderId="20" xfId="1" applyFont="1" applyFill="1" applyBorder="1" applyAlignment="1">
      <alignment vertical="top" wrapText="1"/>
    </xf>
    <xf numFmtId="43" fontId="0" fillId="35" borderId="18" xfId="1" applyFont="1" applyFill="1" applyBorder="1" applyAlignment="1">
      <alignment vertical="top" wrapText="1"/>
    </xf>
    <xf numFmtId="3" fontId="9" fillId="35" borderId="21" xfId="1" applyNumberFormat="1" applyFont="1" applyFill="1" applyBorder="1" applyAlignment="1">
      <alignment vertical="top" wrapText="1"/>
    </xf>
    <xf numFmtId="164" fontId="9" fillId="35" borderId="21" xfId="1" applyNumberFormat="1" applyFont="1" applyFill="1" applyBorder="1" applyAlignment="1">
      <alignment vertical="top" wrapText="1"/>
    </xf>
    <xf numFmtId="0" fontId="6" fillId="35" borderId="16" xfId="0" applyFont="1" applyFill="1" applyBorder="1" applyAlignment="1">
      <alignment horizontal="left" vertical="top" wrapText="1" indent="3"/>
    </xf>
    <xf numFmtId="0" fontId="3" fillId="35" borderId="16" xfId="0" applyFont="1" applyFill="1" applyBorder="1" applyAlignment="1">
      <alignment vertical="top" wrapText="1"/>
    </xf>
    <xf numFmtId="164" fontId="13" fillId="35" borderId="21" xfId="1" applyNumberFormat="1" applyFont="1" applyFill="1" applyBorder="1" applyAlignment="1">
      <alignment horizontal="right" vertical="top"/>
    </xf>
    <xf numFmtId="0" fontId="3" fillId="35" borderId="16" xfId="0" applyFont="1" applyFill="1" applyBorder="1" applyAlignment="1">
      <alignment vertical="center" wrapText="1"/>
    </xf>
    <xf numFmtId="43" fontId="9" fillId="35" borderId="21" xfId="1" applyFont="1" applyFill="1" applyBorder="1" applyAlignment="1">
      <alignment horizontal="left" vertical="top"/>
    </xf>
    <xf numFmtId="43" fontId="9" fillId="35" borderId="16" xfId="1" applyFont="1" applyFill="1" applyBorder="1" applyAlignment="1">
      <alignment horizontal="left" vertical="top"/>
    </xf>
    <xf numFmtId="164" fontId="9" fillId="35" borderId="21" xfId="1" applyNumberFormat="1" applyFont="1" applyFill="1" applyBorder="1" applyAlignment="1">
      <alignment horizontal="right" vertical="top"/>
    </xf>
    <xf numFmtId="3" fontId="9" fillId="35" borderId="21" xfId="1" applyNumberFormat="1" applyFont="1" applyFill="1" applyBorder="1" applyAlignment="1">
      <alignment horizontal="right" vertical="top"/>
    </xf>
    <xf numFmtId="3" fontId="9" fillId="35" borderId="16" xfId="1" applyNumberFormat="1" applyFont="1" applyFill="1" applyBorder="1" applyAlignment="1">
      <alignment horizontal="right" vertical="top"/>
    </xf>
    <xf numFmtId="3" fontId="13" fillId="35" borderId="21" xfId="1" applyNumberFormat="1" applyFont="1" applyFill="1" applyBorder="1" applyAlignment="1">
      <alignment horizontal="right" vertical="top"/>
    </xf>
    <xf numFmtId="0" fontId="3" fillId="35" borderId="16" xfId="0" applyFont="1" applyFill="1" applyBorder="1" applyAlignment="1">
      <alignment horizontal="left" vertical="top" wrapText="1" indent="2"/>
    </xf>
    <xf numFmtId="0" fontId="3" fillId="35" borderId="19" xfId="0" applyFont="1" applyFill="1" applyBorder="1" applyAlignment="1">
      <alignment horizontal="left" vertical="top" wrapText="1" indent="2"/>
    </xf>
    <xf numFmtId="37" fontId="13" fillId="35" borderId="22" xfId="1" applyNumberFormat="1" applyFont="1" applyFill="1" applyBorder="1" applyAlignment="1">
      <alignment horizontal="right" vertical="top"/>
    </xf>
    <xf numFmtId="0" fontId="3" fillId="35" borderId="24" xfId="0" applyFont="1" applyFill="1" applyBorder="1" applyAlignment="1">
      <alignment horizontal="left" vertical="center" wrapText="1" indent="2"/>
    </xf>
    <xf numFmtId="164" fontId="13" fillId="35" borderId="24" xfId="1" applyNumberFormat="1" applyFont="1" applyFill="1" applyBorder="1" applyAlignment="1">
      <alignment vertical="center" wrapText="1"/>
    </xf>
    <xf numFmtId="0" fontId="6" fillId="35" borderId="21" xfId="0" applyFont="1" applyFill="1" applyBorder="1" applyAlignment="1">
      <alignment horizontal="left" vertical="center" wrapText="1" indent="2"/>
    </xf>
    <xf numFmtId="164" fontId="9" fillId="35" borderId="21" xfId="1" applyNumberFormat="1" applyFont="1" applyFill="1" applyBorder="1" applyAlignment="1">
      <alignment vertical="center" wrapText="1"/>
    </xf>
    <xf numFmtId="0" fontId="6" fillId="35" borderId="21" xfId="0" applyFont="1" applyFill="1" applyBorder="1" applyAlignment="1">
      <alignment horizontal="left" vertical="top" wrapText="1" indent="3"/>
    </xf>
    <xf numFmtId="0" fontId="6" fillId="35" borderId="21" xfId="0" applyFont="1" applyFill="1" applyBorder="1" applyAlignment="1">
      <alignment horizontal="left" vertical="top" wrapText="1" indent="2"/>
    </xf>
    <xf numFmtId="0" fontId="6" fillId="35" borderId="21" xfId="0" applyFont="1" applyFill="1" applyBorder="1" applyAlignment="1">
      <alignment horizontal="left" vertical="center" wrapText="1" indent="3"/>
    </xf>
    <xf numFmtId="0" fontId="6" fillId="35" borderId="22" xfId="0" applyFont="1" applyFill="1" applyBorder="1" applyAlignment="1">
      <alignment horizontal="left" vertical="center" wrapText="1" indent="3"/>
    </xf>
    <xf numFmtId="164" fontId="9" fillId="35" borderId="22" xfId="1" applyNumberFormat="1" applyFont="1" applyFill="1" applyBorder="1" applyAlignment="1">
      <alignment vertical="center" wrapText="1"/>
    </xf>
    <xf numFmtId="0" fontId="3" fillId="35" borderId="20" xfId="0" applyFont="1" applyFill="1" applyBorder="1" applyAlignment="1">
      <alignment horizontal="left" vertical="center" wrapText="1" indent="2"/>
    </xf>
    <xf numFmtId="3" fontId="3" fillId="35" borderId="20" xfId="1" applyNumberFormat="1" applyFont="1" applyFill="1" applyBorder="1" applyAlignment="1">
      <alignment horizontal="right" vertical="center" wrapText="1"/>
    </xf>
    <xf numFmtId="3" fontId="6" fillId="35" borderId="21" xfId="1" applyNumberFormat="1" applyFont="1" applyFill="1" applyBorder="1" applyAlignment="1">
      <alignment horizontal="right" vertical="center" wrapText="1"/>
    </xf>
    <xf numFmtId="0" fontId="6" fillId="35" borderId="21" xfId="0" applyFont="1" applyFill="1" applyBorder="1" applyAlignment="1">
      <alignment horizontal="left" wrapText="1" indent="3"/>
    </xf>
    <xf numFmtId="0" fontId="6" fillId="35" borderId="22" xfId="0" applyFont="1" applyFill="1" applyBorder="1" applyAlignment="1">
      <alignment horizontal="left" vertical="center" wrapText="1" indent="2"/>
    </xf>
    <xf numFmtId="3" fontId="3" fillId="35" borderId="22" xfId="1" applyNumberFormat="1" applyFont="1" applyFill="1" applyBorder="1" applyAlignment="1">
      <alignment horizontal="right" vertical="center" wrapText="1"/>
    </xf>
    <xf numFmtId="43" fontId="0" fillId="35" borderId="0" xfId="0" applyNumberFormat="1" applyFill="1" applyBorder="1" applyAlignment="1">
      <alignment horizontal="left" vertical="top"/>
    </xf>
    <xf numFmtId="0" fontId="3" fillId="35" borderId="24" xfId="0" applyFont="1" applyFill="1" applyBorder="1" applyAlignment="1">
      <alignment horizontal="left" vertical="center" wrapText="1"/>
    </xf>
    <xf numFmtId="3" fontId="31" fillId="35" borderId="24" xfId="1" applyNumberFormat="1" applyFont="1" applyFill="1" applyBorder="1" applyAlignment="1">
      <alignment horizontal="right" vertical="center" wrapText="1"/>
    </xf>
    <xf numFmtId="0" fontId="6" fillId="35" borderId="21" xfId="0" applyFont="1" applyFill="1" applyBorder="1" applyAlignment="1">
      <alignment horizontal="left" wrapText="1" indent="1"/>
    </xf>
    <xf numFmtId="3" fontId="32" fillId="35" borderId="21" xfId="1" applyNumberFormat="1" applyFont="1" applyFill="1" applyBorder="1" applyAlignment="1">
      <alignment horizontal="right" vertical="center" wrapText="1"/>
    </xf>
    <xf numFmtId="3" fontId="32" fillId="35" borderId="17" xfId="1" applyNumberFormat="1" applyFont="1" applyFill="1" applyBorder="1" applyAlignment="1">
      <alignment horizontal="right" vertical="center"/>
    </xf>
    <xf numFmtId="3" fontId="32" fillId="35" borderId="16" xfId="1" applyNumberFormat="1" applyFont="1" applyFill="1" applyBorder="1" applyAlignment="1">
      <alignment horizontal="right" vertical="center"/>
    </xf>
    <xf numFmtId="3" fontId="32" fillId="35" borderId="21" xfId="1" applyNumberFormat="1" applyFont="1" applyFill="1" applyBorder="1" applyAlignment="1">
      <alignment horizontal="right" vertical="center"/>
    </xf>
    <xf numFmtId="0" fontId="3" fillId="35" borderId="21" xfId="0" applyFont="1" applyFill="1" applyBorder="1" applyAlignment="1">
      <alignment horizontal="left" vertical="center" wrapText="1"/>
    </xf>
    <xf numFmtId="3" fontId="31" fillId="35" borderId="21" xfId="1" applyNumberFormat="1" applyFont="1" applyFill="1" applyBorder="1" applyAlignment="1">
      <alignment horizontal="right" vertical="center"/>
    </xf>
    <xf numFmtId="3" fontId="32" fillId="35" borderId="21" xfId="0" applyNumberFormat="1" applyFont="1" applyFill="1" applyBorder="1" applyAlignment="1">
      <alignment horizontal="right" vertical="center"/>
    </xf>
    <xf numFmtId="3" fontId="32" fillId="35" borderId="17" xfId="0" applyNumberFormat="1" applyFont="1" applyFill="1" applyBorder="1" applyAlignment="1">
      <alignment horizontal="right" vertical="center"/>
    </xf>
    <xf numFmtId="3" fontId="32" fillId="35" borderId="16" xfId="0" applyNumberFormat="1" applyFont="1" applyFill="1" applyBorder="1" applyAlignment="1">
      <alignment horizontal="right" vertical="center"/>
    </xf>
    <xf numFmtId="0" fontId="6" fillId="35" borderId="21" xfId="0" applyFont="1" applyFill="1" applyBorder="1" applyAlignment="1">
      <alignment horizontal="left" vertical="center" wrapText="1" indent="1"/>
    </xf>
    <xf numFmtId="0" fontId="3" fillId="35" borderId="22" xfId="0" applyFont="1" applyFill="1" applyBorder="1" applyAlignment="1">
      <alignment horizontal="left" vertical="center" wrapText="1"/>
    </xf>
    <xf numFmtId="3" fontId="31" fillId="35" borderId="22" xfId="1" applyNumberFormat="1" applyFont="1" applyFill="1" applyBorder="1" applyAlignment="1">
      <alignment horizontal="right" vertical="center"/>
    </xf>
    <xf numFmtId="3" fontId="31" fillId="35" borderId="22" xfId="0" applyNumberFormat="1" applyFont="1" applyFill="1" applyBorder="1" applyAlignment="1">
      <alignment horizontal="right" vertical="center"/>
    </xf>
    <xf numFmtId="0" fontId="3" fillId="35" borderId="26" xfId="0" applyFont="1" applyFill="1" applyBorder="1" applyAlignment="1">
      <alignment horizontal="left" vertical="center" wrapText="1"/>
    </xf>
    <xf numFmtId="3" fontId="33" fillId="35" borderId="16" xfId="1" applyNumberFormat="1" applyFont="1" applyFill="1" applyBorder="1" applyAlignment="1">
      <alignment vertical="center" wrapText="1"/>
    </xf>
    <xf numFmtId="3" fontId="33" fillId="35" borderId="20" xfId="1" applyNumberFormat="1" applyFont="1" applyFill="1" applyBorder="1" applyAlignment="1">
      <alignment vertical="center" wrapText="1"/>
    </xf>
    <xf numFmtId="3" fontId="33" fillId="35" borderId="21" xfId="1" applyNumberFormat="1" applyFont="1" applyFill="1" applyBorder="1" applyAlignment="1">
      <alignment vertical="center" wrapText="1"/>
    </xf>
    <xf numFmtId="3" fontId="34" fillId="35" borderId="16" xfId="1" applyNumberFormat="1" applyFont="1" applyFill="1" applyBorder="1" applyAlignment="1">
      <alignment vertical="center" wrapText="1"/>
    </xf>
    <xf numFmtId="3" fontId="34" fillId="35" borderId="21" xfId="1" applyNumberFormat="1" applyFont="1" applyFill="1" applyBorder="1" applyAlignment="1">
      <alignment vertical="center" wrapText="1"/>
    </xf>
    <xf numFmtId="3" fontId="33" fillId="35" borderId="16" xfId="1" applyNumberFormat="1" applyFont="1" applyFill="1" applyBorder="1" applyAlignment="1">
      <alignment horizontal="right" vertical="top" wrapText="1"/>
    </xf>
    <xf numFmtId="3" fontId="33" fillId="35" borderId="21" xfId="1" applyNumberFormat="1" applyFont="1" applyFill="1" applyBorder="1" applyAlignment="1">
      <alignment horizontal="right" vertical="top" wrapText="1"/>
    </xf>
    <xf numFmtId="3" fontId="33" fillId="35" borderId="16" xfId="1" applyNumberFormat="1" applyFont="1" applyFill="1" applyBorder="1" applyAlignment="1">
      <alignment horizontal="right" vertical="top"/>
    </xf>
    <xf numFmtId="3" fontId="33" fillId="35" borderId="21" xfId="1" applyNumberFormat="1" applyFont="1" applyFill="1" applyBorder="1" applyAlignment="1">
      <alignment horizontal="right" vertical="top"/>
    </xf>
    <xf numFmtId="0" fontId="6" fillId="35" borderId="16" xfId="0" applyFont="1" applyFill="1" applyBorder="1" applyAlignment="1">
      <alignment horizontal="left" vertical="center" wrapText="1" indent="1"/>
    </xf>
    <xf numFmtId="0" fontId="3" fillId="35" borderId="16" xfId="0" applyFont="1" applyFill="1" applyBorder="1" applyAlignment="1">
      <alignment horizontal="left" vertical="center" wrapText="1" indent="2"/>
    </xf>
    <xf numFmtId="0" fontId="6" fillId="35" borderId="19" xfId="0" applyFont="1" applyFill="1" applyBorder="1" applyAlignment="1">
      <alignment horizontal="left" vertical="center" wrapText="1" indent="1"/>
    </xf>
    <xf numFmtId="3" fontId="33" fillId="35" borderId="19" xfId="1" applyNumberFormat="1" applyFont="1" applyFill="1" applyBorder="1" applyAlignment="1">
      <alignment horizontal="right" vertical="center"/>
    </xf>
    <xf numFmtId="3" fontId="33" fillId="35" borderId="22" xfId="1" applyNumberFormat="1" applyFont="1" applyFill="1" applyBorder="1" applyAlignment="1">
      <alignment horizontal="right" vertical="center"/>
    </xf>
    <xf numFmtId="43" fontId="10" fillId="35" borderId="0" xfId="1" applyFont="1" applyFill="1" applyBorder="1" applyAlignment="1">
      <alignment horizontal="left" vertical="top"/>
    </xf>
    <xf numFmtId="0" fontId="30" fillId="35" borderId="29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left" vertical="center" wrapText="1"/>
    </xf>
    <xf numFmtId="164" fontId="42" fillId="35" borderId="16" xfId="1" applyNumberFormat="1" applyFont="1" applyFill="1" applyBorder="1" applyAlignment="1">
      <alignment horizontal="right" vertical="top"/>
    </xf>
    <xf numFmtId="164" fontId="42" fillId="35" borderId="21" xfId="1" applyNumberFormat="1" applyFont="1" applyFill="1" applyBorder="1" applyAlignment="1">
      <alignment horizontal="right" vertical="top"/>
    </xf>
    <xf numFmtId="0" fontId="5" fillId="35" borderId="6" xfId="0" applyFont="1" applyFill="1" applyBorder="1" applyAlignment="1">
      <alignment horizontal="left" vertical="center" wrapText="1"/>
    </xf>
    <xf numFmtId="0" fontId="5" fillId="35" borderId="6" xfId="0" applyFont="1" applyFill="1" applyBorder="1" applyAlignment="1">
      <alignment horizontal="left" vertical="center" wrapText="1" indent="2"/>
    </xf>
    <xf numFmtId="0" fontId="30" fillId="35" borderId="6" xfId="0" applyFont="1" applyFill="1" applyBorder="1" applyAlignment="1">
      <alignment horizontal="left" vertical="center" wrapText="1"/>
    </xf>
    <xf numFmtId="164" fontId="45" fillId="35" borderId="16" xfId="1" applyNumberFormat="1" applyFont="1" applyFill="1" applyBorder="1" applyAlignment="1">
      <alignment horizontal="right" vertical="top"/>
    </xf>
    <xf numFmtId="164" fontId="45" fillId="35" borderId="21" xfId="1" applyNumberFormat="1" applyFont="1" applyFill="1" applyBorder="1" applyAlignment="1">
      <alignment horizontal="right" vertical="top"/>
    </xf>
    <xf numFmtId="0" fontId="30" fillId="35" borderId="9" xfId="0" applyFont="1" applyFill="1" applyBorder="1" applyAlignment="1">
      <alignment horizontal="left" vertical="center" wrapText="1"/>
    </xf>
    <xf numFmtId="164" fontId="45" fillId="35" borderId="19" xfId="1" applyNumberFormat="1" applyFont="1" applyFill="1" applyBorder="1" applyAlignment="1">
      <alignment horizontal="right" vertical="top"/>
    </xf>
    <xf numFmtId="164" fontId="45" fillId="35" borderId="22" xfId="1" applyNumberFormat="1" applyFont="1" applyFill="1" applyBorder="1" applyAlignment="1">
      <alignment horizontal="right" vertical="top"/>
    </xf>
    <xf numFmtId="43" fontId="46" fillId="0" borderId="0" xfId="1" applyFont="1" applyFill="1" applyBorder="1" applyAlignment="1">
      <alignment horizontal="left" vertical="top"/>
    </xf>
    <xf numFmtId="41" fontId="45" fillId="35" borderId="15" xfId="1" applyNumberFormat="1" applyFont="1" applyFill="1" applyBorder="1" applyAlignment="1">
      <alignment horizontal="left" vertical="top" wrapText="1"/>
    </xf>
    <xf numFmtId="0" fontId="30" fillId="35" borderId="2" xfId="0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 wrapText="1"/>
    </xf>
    <xf numFmtId="0" fontId="30" fillId="35" borderId="4" xfId="0" applyFont="1" applyFill="1" applyBorder="1" applyAlignment="1">
      <alignment horizontal="center" vertical="center" wrapText="1"/>
    </xf>
    <xf numFmtId="0" fontId="30" fillId="35" borderId="6" xfId="0" applyFont="1" applyFill="1" applyBorder="1" applyAlignment="1">
      <alignment horizontal="center" vertical="center" wrapText="1"/>
    </xf>
    <xf numFmtId="0" fontId="30" fillId="35" borderId="0" xfId="0" applyFont="1" applyFill="1" applyBorder="1" applyAlignment="1">
      <alignment horizontal="center" vertical="center" wrapText="1"/>
    </xf>
    <xf numFmtId="0" fontId="30" fillId="35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top" wrapText="1"/>
    </xf>
    <xf numFmtId="0" fontId="13" fillId="35" borderId="7" xfId="0" applyFont="1" applyFill="1" applyBorder="1" applyAlignment="1">
      <alignment horizontal="center" vertical="top" wrapText="1"/>
    </xf>
    <xf numFmtId="0" fontId="9" fillId="35" borderId="6" xfId="0" applyFont="1" applyFill="1" applyBorder="1" applyAlignment="1">
      <alignment horizontal="center" vertical="top" wrapText="1"/>
    </xf>
    <xf numFmtId="0" fontId="9" fillId="35" borderId="7" xfId="0" applyFont="1" applyFill="1" applyBorder="1" applyAlignment="1">
      <alignment horizontal="center" vertical="top" wrapText="1"/>
    </xf>
    <xf numFmtId="0" fontId="6" fillId="35" borderId="3" xfId="0" applyFont="1" applyFill="1" applyBorder="1" applyAlignment="1">
      <alignment horizontal="center" vertical="top" wrapText="1"/>
    </xf>
    <xf numFmtId="164" fontId="13" fillId="0" borderId="6" xfId="1" applyNumberFormat="1" applyFont="1" applyFill="1" applyBorder="1" applyAlignment="1">
      <alignment horizontal="center" vertical="top" wrapText="1"/>
    </xf>
    <xf numFmtId="164" fontId="13" fillId="0" borderId="7" xfId="1" applyNumberFormat="1" applyFont="1" applyFill="1" applyBorder="1" applyAlignment="1">
      <alignment horizontal="center" vertical="top" wrapText="1"/>
    </xf>
    <xf numFmtId="3" fontId="13" fillId="2" borderId="6" xfId="0" applyNumberFormat="1" applyFont="1" applyFill="1" applyBorder="1" applyAlignment="1">
      <alignment horizontal="center" vertical="top" wrapText="1"/>
    </xf>
    <xf numFmtId="3" fontId="13" fillId="2" borderId="7" xfId="0" applyNumberFormat="1" applyFont="1" applyFill="1" applyBorder="1" applyAlignment="1">
      <alignment horizontal="center" vertical="top" wrapText="1"/>
    </xf>
    <xf numFmtId="0" fontId="9" fillId="35" borderId="9" xfId="0" applyFont="1" applyFill="1" applyBorder="1" applyAlignment="1">
      <alignment horizontal="center" vertical="top" wrapText="1"/>
    </xf>
    <xf numFmtId="0" fontId="9" fillId="35" borderId="11" xfId="0" applyFont="1" applyFill="1" applyBorder="1" applyAlignment="1">
      <alignment horizontal="center" vertical="top" wrapText="1"/>
    </xf>
    <xf numFmtId="164" fontId="13" fillId="35" borderId="6" xfId="1" applyNumberFormat="1" applyFont="1" applyFill="1" applyBorder="1" applyAlignment="1">
      <alignment horizontal="center" vertical="center" wrapText="1"/>
    </xf>
    <xf numFmtId="164" fontId="13" fillId="35" borderId="7" xfId="1" applyNumberFormat="1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7" xfId="0" applyFont="1" applyFill="1" applyBorder="1" applyAlignment="1">
      <alignment horizontal="center" vertical="center" wrapText="1"/>
    </xf>
    <xf numFmtId="0" fontId="9" fillId="35" borderId="2" xfId="0" applyFont="1" applyFill="1" applyBorder="1" applyAlignment="1">
      <alignment horizontal="center" vertical="top" wrapText="1"/>
    </xf>
    <xf numFmtId="0" fontId="9" fillId="35" borderId="4" xfId="0" applyFont="1" applyFill="1" applyBorder="1" applyAlignment="1">
      <alignment horizontal="center" vertical="top" wrapText="1"/>
    </xf>
    <xf numFmtId="0" fontId="9" fillId="35" borderId="0" xfId="0" applyFont="1" applyFill="1" applyBorder="1" applyAlignment="1">
      <alignment horizontal="left" vertical="top" wrapText="1"/>
    </xf>
    <xf numFmtId="0" fontId="6" fillId="35" borderId="0" xfId="0" applyFont="1" applyFill="1" applyBorder="1" applyAlignment="1">
      <alignment horizontal="left" vertical="top" wrapText="1"/>
    </xf>
    <xf numFmtId="0" fontId="9" fillId="35" borderId="0" xfId="0" applyFont="1" applyFill="1" applyBorder="1" applyAlignment="1">
      <alignment horizontal="center" vertical="top" wrapText="1"/>
    </xf>
    <xf numFmtId="0" fontId="6" fillId="35" borderId="9" xfId="0" applyFont="1" applyFill="1" applyBorder="1" applyAlignment="1">
      <alignment horizontal="left" vertical="top" wrapText="1" indent="1"/>
    </xf>
    <xf numFmtId="0" fontId="6" fillId="35" borderId="11" xfId="0" applyFont="1" applyFill="1" applyBorder="1" applyAlignment="1">
      <alignment horizontal="left" vertical="top" wrapText="1" indent="1"/>
    </xf>
    <xf numFmtId="0" fontId="6" fillId="35" borderId="6" xfId="0" applyFont="1" applyFill="1" applyBorder="1" applyAlignment="1">
      <alignment horizontal="left" vertical="top" wrapText="1" indent="1"/>
    </xf>
    <xf numFmtId="0" fontId="6" fillId="35" borderId="7" xfId="0" applyFont="1" applyFill="1" applyBorder="1" applyAlignment="1">
      <alignment horizontal="left" vertical="top" wrapText="1" indent="1"/>
    </xf>
    <xf numFmtId="0" fontId="3" fillId="35" borderId="2" xfId="0" applyFont="1" applyFill="1" applyBorder="1" applyAlignment="1">
      <alignment horizontal="left" vertical="top" wrapText="1"/>
    </xf>
    <xf numFmtId="0" fontId="3" fillId="35" borderId="4" xfId="0" applyFont="1" applyFill="1" applyBorder="1" applyAlignment="1">
      <alignment horizontal="left" vertical="top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52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top" wrapText="1"/>
    </xf>
    <xf numFmtId="0" fontId="35" fillId="2" borderId="46" xfId="0" applyFont="1" applyFill="1" applyBorder="1" applyAlignment="1">
      <alignment horizontal="center" vertical="top" wrapText="1"/>
    </xf>
    <xf numFmtId="0" fontId="35" fillId="2" borderId="53" xfId="0" applyFont="1" applyFill="1" applyBorder="1" applyAlignment="1">
      <alignment horizontal="center" vertical="top" wrapText="1"/>
    </xf>
    <xf numFmtId="0" fontId="5" fillId="35" borderId="6" xfId="0" applyFont="1" applyFill="1" applyBorder="1" applyAlignment="1">
      <alignment horizontal="left" vertical="center" wrapText="1"/>
    </xf>
    <xf numFmtId="0" fontId="5" fillId="35" borderId="7" xfId="0" applyFont="1" applyFill="1" applyBorder="1" applyAlignment="1">
      <alignment horizontal="left" vertical="center" wrapText="1"/>
    </xf>
    <xf numFmtId="0" fontId="5" fillId="35" borderId="6" xfId="0" applyFont="1" applyFill="1" applyBorder="1" applyAlignment="1">
      <alignment horizontal="left" vertical="center" wrapText="1" indent="2"/>
    </xf>
    <xf numFmtId="0" fontId="42" fillId="35" borderId="7" xfId="0" applyFont="1" applyFill="1" applyBorder="1" applyAlignment="1">
      <alignment horizontal="left" vertical="center" wrapText="1" indent="2"/>
    </xf>
    <xf numFmtId="0" fontId="42" fillId="35" borderId="7" xfId="0" applyFont="1" applyFill="1" applyBorder="1" applyAlignment="1">
      <alignment horizontal="left" vertical="center" wrapText="1"/>
    </xf>
    <xf numFmtId="0" fontId="41" fillId="2" borderId="9" xfId="0" applyFont="1" applyFill="1" applyBorder="1" applyAlignment="1">
      <alignment horizontal="center" vertical="top" wrapText="1"/>
    </xf>
    <xf numFmtId="0" fontId="41" fillId="2" borderId="10" xfId="0" applyFont="1" applyFill="1" applyBorder="1" applyAlignment="1">
      <alignment horizontal="center" vertical="top" wrapText="1"/>
    </xf>
    <xf numFmtId="0" fontId="41" fillId="2" borderId="0" xfId="0" applyFont="1" applyFill="1" applyBorder="1" applyAlignment="1">
      <alignment horizontal="center" vertical="top" wrapText="1"/>
    </xf>
    <xf numFmtId="0" fontId="41" fillId="2" borderId="7" xfId="0" applyFont="1" applyFill="1" applyBorder="1" applyAlignment="1">
      <alignment horizontal="center" vertical="top" wrapText="1"/>
    </xf>
    <xf numFmtId="0" fontId="30" fillId="35" borderId="28" xfId="0" applyFont="1" applyFill="1" applyBorder="1" applyAlignment="1">
      <alignment horizontal="left" vertical="top" wrapText="1"/>
    </xf>
    <xf numFmtId="0" fontId="30" fillId="35" borderId="11" xfId="0" applyFont="1" applyFill="1" applyBorder="1" applyAlignment="1">
      <alignment horizontal="left" vertical="top" wrapText="1"/>
    </xf>
    <xf numFmtId="0" fontId="30" fillId="35" borderId="9" xfId="0" applyFont="1" applyFill="1" applyBorder="1" applyAlignment="1">
      <alignment horizontal="left" vertical="top" wrapText="1"/>
    </xf>
    <xf numFmtId="0" fontId="30" fillId="2" borderId="48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35" borderId="6" xfId="0" applyFont="1" applyFill="1" applyBorder="1" applyAlignment="1">
      <alignment horizontal="left" vertical="top" wrapText="1"/>
    </xf>
    <xf numFmtId="0" fontId="42" fillId="35" borderId="7" xfId="0" applyFont="1" applyFill="1" applyBorder="1" applyAlignment="1">
      <alignment horizontal="left" vertical="top" wrapText="1"/>
    </xf>
    <xf numFmtId="0" fontId="30" fillId="2" borderId="36" xfId="0" applyFont="1" applyFill="1" applyBorder="1" applyAlignment="1">
      <alignment horizontal="left" vertical="center" wrapText="1"/>
    </xf>
    <xf numFmtId="0" fontId="5" fillId="35" borderId="6" xfId="0" applyFont="1" applyFill="1" applyBorder="1" applyAlignment="1">
      <alignment horizontal="left" vertical="top" wrapText="1" indent="2"/>
    </xf>
    <xf numFmtId="0" fontId="5" fillId="35" borderId="7" xfId="0" applyFont="1" applyFill="1" applyBorder="1" applyAlignment="1">
      <alignment horizontal="left" vertical="top" wrapText="1" indent="2"/>
    </xf>
    <xf numFmtId="0" fontId="30" fillId="35" borderId="7" xfId="0" applyFont="1" applyFill="1" applyBorder="1" applyAlignment="1">
      <alignment horizontal="left" vertical="top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4" xfId="0" applyFont="1" applyFill="1" applyBorder="1" applyAlignment="1">
      <alignment horizontal="left" vertical="center" wrapText="1"/>
    </xf>
    <xf numFmtId="0" fontId="5" fillId="35" borderId="7" xfId="0" applyFont="1" applyFill="1" applyBorder="1" applyAlignment="1">
      <alignment horizontal="left" vertical="center" wrapText="1" indent="2"/>
    </xf>
    <xf numFmtId="0" fontId="5" fillId="35" borderId="16" xfId="0" applyFont="1" applyFill="1" applyBorder="1" applyAlignment="1">
      <alignment horizontal="left" vertical="center" wrapText="1" indent="2"/>
    </xf>
    <xf numFmtId="0" fontId="42" fillId="35" borderId="0" xfId="0" applyFont="1" applyFill="1" applyBorder="1" applyAlignment="1">
      <alignment horizontal="left" vertical="center" wrapText="1" indent="2"/>
    </xf>
    <xf numFmtId="0" fontId="30" fillId="35" borderId="2" xfId="0" applyFont="1" applyFill="1" applyBorder="1" applyAlignment="1">
      <alignment horizontal="left" vertical="center" wrapText="1"/>
    </xf>
    <xf numFmtId="0" fontId="30" fillId="35" borderId="4" xfId="0" applyFont="1" applyFill="1" applyBorder="1" applyAlignment="1">
      <alignment horizontal="left" vertical="center" wrapText="1"/>
    </xf>
    <xf numFmtId="0" fontId="30" fillId="35" borderId="9" xfId="0" applyFont="1" applyFill="1" applyBorder="1" applyAlignment="1">
      <alignment horizontal="left" vertical="center" wrapText="1"/>
    </xf>
    <xf numFmtId="0" fontId="30" fillId="35" borderId="11" xfId="0" applyFont="1" applyFill="1" applyBorder="1" applyAlignment="1">
      <alignment horizontal="left" vertical="center" wrapText="1"/>
    </xf>
    <xf numFmtId="0" fontId="30" fillId="35" borderId="6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30" fillId="35" borderId="7" xfId="0" applyFont="1" applyFill="1" applyBorder="1" applyAlignment="1">
      <alignment horizontal="left" vertical="center" wrapText="1"/>
    </xf>
    <xf numFmtId="0" fontId="5" fillId="35" borderId="0" xfId="0" applyFont="1" applyFill="1" applyBorder="1" applyAlignment="1">
      <alignment horizontal="left" vertical="top" wrapText="1" indent="2"/>
    </xf>
    <xf numFmtId="0" fontId="42" fillId="35" borderId="6" xfId="0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center" vertical="top" wrapText="1"/>
    </xf>
    <xf numFmtId="0" fontId="30" fillId="35" borderId="26" xfId="0" applyFont="1" applyFill="1" applyBorder="1" applyAlignment="1">
      <alignment horizontal="left" vertical="center" wrapText="1" indent="2"/>
    </xf>
    <xf numFmtId="0" fontId="42" fillId="35" borderId="4" xfId="0" applyFont="1" applyFill="1" applyBorder="1" applyAlignment="1">
      <alignment horizontal="left" vertical="center" wrapText="1" indent="2"/>
    </xf>
    <xf numFmtId="0" fontId="30" fillId="2" borderId="2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top" wrapText="1"/>
    </xf>
    <xf numFmtId="0" fontId="30" fillId="2" borderId="46" xfId="0" applyFont="1" applyFill="1" applyBorder="1" applyAlignment="1">
      <alignment horizontal="center" vertical="top" wrapText="1"/>
    </xf>
    <xf numFmtId="0" fontId="30" fillId="2" borderId="50" xfId="0" applyFont="1" applyFill="1" applyBorder="1" applyAlignment="1">
      <alignment horizontal="center" vertical="top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0" fontId="41" fillId="2" borderId="4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top" wrapText="1"/>
    </xf>
    <xf numFmtId="0" fontId="41" fillId="2" borderId="30" xfId="0" applyFont="1" applyFill="1" applyBorder="1" applyAlignment="1">
      <alignment horizontal="center" vertical="top" wrapText="1"/>
    </xf>
    <xf numFmtId="0" fontId="41" fillId="2" borderId="52" xfId="0" applyFont="1" applyFill="1" applyBorder="1" applyAlignment="1">
      <alignment horizontal="center" vertical="top" wrapText="1"/>
    </xf>
    <xf numFmtId="0" fontId="30" fillId="2" borderId="16" xfId="0" applyFont="1" applyFill="1" applyBorder="1" applyAlignment="1">
      <alignment horizontal="left" vertical="top" wrapText="1" indent="14"/>
    </xf>
    <xf numFmtId="0" fontId="30" fillId="2" borderId="0" xfId="0" applyFont="1" applyFill="1" applyBorder="1" applyAlignment="1">
      <alignment horizontal="left" vertical="top" wrapText="1" indent="14"/>
    </xf>
    <xf numFmtId="0" fontId="30" fillId="2" borderId="17" xfId="0" applyFont="1" applyFill="1" applyBorder="1" applyAlignment="1">
      <alignment horizontal="left" vertical="top" wrapText="1" indent="14"/>
    </xf>
    <xf numFmtId="0" fontId="30" fillId="2" borderId="16" xfId="0" applyFont="1" applyFill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vertical="top" wrapText="1" indent="15"/>
    </xf>
    <xf numFmtId="0" fontId="30" fillId="2" borderId="0" xfId="0" applyFont="1" applyFill="1" applyBorder="1" applyAlignment="1">
      <alignment horizontal="left" vertical="top" wrapText="1" indent="15"/>
    </xf>
    <xf numFmtId="0" fontId="30" fillId="2" borderId="7" xfId="0" applyFont="1" applyFill="1" applyBorder="1" applyAlignment="1">
      <alignment horizontal="left" vertical="top" wrapText="1" indent="15"/>
    </xf>
    <xf numFmtId="0" fontId="30" fillId="2" borderId="6" xfId="0" applyFont="1" applyFill="1" applyBorder="1" applyAlignment="1">
      <alignment horizontal="left" vertical="top" wrapText="1" indent="19"/>
    </xf>
    <xf numFmtId="0" fontId="30" fillId="2" borderId="0" xfId="0" applyFont="1" applyFill="1" applyBorder="1" applyAlignment="1">
      <alignment horizontal="left" vertical="top" wrapText="1" indent="19"/>
    </xf>
    <xf numFmtId="0" fontId="30" fillId="2" borderId="7" xfId="0" applyFont="1" applyFill="1" applyBorder="1" applyAlignment="1">
      <alignment horizontal="left" vertical="top" wrapText="1" indent="19"/>
    </xf>
    <xf numFmtId="0" fontId="30" fillId="2" borderId="1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top" wrapText="1"/>
    </xf>
    <xf numFmtId="0" fontId="30" fillId="2" borderId="13" xfId="0" applyFont="1" applyFill="1" applyBorder="1" applyAlignment="1">
      <alignment horizontal="center" vertical="top" wrapText="1"/>
    </xf>
  </cellXfs>
  <cellStyles count="61">
    <cellStyle name="20% - Énfasis1" xfId="19" builtinId="30" customBuiltin="1"/>
    <cellStyle name="20% - Énfasis1 2" xfId="48"/>
    <cellStyle name="20% - Énfasis2" xfId="23" builtinId="34" customBuiltin="1"/>
    <cellStyle name="20% - Énfasis2 2" xfId="50"/>
    <cellStyle name="20% - Énfasis3" xfId="27" builtinId="38" customBuiltin="1"/>
    <cellStyle name="20% - Énfasis3 2" xfId="52"/>
    <cellStyle name="20% - Énfasis4" xfId="31" builtinId="42" customBuiltin="1"/>
    <cellStyle name="20% - Énfasis4 2" xfId="54"/>
    <cellStyle name="20% - Énfasis5" xfId="35" builtinId="46" customBuiltin="1"/>
    <cellStyle name="20% - Énfasis5 2" xfId="56"/>
    <cellStyle name="20% - Énfasis6" xfId="39" builtinId="50" customBuiltin="1"/>
    <cellStyle name="20% - Énfasis6 2" xfId="58"/>
    <cellStyle name="40% - Énfasis1" xfId="20" builtinId="31" customBuiltin="1"/>
    <cellStyle name="40% - Énfasis1 2" xfId="49"/>
    <cellStyle name="40% - Énfasis2" xfId="24" builtinId="35" customBuiltin="1"/>
    <cellStyle name="40% - Énfasis2 2" xfId="51"/>
    <cellStyle name="40% - Énfasis3" xfId="28" builtinId="39" customBuiltin="1"/>
    <cellStyle name="40% - Énfasis3 2" xfId="53"/>
    <cellStyle name="40% - Énfasis4" xfId="32" builtinId="43" customBuiltin="1"/>
    <cellStyle name="40% - Énfasis4 2" xfId="55"/>
    <cellStyle name="40% - Énfasis5" xfId="36" builtinId="47" customBuiltin="1"/>
    <cellStyle name="40% - Énfasis5 2" xfId="57"/>
    <cellStyle name="40% - Énfasis6" xfId="40" builtinId="51" customBuiltin="1"/>
    <cellStyle name="40% - Énfasis6 2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Millares 3" xfId="46"/>
    <cellStyle name="Neutral" xfId="9" builtinId="28" customBuiltin="1"/>
    <cellStyle name="Normal" xfId="0" builtinId="0"/>
    <cellStyle name="Normal 2" xfId="42"/>
    <cellStyle name="Normal 3" xfId="45"/>
    <cellStyle name="Notas 2" xfId="44"/>
    <cellStyle name="Notas 3" xfId="4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0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154780</xdr:colOff>
      <xdr:row>75</xdr:row>
      <xdr:rowOff>47623</xdr:rowOff>
    </xdr:from>
    <xdr:to>
      <xdr:col>5</xdr:col>
      <xdr:colOff>1928812</xdr:colOff>
      <xdr:row>78</xdr:row>
      <xdr:rowOff>107154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4262436" y="13561217"/>
          <a:ext cx="177403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1000">
              <a:effectLst/>
              <a:latin typeface="Calibri"/>
              <a:ea typeface="Calibri"/>
              <a:cs typeface="Times New Roman"/>
            </a:rPr>
            <a:t>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1396604</xdr:colOff>
      <xdr:row>75</xdr:row>
      <xdr:rowOff>57146</xdr:rowOff>
    </xdr:from>
    <xdr:to>
      <xdr:col>3</xdr:col>
      <xdr:colOff>321470</xdr:colOff>
      <xdr:row>78</xdr:row>
      <xdr:rowOff>89293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1569245" y="13570740"/>
          <a:ext cx="18418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104635</xdr:colOff>
      <xdr:row>34</xdr:row>
      <xdr:rowOff>16809</xdr:rowOff>
    </xdr:from>
    <xdr:to>
      <xdr:col>12</xdr:col>
      <xdr:colOff>208991</xdr:colOff>
      <xdr:row>37</xdr:row>
      <xdr:rowOff>71087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3673709" y="6886015"/>
          <a:ext cx="177403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980518</xdr:colOff>
      <xdr:row>34</xdr:row>
      <xdr:rowOff>20729</xdr:rowOff>
    </xdr:from>
    <xdr:to>
      <xdr:col>5</xdr:col>
      <xdr:colOff>15341</xdr:colOff>
      <xdr:row>37</xdr:row>
      <xdr:rowOff>47623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980518" y="6889935"/>
          <a:ext cx="18418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51591</xdr:colOff>
      <xdr:row>17</xdr:row>
      <xdr:rowOff>114300</xdr:rowOff>
    </xdr:from>
    <xdr:to>
      <xdr:col>8</xdr:col>
      <xdr:colOff>504823</xdr:colOff>
      <xdr:row>20</xdr:row>
      <xdr:rowOff>160734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099841" y="3759200"/>
          <a:ext cx="177403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1828800</xdr:colOff>
      <xdr:row>17</xdr:row>
      <xdr:rowOff>124570</xdr:rowOff>
    </xdr:from>
    <xdr:to>
      <xdr:col>3</xdr:col>
      <xdr:colOff>260747</xdr:colOff>
      <xdr:row>20</xdr:row>
      <xdr:rowOff>143620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1828800" y="3769470"/>
          <a:ext cx="18418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413549</xdr:colOff>
      <xdr:row>52</xdr:row>
      <xdr:rowOff>1</xdr:rowOff>
    </xdr:from>
    <xdr:to>
      <xdr:col>4</xdr:col>
      <xdr:colOff>306393</xdr:colOff>
      <xdr:row>55</xdr:row>
      <xdr:rowOff>59532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4050908" y="8917782"/>
          <a:ext cx="177403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779867</xdr:colOff>
      <xdr:row>52</xdr:row>
      <xdr:rowOff>10271</xdr:rowOff>
    </xdr:from>
    <xdr:to>
      <xdr:col>1</xdr:col>
      <xdr:colOff>175030</xdr:colOff>
      <xdr:row>55</xdr:row>
      <xdr:rowOff>42418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779867" y="8928052"/>
          <a:ext cx="18418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432591</xdr:colOff>
      <xdr:row>70</xdr:row>
      <xdr:rowOff>95250</xdr:rowOff>
    </xdr:from>
    <xdr:to>
      <xdr:col>5</xdr:col>
      <xdr:colOff>434973</xdr:colOff>
      <xdr:row>73</xdr:row>
      <xdr:rowOff>141684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3226591" y="10909300"/>
          <a:ext cx="177403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704851</xdr:colOff>
      <xdr:row>70</xdr:row>
      <xdr:rowOff>92820</xdr:rowOff>
    </xdr:from>
    <xdr:to>
      <xdr:col>1</xdr:col>
      <xdr:colOff>298451</xdr:colOff>
      <xdr:row>73</xdr:row>
      <xdr:rowOff>111870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704851" y="10906870"/>
          <a:ext cx="179705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578640</xdr:colOff>
      <xdr:row>157</xdr:row>
      <xdr:rowOff>21480</xdr:rowOff>
    </xdr:from>
    <xdr:to>
      <xdr:col>6</xdr:col>
      <xdr:colOff>63500</xdr:colOff>
      <xdr:row>160</xdr:row>
      <xdr:rowOff>67914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3906040" y="20011280"/>
          <a:ext cx="2266160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1022350</xdr:colOff>
      <xdr:row>157</xdr:row>
      <xdr:rowOff>44450</xdr:rowOff>
    </xdr:from>
    <xdr:to>
      <xdr:col>1</xdr:col>
      <xdr:colOff>654050</xdr:colOff>
      <xdr:row>160</xdr:row>
      <xdr:rowOff>63500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1022350" y="20034250"/>
          <a:ext cx="227965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489740</xdr:colOff>
      <xdr:row>27</xdr:row>
      <xdr:rowOff>101600</xdr:rowOff>
    </xdr:from>
    <xdr:to>
      <xdr:col>6</xdr:col>
      <xdr:colOff>342900</xdr:colOff>
      <xdr:row>30</xdr:row>
      <xdr:rowOff>148034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3124990" y="4305300"/>
          <a:ext cx="2266160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241300</xdr:colOff>
      <xdr:row>27</xdr:row>
      <xdr:rowOff>124570</xdr:rowOff>
    </xdr:from>
    <xdr:to>
      <xdr:col>1</xdr:col>
      <xdr:colOff>584200</xdr:colOff>
      <xdr:row>30</xdr:row>
      <xdr:rowOff>143620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241300" y="4328270"/>
          <a:ext cx="227965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369090</xdr:colOff>
      <xdr:row>72</xdr:row>
      <xdr:rowOff>107950</xdr:rowOff>
    </xdr:from>
    <xdr:to>
      <xdr:col>6</xdr:col>
      <xdr:colOff>25400</xdr:colOff>
      <xdr:row>75</xdr:row>
      <xdr:rowOff>154384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3461540" y="11969750"/>
          <a:ext cx="2266160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889000</xdr:colOff>
      <xdr:row>72</xdr:row>
      <xdr:rowOff>130920</xdr:rowOff>
    </xdr:from>
    <xdr:to>
      <xdr:col>1</xdr:col>
      <xdr:colOff>495300</xdr:colOff>
      <xdr:row>75</xdr:row>
      <xdr:rowOff>149970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889000" y="11992720"/>
          <a:ext cx="20193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620101</xdr:colOff>
      <xdr:row>31</xdr:row>
      <xdr:rowOff>89646</xdr:rowOff>
    </xdr:from>
    <xdr:to>
      <xdr:col>6</xdr:col>
      <xdr:colOff>215899</xdr:colOff>
      <xdr:row>34</xdr:row>
      <xdr:rowOff>143924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3306151" y="6566646"/>
          <a:ext cx="2900973" cy="5400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Efraín Ortiz Linares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470646</xdr:colOff>
      <xdr:row>31</xdr:row>
      <xdr:rowOff>101410</xdr:rowOff>
    </xdr:from>
    <xdr:to>
      <xdr:col>2</xdr:col>
      <xdr:colOff>80681</xdr:colOff>
      <xdr:row>34</xdr:row>
      <xdr:rowOff>128304</xdr:rowOff>
    </xdr:to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470646" y="6578410"/>
          <a:ext cx="2296085" cy="5126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Mtro. Rubén Reyes Córdoba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="160" zoomScaleNormal="160" workbookViewId="0">
      <selection activeCell="B22" sqref="B22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</cols>
  <sheetData>
    <row r="1" spans="2:8" x14ac:dyDescent="0.2">
      <c r="B1" s="201" t="s">
        <v>228</v>
      </c>
      <c r="C1" s="202"/>
      <c r="D1" s="202"/>
      <c r="E1" s="202"/>
      <c r="F1" s="202"/>
      <c r="G1" s="202"/>
      <c r="H1" s="203"/>
    </row>
    <row r="2" spans="2:8" x14ac:dyDescent="0.2">
      <c r="B2" s="204" t="s">
        <v>267</v>
      </c>
      <c r="C2" s="205"/>
      <c r="D2" s="205"/>
      <c r="E2" s="205"/>
      <c r="F2" s="205"/>
      <c r="G2" s="205"/>
      <c r="H2" s="206"/>
    </row>
    <row r="3" spans="2:8" x14ac:dyDescent="0.2">
      <c r="B3" s="204" t="s">
        <v>428</v>
      </c>
      <c r="C3" s="205"/>
      <c r="D3" s="205"/>
      <c r="E3" s="205"/>
      <c r="F3" s="205"/>
      <c r="G3" s="205"/>
      <c r="H3" s="206"/>
    </row>
    <row r="4" spans="2:8" x14ac:dyDescent="0.2">
      <c r="B4" s="204" t="s">
        <v>266</v>
      </c>
      <c r="C4" s="205"/>
      <c r="D4" s="205"/>
      <c r="E4" s="205"/>
      <c r="F4" s="205"/>
      <c r="G4" s="205"/>
      <c r="H4" s="206"/>
    </row>
    <row r="5" spans="2:8" ht="24.75" x14ac:dyDescent="0.2">
      <c r="B5" s="35" t="s">
        <v>148</v>
      </c>
      <c r="C5" s="36" t="s">
        <v>269</v>
      </c>
      <c r="D5" s="36" t="s">
        <v>270</v>
      </c>
      <c r="E5" s="37"/>
      <c r="F5" s="38" t="s">
        <v>148</v>
      </c>
      <c r="G5" s="36" t="s">
        <v>269</v>
      </c>
      <c r="H5" s="39" t="s">
        <v>270</v>
      </c>
    </row>
    <row r="6" spans="2:8" ht="12" customHeight="1" x14ac:dyDescent="0.2">
      <c r="B6" s="40" t="s">
        <v>280</v>
      </c>
      <c r="C6" s="41"/>
      <c r="D6" s="42"/>
      <c r="E6" s="43"/>
      <c r="F6" s="40" t="s">
        <v>281</v>
      </c>
      <c r="G6" s="44"/>
      <c r="H6" s="45"/>
    </row>
    <row r="7" spans="2:8" ht="12" customHeight="1" x14ac:dyDescent="0.2">
      <c r="B7" s="46" t="s">
        <v>282</v>
      </c>
      <c r="C7" s="41"/>
      <c r="D7" s="42"/>
      <c r="E7" s="47"/>
      <c r="F7" s="46" t="s">
        <v>283</v>
      </c>
      <c r="G7" s="48"/>
      <c r="H7" s="49"/>
    </row>
    <row r="8" spans="2:8" ht="16.5" x14ac:dyDescent="0.2">
      <c r="B8" s="46" t="s">
        <v>231</v>
      </c>
      <c r="C8" s="50">
        <f>C9+C10+C11+C12+C13+C14+C15</f>
        <v>227276716</v>
      </c>
      <c r="D8" s="50">
        <f>D9+D10+D11+D12+D13+D14+D15</f>
        <v>243743706</v>
      </c>
      <c r="E8" s="47"/>
      <c r="F8" s="46" t="s">
        <v>238</v>
      </c>
      <c r="G8" s="50">
        <f>G9+G10+G11+G12+G13+G14+G15+G16+G17</f>
        <v>176115517</v>
      </c>
      <c r="H8" s="50">
        <f>H9+H10+H11+H12+H13+H14+H15+H16+H17</f>
        <v>173640373</v>
      </c>
    </row>
    <row r="9" spans="2:8" ht="12" customHeight="1" x14ac:dyDescent="0.2">
      <c r="B9" s="51" t="s">
        <v>284</v>
      </c>
      <c r="C9" s="52">
        <v>0</v>
      </c>
      <c r="D9" s="52">
        <v>0</v>
      </c>
      <c r="E9" s="47"/>
      <c r="F9" s="51" t="s">
        <v>285</v>
      </c>
      <c r="G9" s="53">
        <v>46840251</v>
      </c>
      <c r="H9" s="53">
        <v>61297802</v>
      </c>
    </row>
    <row r="10" spans="2:8" ht="12" customHeight="1" x14ac:dyDescent="0.2">
      <c r="B10" s="51" t="s">
        <v>286</v>
      </c>
      <c r="C10" s="52">
        <v>14816806</v>
      </c>
      <c r="D10" s="52">
        <v>26862311</v>
      </c>
      <c r="E10" s="47"/>
      <c r="F10" s="51" t="s">
        <v>287</v>
      </c>
      <c r="G10" s="53">
        <v>2585093</v>
      </c>
      <c r="H10" s="53">
        <v>0</v>
      </c>
    </row>
    <row r="11" spans="2:8" ht="16.5" x14ac:dyDescent="0.2">
      <c r="B11" s="51" t="s">
        <v>288</v>
      </c>
      <c r="C11" s="52">
        <v>0</v>
      </c>
      <c r="D11" s="52">
        <v>0</v>
      </c>
      <c r="E11" s="47"/>
      <c r="F11" s="51" t="s">
        <v>289</v>
      </c>
      <c r="G11" s="53">
        <v>0</v>
      </c>
      <c r="H11" s="53">
        <v>0</v>
      </c>
    </row>
    <row r="12" spans="2:8" ht="16.5" x14ac:dyDescent="0.2">
      <c r="B12" s="51" t="s">
        <v>290</v>
      </c>
      <c r="C12" s="52">
        <v>212459910</v>
      </c>
      <c r="D12" s="52">
        <v>216881395</v>
      </c>
      <c r="E12" s="47"/>
      <c r="F12" s="51" t="s">
        <v>291</v>
      </c>
      <c r="G12" s="53">
        <v>0</v>
      </c>
      <c r="H12" s="53">
        <v>0</v>
      </c>
    </row>
    <row r="13" spans="2:8" ht="12" customHeight="1" x14ac:dyDescent="0.2">
      <c r="B13" s="51" t="s">
        <v>292</v>
      </c>
      <c r="C13" s="52">
        <v>0</v>
      </c>
      <c r="D13" s="52">
        <v>0</v>
      </c>
      <c r="E13" s="47"/>
      <c r="F13" s="51" t="s">
        <v>293</v>
      </c>
      <c r="G13" s="53">
        <v>0</v>
      </c>
      <c r="H13" s="53">
        <v>0</v>
      </c>
    </row>
    <row r="14" spans="2:8" ht="16.5" x14ac:dyDescent="0.2">
      <c r="B14" s="51" t="s">
        <v>294</v>
      </c>
      <c r="C14" s="52">
        <v>0</v>
      </c>
      <c r="D14" s="52">
        <v>0</v>
      </c>
      <c r="E14" s="47"/>
      <c r="F14" s="51" t="s">
        <v>295</v>
      </c>
      <c r="G14" s="53">
        <v>0</v>
      </c>
      <c r="H14" s="53">
        <v>0</v>
      </c>
    </row>
    <row r="15" spans="2:8" ht="16.5" x14ac:dyDescent="0.2">
      <c r="B15" s="51" t="s">
        <v>296</v>
      </c>
      <c r="C15" s="52">
        <v>0</v>
      </c>
      <c r="D15" s="52">
        <v>0</v>
      </c>
      <c r="E15" s="47"/>
      <c r="F15" s="51" t="s">
        <v>297</v>
      </c>
      <c r="G15" s="53">
        <v>126690173</v>
      </c>
      <c r="H15" s="53">
        <v>112342571</v>
      </c>
    </row>
    <row r="16" spans="2:8" ht="17.25" customHeight="1" x14ac:dyDescent="0.2">
      <c r="B16" s="46" t="s">
        <v>232</v>
      </c>
      <c r="C16" s="54">
        <f>C17+C18+C19+C20+C21+C22+C23</f>
        <v>51257054</v>
      </c>
      <c r="D16" s="50">
        <f>D17+D18+D19+D20+D21+D22+D23</f>
        <v>31659758</v>
      </c>
      <c r="E16" s="47"/>
      <c r="F16" s="51" t="s">
        <v>298</v>
      </c>
      <c r="G16" s="53">
        <v>0</v>
      </c>
      <c r="H16" s="53">
        <v>0</v>
      </c>
    </row>
    <row r="17" spans="2:8" ht="12" customHeight="1" x14ac:dyDescent="0.2">
      <c r="B17" s="51" t="s">
        <v>299</v>
      </c>
      <c r="C17" s="52">
        <v>0</v>
      </c>
      <c r="D17" s="52">
        <v>0</v>
      </c>
      <c r="E17" s="47"/>
      <c r="F17" s="51" t="s">
        <v>300</v>
      </c>
      <c r="G17" s="53">
        <v>0</v>
      </c>
      <c r="H17" s="53">
        <v>0</v>
      </c>
    </row>
    <row r="18" spans="2:8" ht="12" customHeight="1" x14ac:dyDescent="0.2">
      <c r="B18" s="51" t="s">
        <v>301</v>
      </c>
      <c r="C18" s="52">
        <v>2651390</v>
      </c>
      <c r="D18" s="52">
        <v>0</v>
      </c>
      <c r="E18" s="47"/>
      <c r="F18" s="46" t="s">
        <v>239</v>
      </c>
      <c r="G18" s="50">
        <f>G19+G20+G21</f>
        <v>4808882</v>
      </c>
      <c r="H18" s="50">
        <f>H19+H20+H21</f>
        <v>610899</v>
      </c>
    </row>
    <row r="19" spans="2:8" ht="12" customHeight="1" x14ac:dyDescent="0.2">
      <c r="B19" s="51" t="s">
        <v>302</v>
      </c>
      <c r="C19" s="52">
        <v>5177960</v>
      </c>
      <c r="D19" s="52">
        <v>2329636</v>
      </c>
      <c r="E19" s="47"/>
      <c r="F19" s="51" t="s">
        <v>303</v>
      </c>
      <c r="G19" s="53">
        <v>0</v>
      </c>
      <c r="H19" s="53">
        <v>0</v>
      </c>
    </row>
    <row r="20" spans="2:8" ht="16.5" x14ac:dyDescent="0.2">
      <c r="B20" s="51" t="s">
        <v>304</v>
      </c>
      <c r="C20" s="55"/>
      <c r="D20" s="52">
        <v>0</v>
      </c>
      <c r="E20" s="47"/>
      <c r="F20" s="51" t="s">
        <v>305</v>
      </c>
      <c r="G20" s="53">
        <v>0</v>
      </c>
      <c r="H20" s="53">
        <v>0</v>
      </c>
    </row>
    <row r="21" spans="2:8" ht="12" customHeight="1" x14ac:dyDescent="0.2">
      <c r="B21" s="51" t="s">
        <v>306</v>
      </c>
      <c r="C21" s="55"/>
      <c r="D21" s="52">
        <v>0</v>
      </c>
      <c r="E21" s="47"/>
      <c r="F21" s="51" t="s">
        <v>307</v>
      </c>
      <c r="G21" s="53">
        <v>4808882</v>
      </c>
      <c r="H21" s="53">
        <v>610899</v>
      </c>
    </row>
    <row r="22" spans="2:8" ht="15.75" customHeight="1" x14ac:dyDescent="0.2">
      <c r="B22" s="51" t="s">
        <v>308</v>
      </c>
      <c r="C22" s="52">
        <v>43427701</v>
      </c>
      <c r="D22" s="52">
        <v>29330122</v>
      </c>
      <c r="E22" s="47"/>
      <c r="F22" s="46" t="s">
        <v>245</v>
      </c>
      <c r="G22" s="56">
        <f>G23+G24</f>
        <v>0</v>
      </c>
      <c r="H22" s="50">
        <f>H23+H24</f>
        <v>0</v>
      </c>
    </row>
    <row r="23" spans="2:8" ht="16.5" x14ac:dyDescent="0.2">
      <c r="B23" s="51" t="s">
        <v>309</v>
      </c>
      <c r="C23" s="52">
        <v>3</v>
      </c>
      <c r="D23" s="52">
        <v>0</v>
      </c>
      <c r="E23" s="47"/>
      <c r="F23" s="51" t="s">
        <v>310</v>
      </c>
      <c r="G23" s="53">
        <v>0</v>
      </c>
      <c r="H23" s="53">
        <v>0</v>
      </c>
    </row>
    <row r="24" spans="2:8" ht="16.5" x14ac:dyDescent="0.2">
      <c r="B24" s="46" t="s">
        <v>233</v>
      </c>
      <c r="C24" s="54">
        <f>C25+C26+C27+C28+C29</f>
        <v>3617948</v>
      </c>
      <c r="D24" s="50">
        <f>D25+D26+D27+D28+D29</f>
        <v>14629869</v>
      </c>
      <c r="E24" s="47"/>
      <c r="F24" s="51" t="s">
        <v>311</v>
      </c>
      <c r="G24" s="53">
        <v>0</v>
      </c>
      <c r="H24" s="53">
        <v>0</v>
      </c>
    </row>
    <row r="25" spans="2:8" ht="16.5" customHeight="1" x14ac:dyDescent="0.2">
      <c r="B25" s="51" t="s">
        <v>312</v>
      </c>
      <c r="C25" s="52">
        <v>2437592</v>
      </c>
      <c r="D25" s="52">
        <v>7410931</v>
      </c>
      <c r="E25" s="47"/>
      <c r="F25" s="46" t="s">
        <v>244</v>
      </c>
      <c r="G25" s="50">
        <v>0</v>
      </c>
      <c r="H25" s="50">
        <v>0</v>
      </c>
    </row>
    <row r="26" spans="2:8" ht="16.5" x14ac:dyDescent="0.2">
      <c r="B26" s="51" t="s">
        <v>313</v>
      </c>
      <c r="C26" s="52">
        <v>0</v>
      </c>
      <c r="D26" s="52">
        <v>0</v>
      </c>
      <c r="E26" s="47"/>
      <c r="F26" s="46" t="s">
        <v>243</v>
      </c>
      <c r="G26" s="50">
        <f>G27+G28+G29</f>
        <v>0</v>
      </c>
      <c r="H26" s="50">
        <f>H27+H28+H29</f>
        <v>0</v>
      </c>
    </row>
    <row r="27" spans="2:8" ht="16.5" x14ac:dyDescent="0.2">
      <c r="B27" s="51" t="s">
        <v>314</v>
      </c>
      <c r="C27" s="52">
        <v>799080</v>
      </c>
      <c r="D27" s="52">
        <v>799080</v>
      </c>
      <c r="E27" s="47"/>
      <c r="F27" s="51" t="s">
        <v>315</v>
      </c>
      <c r="G27" s="53">
        <v>0</v>
      </c>
      <c r="H27" s="53">
        <v>0</v>
      </c>
    </row>
    <row r="28" spans="2:8" ht="16.5" x14ac:dyDescent="0.2">
      <c r="B28" s="51" t="s">
        <v>316</v>
      </c>
      <c r="C28" s="52">
        <v>381276</v>
      </c>
      <c r="D28" s="52">
        <v>6419858</v>
      </c>
      <c r="E28" s="47"/>
      <c r="F28" s="51" t="s">
        <v>317</v>
      </c>
      <c r="G28" s="53">
        <v>0</v>
      </c>
      <c r="H28" s="53">
        <v>0</v>
      </c>
    </row>
    <row r="29" spans="2:8" ht="16.5" x14ac:dyDescent="0.2">
      <c r="B29" s="51" t="s">
        <v>318</v>
      </c>
      <c r="C29" s="52">
        <v>0</v>
      </c>
      <c r="D29" s="52">
        <v>0</v>
      </c>
      <c r="E29" s="47"/>
      <c r="F29" s="51" t="s">
        <v>319</v>
      </c>
      <c r="G29" s="53">
        <v>0</v>
      </c>
      <c r="H29" s="53">
        <v>0</v>
      </c>
    </row>
    <row r="30" spans="2:8" ht="16.5" customHeight="1" x14ac:dyDescent="0.2">
      <c r="B30" s="46" t="s">
        <v>234</v>
      </c>
      <c r="C30" s="57">
        <f>C31+C32+C33+C34+C35</f>
        <v>0</v>
      </c>
      <c r="D30" s="50">
        <f>D31+D32+D33+D34+D35</f>
        <v>0</v>
      </c>
      <c r="E30" s="47"/>
      <c r="F30" s="46" t="s">
        <v>242</v>
      </c>
      <c r="G30" s="50">
        <f>G31+G32+G33+G34+G35+G36</f>
        <v>0</v>
      </c>
      <c r="H30" s="50">
        <f>H31+H32+H33+H34+H35+H36</f>
        <v>0</v>
      </c>
    </row>
    <row r="31" spans="2:8" ht="12" customHeight="1" x14ac:dyDescent="0.2">
      <c r="B31" s="51" t="s">
        <v>320</v>
      </c>
      <c r="C31" s="52">
        <v>0</v>
      </c>
      <c r="D31" s="52">
        <v>0</v>
      </c>
      <c r="E31" s="47"/>
      <c r="F31" s="51" t="s">
        <v>321</v>
      </c>
      <c r="G31" s="53">
        <v>0</v>
      </c>
      <c r="H31" s="53">
        <v>0</v>
      </c>
    </row>
    <row r="32" spans="2:8" ht="12" customHeight="1" x14ac:dyDescent="0.2">
      <c r="B32" s="51" t="s">
        <v>322</v>
      </c>
      <c r="C32" s="52">
        <v>0</v>
      </c>
      <c r="D32" s="52">
        <v>0</v>
      </c>
      <c r="E32" s="47"/>
      <c r="F32" s="51" t="s">
        <v>323</v>
      </c>
      <c r="G32" s="53">
        <v>0</v>
      </c>
      <c r="H32" s="53">
        <v>0</v>
      </c>
    </row>
    <row r="33" spans="2:8" ht="12" customHeight="1" x14ac:dyDescent="0.2">
      <c r="B33" s="51" t="s">
        <v>324</v>
      </c>
      <c r="C33" s="52">
        <v>0</v>
      </c>
      <c r="D33" s="52">
        <v>0</v>
      </c>
      <c r="E33" s="47"/>
      <c r="F33" s="51" t="s">
        <v>325</v>
      </c>
      <c r="G33" s="53">
        <v>0</v>
      </c>
      <c r="H33" s="53">
        <v>0</v>
      </c>
    </row>
    <row r="34" spans="2:8" ht="16.5" x14ac:dyDescent="0.2">
      <c r="B34" s="51" t="s">
        <v>326</v>
      </c>
      <c r="C34" s="52">
        <v>0</v>
      </c>
      <c r="D34" s="52">
        <v>0</v>
      </c>
      <c r="E34" s="47"/>
      <c r="F34" s="51" t="s">
        <v>327</v>
      </c>
      <c r="G34" s="53">
        <v>0</v>
      </c>
      <c r="H34" s="53">
        <v>0</v>
      </c>
    </row>
    <row r="35" spans="2:8" ht="15.75" customHeight="1" x14ac:dyDescent="0.2">
      <c r="B35" s="51" t="s">
        <v>328</v>
      </c>
      <c r="C35" s="52">
        <v>0</v>
      </c>
      <c r="D35" s="52">
        <v>0</v>
      </c>
      <c r="E35" s="47"/>
      <c r="F35" s="51" t="s">
        <v>329</v>
      </c>
      <c r="G35" s="53">
        <v>0</v>
      </c>
      <c r="H35" s="53">
        <v>0</v>
      </c>
    </row>
    <row r="36" spans="2:8" ht="12" customHeight="1" x14ac:dyDescent="0.2">
      <c r="B36" s="46" t="s">
        <v>235</v>
      </c>
      <c r="C36" s="57"/>
      <c r="D36" s="54">
        <v>0</v>
      </c>
      <c r="E36" s="47"/>
      <c r="F36" s="51" t="s">
        <v>330</v>
      </c>
      <c r="G36" s="53">
        <v>0</v>
      </c>
      <c r="H36" s="53">
        <v>0</v>
      </c>
    </row>
    <row r="37" spans="2:8" ht="16.5" x14ac:dyDescent="0.2">
      <c r="B37" s="46" t="s">
        <v>236</v>
      </c>
      <c r="C37" s="57">
        <f>C38+C39</f>
        <v>0</v>
      </c>
      <c r="D37" s="50">
        <f>D38+D39</f>
        <v>0</v>
      </c>
      <c r="E37" s="47"/>
      <c r="F37" s="46" t="s">
        <v>241</v>
      </c>
      <c r="G37" s="50">
        <f>G38+G39+G40</f>
        <v>0</v>
      </c>
      <c r="H37" s="50">
        <f>H38+H39+H40</f>
        <v>0</v>
      </c>
    </row>
    <row r="38" spans="2:8" ht="16.5" x14ac:dyDescent="0.2">
      <c r="B38" s="51" t="s">
        <v>331</v>
      </c>
      <c r="C38" s="52">
        <v>0</v>
      </c>
      <c r="D38" s="52">
        <v>0</v>
      </c>
      <c r="E38" s="47"/>
      <c r="F38" s="51" t="s">
        <v>332</v>
      </c>
      <c r="G38" s="53">
        <v>0</v>
      </c>
      <c r="H38" s="53">
        <v>0</v>
      </c>
    </row>
    <row r="39" spans="2:8" ht="12" customHeight="1" x14ac:dyDescent="0.2">
      <c r="B39" s="58" t="s">
        <v>333</v>
      </c>
      <c r="C39" s="52">
        <v>0</v>
      </c>
      <c r="D39" s="52">
        <v>0</v>
      </c>
      <c r="E39" s="47"/>
      <c r="F39" s="51" t="s">
        <v>334</v>
      </c>
      <c r="G39" s="53">
        <v>0</v>
      </c>
      <c r="H39" s="53">
        <v>0</v>
      </c>
    </row>
    <row r="40" spans="2:8" ht="12" customHeight="1" x14ac:dyDescent="0.2">
      <c r="B40" s="46" t="s">
        <v>237</v>
      </c>
      <c r="C40" s="57">
        <f>C41+C42+C43+C44</f>
        <v>0</v>
      </c>
      <c r="D40" s="50">
        <f>D41+D42+D43+D44</f>
        <v>0</v>
      </c>
      <c r="E40" s="47"/>
      <c r="F40" s="51" t="s">
        <v>335</v>
      </c>
      <c r="G40" s="53">
        <v>0</v>
      </c>
      <c r="H40" s="53">
        <v>0</v>
      </c>
    </row>
    <row r="41" spans="2:8" ht="12" customHeight="1" x14ac:dyDescent="0.2">
      <c r="B41" s="51" t="s">
        <v>336</v>
      </c>
      <c r="C41" s="52">
        <v>0</v>
      </c>
      <c r="D41" s="52">
        <v>0</v>
      </c>
      <c r="E41" s="47"/>
      <c r="F41" s="46" t="s">
        <v>240</v>
      </c>
      <c r="G41" s="50">
        <f>G42+G43+G44</f>
        <v>1</v>
      </c>
      <c r="H41" s="50">
        <f>H42+H43+H44</f>
        <v>1</v>
      </c>
    </row>
    <row r="42" spans="2:8" ht="12" customHeight="1" x14ac:dyDescent="0.2">
      <c r="B42" s="51" t="s">
        <v>337</v>
      </c>
      <c r="C42" s="52">
        <v>0</v>
      </c>
      <c r="D42" s="52">
        <v>0</v>
      </c>
      <c r="E42" s="47"/>
      <c r="F42" s="51" t="s">
        <v>338</v>
      </c>
      <c r="G42" s="53">
        <v>0</v>
      </c>
      <c r="H42" s="53">
        <v>0</v>
      </c>
    </row>
    <row r="43" spans="2:8" ht="16.5" x14ac:dyDescent="0.2">
      <c r="B43" s="51" t="s">
        <v>339</v>
      </c>
      <c r="C43" s="52">
        <v>0</v>
      </c>
      <c r="D43" s="52">
        <v>0</v>
      </c>
      <c r="E43" s="47"/>
      <c r="F43" s="51" t="s">
        <v>340</v>
      </c>
      <c r="G43" s="53">
        <v>0</v>
      </c>
      <c r="H43" s="53">
        <v>0</v>
      </c>
    </row>
    <row r="44" spans="2:8" ht="12" customHeight="1" x14ac:dyDescent="0.2">
      <c r="B44" s="51" t="s">
        <v>341</v>
      </c>
      <c r="C44" s="52">
        <v>0</v>
      </c>
      <c r="D44" s="52">
        <v>0</v>
      </c>
      <c r="E44" s="47"/>
      <c r="F44" s="51" t="s">
        <v>342</v>
      </c>
      <c r="G44" s="53">
        <v>1</v>
      </c>
      <c r="H44" s="53">
        <v>1</v>
      </c>
    </row>
    <row r="45" spans="2:8" ht="18.75" customHeight="1" x14ac:dyDescent="0.2">
      <c r="B45" s="59" t="s">
        <v>343</v>
      </c>
      <c r="C45" s="60">
        <f>C8+C16+C24+C30+C37+C40</f>
        <v>282151718</v>
      </c>
      <c r="D45" s="60">
        <f>D8+D16+D24+D30+D37+D40</f>
        <v>290033333</v>
      </c>
      <c r="E45" s="61"/>
      <c r="F45" s="59" t="s">
        <v>344</v>
      </c>
      <c r="G45" s="62">
        <f>G8+G18+G22+G26+G30+G37+G41</f>
        <v>180924400</v>
      </c>
      <c r="H45" s="60">
        <f>H8+H18+H22+H26+H30+H37+H41</f>
        <v>174251273</v>
      </c>
    </row>
    <row r="46" spans="2:8" ht="9.75" customHeight="1" x14ac:dyDescent="0.2">
      <c r="B46" s="63"/>
      <c r="C46" s="64"/>
      <c r="D46" s="65"/>
      <c r="E46" s="66"/>
      <c r="F46" s="63"/>
      <c r="G46" s="67"/>
      <c r="H46" s="65"/>
    </row>
    <row r="47" spans="2:8" ht="9.75" customHeight="1" x14ac:dyDescent="0.2">
      <c r="B47" s="68"/>
      <c r="C47" s="69"/>
      <c r="D47" s="70"/>
      <c r="E47" s="71"/>
      <c r="F47" s="68"/>
      <c r="G47" s="69"/>
      <c r="H47" s="70"/>
    </row>
    <row r="48" spans="2:8" ht="12" customHeight="1" x14ac:dyDescent="0.2">
      <c r="B48" s="46" t="s">
        <v>188</v>
      </c>
      <c r="C48" s="72"/>
      <c r="D48" s="73"/>
      <c r="E48" s="47"/>
      <c r="F48" s="46" t="s">
        <v>345</v>
      </c>
      <c r="G48" s="74"/>
      <c r="H48" s="75"/>
    </row>
    <row r="49" spans="2:8" ht="12" customHeight="1" x14ac:dyDescent="0.2">
      <c r="B49" s="76" t="s">
        <v>346</v>
      </c>
      <c r="C49" s="73">
        <v>0</v>
      </c>
      <c r="D49" s="73">
        <v>0</v>
      </c>
      <c r="E49" s="47"/>
      <c r="F49" s="76" t="s">
        <v>347</v>
      </c>
      <c r="G49" s="75">
        <v>0</v>
      </c>
      <c r="H49" s="75">
        <v>0</v>
      </c>
    </row>
    <row r="50" spans="2:8" ht="12" customHeight="1" x14ac:dyDescent="0.2">
      <c r="B50" s="76" t="s">
        <v>348</v>
      </c>
      <c r="C50" s="73">
        <v>0</v>
      </c>
      <c r="D50" s="73">
        <v>0</v>
      </c>
      <c r="E50" s="47"/>
      <c r="F50" s="76" t="s">
        <v>349</v>
      </c>
      <c r="G50" s="75">
        <v>0</v>
      </c>
      <c r="H50" s="75">
        <v>0</v>
      </c>
    </row>
    <row r="51" spans="2:8" ht="16.5" x14ac:dyDescent="0.2">
      <c r="B51" s="76" t="s">
        <v>350</v>
      </c>
      <c r="C51" s="73">
        <f>10606834+44622716+442754537</f>
        <v>497984087</v>
      </c>
      <c r="D51" s="73">
        <v>458608021</v>
      </c>
      <c r="E51" s="47"/>
      <c r="F51" s="76" t="s">
        <v>351</v>
      </c>
      <c r="G51" s="75">
        <v>0</v>
      </c>
      <c r="H51" s="75">
        <v>0</v>
      </c>
    </row>
    <row r="52" spans="2:8" ht="12" customHeight="1" x14ac:dyDescent="0.2">
      <c r="B52" s="76" t="s">
        <v>352</v>
      </c>
      <c r="C52" s="73">
        <f>123802419+89091463+77005899+10732175+2455118+20276243+1215193+32500</f>
        <v>324611010</v>
      </c>
      <c r="D52" s="73">
        <v>302767842</v>
      </c>
      <c r="E52" s="47"/>
      <c r="F52" s="76" t="s">
        <v>353</v>
      </c>
      <c r="G52" s="75">
        <v>0</v>
      </c>
      <c r="H52" s="75">
        <v>0</v>
      </c>
    </row>
    <row r="53" spans="2:8" ht="16.5" customHeight="1" x14ac:dyDescent="0.2">
      <c r="B53" s="76" t="s">
        <v>354</v>
      </c>
      <c r="C53" s="73">
        <f>31531255
+280000
+886970</f>
        <v>32698225</v>
      </c>
      <c r="D53" s="73">
        <v>31427181</v>
      </c>
      <c r="E53" s="47"/>
      <c r="F53" s="76" t="s">
        <v>355</v>
      </c>
      <c r="G53" s="75">
        <v>0</v>
      </c>
      <c r="H53" s="75">
        <v>0</v>
      </c>
    </row>
    <row r="54" spans="2:8" ht="16.5" x14ac:dyDescent="0.2">
      <c r="B54" s="76" t="s">
        <v>356</v>
      </c>
      <c r="C54" s="73">
        <f>-38051148+-216042996+-13997+-17372489</f>
        <v>-271480630</v>
      </c>
      <c r="D54" s="73">
        <v>-235076183</v>
      </c>
      <c r="E54" s="47"/>
      <c r="F54" s="76" t="s">
        <v>357</v>
      </c>
      <c r="G54" s="75">
        <v>0</v>
      </c>
      <c r="H54" s="75">
        <v>0</v>
      </c>
    </row>
    <row r="55" spans="2:8" ht="12" customHeight="1" x14ac:dyDescent="0.2">
      <c r="B55" s="76" t="s">
        <v>358</v>
      </c>
      <c r="C55" s="73">
        <v>0</v>
      </c>
      <c r="D55" s="73">
        <v>0</v>
      </c>
      <c r="E55" s="47"/>
      <c r="F55" s="77"/>
      <c r="G55" s="74"/>
      <c r="H55" s="75"/>
    </row>
    <row r="56" spans="2:8" ht="16.5" x14ac:dyDescent="0.2">
      <c r="B56" s="76" t="s">
        <v>359</v>
      </c>
      <c r="C56" s="73">
        <v>0</v>
      </c>
      <c r="D56" s="73">
        <v>0</v>
      </c>
      <c r="E56" s="47"/>
      <c r="F56" s="46" t="s">
        <v>360</v>
      </c>
      <c r="G56" s="78">
        <f>G49+G50+G51+G52+G53+G54</f>
        <v>0</v>
      </c>
      <c r="H56" s="78">
        <f>H49+H50+H51+H52+H53+H54</f>
        <v>0</v>
      </c>
    </row>
    <row r="57" spans="2:8" ht="12" customHeight="1" x14ac:dyDescent="0.2">
      <c r="B57" s="76" t="s">
        <v>361</v>
      </c>
      <c r="C57" s="73">
        <v>0</v>
      </c>
      <c r="D57" s="73">
        <v>0</v>
      </c>
      <c r="E57" s="47"/>
      <c r="F57" s="79" t="s">
        <v>362</v>
      </c>
      <c r="G57" s="78">
        <f>G45+G56</f>
        <v>180924400</v>
      </c>
      <c r="H57" s="78">
        <f>H45+H56</f>
        <v>174251273</v>
      </c>
    </row>
    <row r="58" spans="2:8" ht="17.25" customHeight="1" x14ac:dyDescent="0.2">
      <c r="B58" s="46" t="s">
        <v>363</v>
      </c>
      <c r="C58" s="78">
        <f>C49+C50+C51+C52+C53+C54+C55+C56+C57</f>
        <v>583812692</v>
      </c>
      <c r="D58" s="78">
        <f>D49+D50+D51+D52+D53+D54+D55+D56+D57</f>
        <v>557726861</v>
      </c>
      <c r="E58" s="47"/>
      <c r="F58" s="79" t="s">
        <v>364</v>
      </c>
      <c r="G58" s="78"/>
      <c r="H58" s="75"/>
    </row>
    <row r="59" spans="2:8" ht="16.5" x14ac:dyDescent="0.2">
      <c r="B59" s="46" t="s">
        <v>365</v>
      </c>
      <c r="C59" s="78">
        <f>C45+C58</f>
        <v>865964410</v>
      </c>
      <c r="D59" s="78">
        <f>D45+D58</f>
        <v>847760194</v>
      </c>
      <c r="E59" s="47"/>
      <c r="F59" s="79" t="s">
        <v>366</v>
      </c>
      <c r="G59" s="78">
        <f>G60+G61+G62</f>
        <v>424255283</v>
      </c>
      <c r="H59" s="78">
        <f>H60+H61+H62</f>
        <v>424418240</v>
      </c>
    </row>
    <row r="60" spans="2:8" ht="12" customHeight="1" x14ac:dyDescent="0.2">
      <c r="B60" s="80"/>
      <c r="C60" s="72"/>
      <c r="D60" s="74"/>
      <c r="E60" s="47"/>
      <c r="F60" s="76" t="s">
        <v>367</v>
      </c>
      <c r="G60" s="75">
        <v>424255283</v>
      </c>
      <c r="H60" s="75">
        <v>424418240</v>
      </c>
    </row>
    <row r="61" spans="2:8" ht="12" customHeight="1" x14ac:dyDescent="0.2">
      <c r="B61" s="80"/>
      <c r="C61" s="72"/>
      <c r="D61" s="74"/>
      <c r="E61" s="47"/>
      <c r="F61" s="76" t="s">
        <v>368</v>
      </c>
      <c r="G61" s="75">
        <v>0</v>
      </c>
      <c r="H61" s="75">
        <v>0</v>
      </c>
    </row>
    <row r="62" spans="2:8" ht="12" customHeight="1" x14ac:dyDescent="0.2">
      <c r="B62" s="80"/>
      <c r="C62" s="72"/>
      <c r="D62" s="74"/>
      <c r="E62" s="47"/>
      <c r="F62" s="76" t="s">
        <v>369</v>
      </c>
      <c r="G62" s="75">
        <v>0</v>
      </c>
      <c r="H62" s="75">
        <v>0</v>
      </c>
    </row>
    <row r="63" spans="2:8" ht="18" customHeight="1" x14ac:dyDescent="0.2">
      <c r="B63" s="80"/>
      <c r="C63" s="72"/>
      <c r="D63" s="74"/>
      <c r="E63" s="47"/>
      <c r="F63" s="79" t="s">
        <v>370</v>
      </c>
      <c r="G63" s="78">
        <f>G64+G65+G66+G67+G68</f>
        <v>260784727</v>
      </c>
      <c r="H63" s="78">
        <f>H64+H65+H66+H67+H68</f>
        <v>249090681</v>
      </c>
    </row>
    <row r="64" spans="2:8" ht="12" customHeight="1" x14ac:dyDescent="0.2">
      <c r="B64" s="80"/>
      <c r="C64" s="72"/>
      <c r="D64" s="74"/>
      <c r="E64" s="47"/>
      <c r="F64" s="76" t="s">
        <v>371</v>
      </c>
      <c r="G64" s="75">
        <v>35215412</v>
      </c>
      <c r="H64" s="75">
        <v>37976388</v>
      </c>
    </row>
    <row r="65" spans="2:8" ht="12" customHeight="1" x14ac:dyDescent="0.2">
      <c r="B65" s="80"/>
      <c r="C65" s="72"/>
      <c r="D65" s="74"/>
      <c r="E65" s="47"/>
      <c r="F65" s="76" t="s">
        <v>372</v>
      </c>
      <c r="G65" s="75">
        <f>237090249+-62408129</f>
        <v>174682120</v>
      </c>
      <c r="H65" s="75">
        <v>157934209</v>
      </c>
    </row>
    <row r="66" spans="2:8" ht="12" customHeight="1" x14ac:dyDescent="0.2">
      <c r="B66" s="80"/>
      <c r="C66" s="72"/>
      <c r="D66" s="74"/>
      <c r="E66" s="47"/>
      <c r="F66" s="76" t="s">
        <v>373</v>
      </c>
      <c r="G66" s="75">
        <v>0</v>
      </c>
      <c r="H66" s="75">
        <v>0</v>
      </c>
    </row>
    <row r="67" spans="2:8" ht="12" customHeight="1" x14ac:dyDescent="0.2">
      <c r="B67" s="80"/>
      <c r="C67" s="72"/>
      <c r="D67" s="74"/>
      <c r="E67" s="47"/>
      <c r="F67" s="76" t="s">
        <v>374</v>
      </c>
      <c r="G67" s="75">
        <v>0</v>
      </c>
      <c r="H67" s="75">
        <v>0</v>
      </c>
    </row>
    <row r="68" spans="2:8" ht="12" customHeight="1" x14ac:dyDescent="0.2">
      <c r="B68" s="80"/>
      <c r="C68" s="72"/>
      <c r="D68" s="74"/>
      <c r="E68" s="47"/>
      <c r="F68" s="76" t="s">
        <v>375</v>
      </c>
      <c r="G68" s="75">
        <f>660769
+50226426</f>
        <v>50887195</v>
      </c>
      <c r="H68" s="75">
        <f>2828543+50351541</f>
        <v>53180084</v>
      </c>
    </row>
    <row r="69" spans="2:8" ht="15.75" customHeight="1" x14ac:dyDescent="0.2">
      <c r="B69" s="80"/>
      <c r="C69" s="72"/>
      <c r="D69" s="74"/>
      <c r="E69" s="47"/>
      <c r="F69" s="46" t="s">
        <v>376</v>
      </c>
      <c r="G69" s="78">
        <f>G70+G71</f>
        <v>0</v>
      </c>
      <c r="H69" s="78">
        <f>H70+H71</f>
        <v>0</v>
      </c>
    </row>
    <row r="70" spans="2:8" ht="12" customHeight="1" x14ac:dyDescent="0.2">
      <c r="B70" s="80"/>
      <c r="C70" s="72"/>
      <c r="D70" s="74"/>
      <c r="E70" s="47"/>
      <c r="F70" s="76" t="s">
        <v>377</v>
      </c>
      <c r="G70" s="75">
        <v>0</v>
      </c>
      <c r="H70" s="75">
        <v>0</v>
      </c>
    </row>
    <row r="71" spans="2:8" ht="12" customHeight="1" x14ac:dyDescent="0.2">
      <c r="B71" s="80"/>
      <c r="C71" s="72"/>
      <c r="D71" s="74"/>
      <c r="E71" s="47"/>
      <c r="F71" s="76" t="s">
        <v>378</v>
      </c>
      <c r="G71" s="75">
        <v>0</v>
      </c>
      <c r="H71" s="75">
        <v>0</v>
      </c>
    </row>
    <row r="72" spans="2:8" ht="16.5" x14ac:dyDescent="0.2">
      <c r="B72" s="80"/>
      <c r="C72" s="72"/>
      <c r="D72" s="74"/>
      <c r="E72" s="47"/>
      <c r="F72" s="46" t="s">
        <v>379</v>
      </c>
      <c r="G72" s="78">
        <f>G59+G63+G69</f>
        <v>685040010</v>
      </c>
      <c r="H72" s="78">
        <f>H59+H63+H69</f>
        <v>673508921</v>
      </c>
    </row>
    <row r="73" spans="2:8" ht="16.5" x14ac:dyDescent="0.2">
      <c r="B73" s="81"/>
      <c r="C73" s="82"/>
      <c r="D73" s="83"/>
      <c r="E73" s="61"/>
      <c r="F73" s="59" t="s">
        <v>380</v>
      </c>
      <c r="G73" s="84">
        <f>G57+G72</f>
        <v>865964410</v>
      </c>
      <c r="H73" s="84">
        <f>H57+H72</f>
        <v>847760194</v>
      </c>
    </row>
    <row r="74" spans="2:8" x14ac:dyDescent="0.2">
      <c r="B74" s="85"/>
      <c r="C74" s="85"/>
      <c r="D74" s="85"/>
      <c r="E74" s="86"/>
      <c r="F74" s="85"/>
      <c r="G74" s="85"/>
      <c r="H74" s="85"/>
    </row>
    <row r="75" spans="2:8" x14ac:dyDescent="0.2">
      <c r="B75" s="85"/>
      <c r="C75" s="85"/>
      <c r="D75" s="85"/>
      <c r="E75" s="86"/>
      <c r="F75" s="85"/>
      <c r="G75" s="85"/>
      <c r="H75" s="85"/>
    </row>
    <row r="76" spans="2:8" x14ac:dyDescent="0.2">
      <c r="B76" s="85"/>
      <c r="C76" s="85"/>
      <c r="D76" s="85"/>
      <c r="E76" s="86"/>
      <c r="F76" s="85"/>
      <c r="G76" s="85"/>
      <c r="H76" s="85"/>
    </row>
    <row r="77" spans="2:8" x14ac:dyDescent="0.2">
      <c r="B77" s="85"/>
      <c r="C77" s="85"/>
      <c r="D77" s="85"/>
      <c r="E77" s="86"/>
      <c r="F77" s="85"/>
      <c r="G77" s="85"/>
      <c r="H77" s="85"/>
    </row>
    <row r="78" spans="2:8" x14ac:dyDescent="0.2">
      <c r="B78" s="85"/>
      <c r="C78" s="85"/>
      <c r="D78" s="85"/>
      <c r="E78" s="86"/>
      <c r="F78" s="85"/>
      <c r="G78" s="85"/>
      <c r="H78" s="85"/>
    </row>
    <row r="79" spans="2:8" x14ac:dyDescent="0.2">
      <c r="B79" s="85"/>
      <c r="C79" s="85"/>
      <c r="D79" s="85"/>
      <c r="E79" s="86"/>
      <c r="F79" s="85"/>
      <c r="G79" s="85"/>
      <c r="H79" s="85"/>
    </row>
  </sheetData>
  <mergeCells count="4">
    <mergeCell ref="B1:H1"/>
    <mergeCell ref="B2:H2"/>
    <mergeCell ref="B3:H3"/>
    <mergeCell ref="B4:H4"/>
  </mergeCells>
  <printOptions horizontalCentered="1"/>
  <pageMargins left="0.70866141732283472" right="0.70866141732283472" top="0.15748031496062992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170" zoomScaleNormal="170" workbookViewId="0">
      <selection activeCell="B18" sqref="B18:C18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</cols>
  <sheetData>
    <row r="1" spans="1:17" ht="13.9" customHeight="1" x14ac:dyDescent="0.2">
      <c r="A1" s="209" t="s">
        <v>228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</row>
    <row r="2" spans="1:17" ht="13.9" customHeight="1" x14ac:dyDescent="0.2">
      <c r="A2" s="212" t="s">
        <v>265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7" ht="13.9" customHeight="1" x14ac:dyDescent="0.2">
      <c r="A3" s="212" t="s">
        <v>230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</row>
    <row r="4" spans="1:17" ht="13.9" customHeight="1" x14ac:dyDescent="0.2">
      <c r="A4" s="215" t="s">
        <v>266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7" ht="42.75" customHeight="1" x14ac:dyDescent="0.2">
      <c r="A5" s="34" t="s">
        <v>381</v>
      </c>
      <c r="B5" s="218" t="s">
        <v>246</v>
      </c>
      <c r="C5" s="219"/>
      <c r="D5" s="218" t="s">
        <v>382</v>
      </c>
      <c r="E5" s="220"/>
      <c r="F5" s="218" t="s">
        <v>383</v>
      </c>
      <c r="G5" s="220"/>
      <c r="H5" s="218" t="s">
        <v>384</v>
      </c>
      <c r="I5" s="220"/>
      <c r="J5" s="221" t="s">
        <v>385</v>
      </c>
      <c r="K5" s="219"/>
      <c r="L5" s="218" t="s">
        <v>386</v>
      </c>
      <c r="M5" s="220"/>
      <c r="N5" s="218" t="s">
        <v>387</v>
      </c>
      <c r="O5" s="220"/>
    </row>
    <row r="6" spans="1:17" x14ac:dyDescent="0.2">
      <c r="A6" s="87" t="s">
        <v>388</v>
      </c>
      <c r="B6" s="222">
        <f>B7+B11</f>
        <v>0</v>
      </c>
      <c r="C6" s="223"/>
      <c r="D6" s="222">
        <f t="shared" ref="D6" si="0">D7+D11</f>
        <v>0</v>
      </c>
      <c r="E6" s="223"/>
      <c r="F6" s="222">
        <f t="shared" ref="F6" si="1">F7+F11</f>
        <v>0</v>
      </c>
      <c r="G6" s="223"/>
      <c r="H6" s="222">
        <f t="shared" ref="H6" si="2">H7+H11</f>
        <v>0</v>
      </c>
      <c r="I6" s="223"/>
      <c r="J6" s="222">
        <f t="shared" ref="J6" si="3">J7+J11</f>
        <v>0</v>
      </c>
      <c r="K6" s="223"/>
      <c r="L6" s="222">
        <f t="shared" ref="L6" si="4">L7+L11</f>
        <v>0</v>
      </c>
      <c r="M6" s="223"/>
      <c r="N6" s="222">
        <f t="shared" ref="N6" si="5">N7+N11</f>
        <v>0</v>
      </c>
      <c r="O6" s="223"/>
    </row>
    <row r="7" spans="1:17" ht="13.15" customHeight="1" x14ac:dyDescent="0.2">
      <c r="A7" s="88" t="s">
        <v>389</v>
      </c>
      <c r="B7" s="224">
        <f>B8+B9+B10</f>
        <v>0</v>
      </c>
      <c r="C7" s="225"/>
      <c r="D7" s="224">
        <f t="shared" ref="D7" si="6">D8+D9+D10</f>
        <v>0</v>
      </c>
      <c r="E7" s="225"/>
      <c r="F7" s="224">
        <f t="shared" ref="F7" si="7">F8+F9+F10</f>
        <v>0</v>
      </c>
      <c r="G7" s="225"/>
      <c r="H7" s="224">
        <f t="shared" ref="H7" si="8">H8+H9+H10</f>
        <v>0</v>
      </c>
      <c r="I7" s="225"/>
      <c r="J7" s="224">
        <f t="shared" ref="J7" si="9">J8+J9+J10</f>
        <v>0</v>
      </c>
      <c r="K7" s="225"/>
      <c r="L7" s="224">
        <f t="shared" ref="L7" si="10">L8+L9+L10</f>
        <v>0</v>
      </c>
      <c r="M7" s="225"/>
      <c r="N7" s="224">
        <f t="shared" ref="N7" si="11">N8+N9+N10</f>
        <v>0</v>
      </c>
      <c r="O7" s="225"/>
    </row>
    <row r="8" spans="1:17" ht="13.15" customHeight="1" x14ac:dyDescent="0.2">
      <c r="A8" s="89" t="s">
        <v>390</v>
      </c>
      <c r="B8" s="226">
        <v>0</v>
      </c>
      <c r="C8" s="227"/>
      <c r="D8" s="226">
        <v>0</v>
      </c>
      <c r="E8" s="227"/>
      <c r="F8" s="226">
        <v>0</v>
      </c>
      <c r="G8" s="227"/>
      <c r="H8" s="226">
        <v>0</v>
      </c>
      <c r="I8" s="227"/>
      <c r="J8" s="226">
        <v>0</v>
      </c>
      <c r="K8" s="227"/>
      <c r="L8" s="226">
        <v>0</v>
      </c>
      <c r="M8" s="227"/>
      <c r="N8" s="226">
        <v>0</v>
      </c>
      <c r="O8" s="227"/>
    </row>
    <row r="9" spans="1:17" ht="13.9" customHeight="1" x14ac:dyDescent="0.2">
      <c r="A9" s="89" t="s">
        <v>391</v>
      </c>
      <c r="B9" s="226">
        <v>0</v>
      </c>
      <c r="C9" s="227"/>
      <c r="D9" s="226">
        <v>0</v>
      </c>
      <c r="E9" s="227"/>
      <c r="F9" s="226">
        <v>0</v>
      </c>
      <c r="G9" s="227"/>
      <c r="H9" s="226">
        <v>0</v>
      </c>
      <c r="I9" s="227"/>
      <c r="J9" s="226">
        <v>0</v>
      </c>
      <c r="K9" s="227"/>
      <c r="L9" s="226">
        <v>0</v>
      </c>
      <c r="M9" s="227"/>
      <c r="N9" s="226">
        <v>0</v>
      </c>
      <c r="O9" s="227"/>
    </row>
    <row r="10" spans="1:17" ht="13.15" customHeight="1" x14ac:dyDescent="0.2">
      <c r="A10" s="89" t="s">
        <v>392</v>
      </c>
      <c r="B10" s="226">
        <v>0</v>
      </c>
      <c r="C10" s="227"/>
      <c r="D10" s="226">
        <v>0</v>
      </c>
      <c r="E10" s="227"/>
      <c r="F10" s="226">
        <v>0</v>
      </c>
      <c r="G10" s="227"/>
      <c r="H10" s="226">
        <v>0</v>
      </c>
      <c r="I10" s="227"/>
      <c r="J10" s="226">
        <v>0</v>
      </c>
      <c r="K10" s="227"/>
      <c r="L10" s="226">
        <v>0</v>
      </c>
      <c r="M10" s="227"/>
      <c r="N10" s="226">
        <v>0</v>
      </c>
      <c r="O10" s="227"/>
    </row>
    <row r="11" spans="1:17" ht="13.15" customHeight="1" x14ac:dyDescent="0.2">
      <c r="A11" s="90" t="s">
        <v>393</v>
      </c>
      <c r="B11" s="224">
        <f>B12+B13+B14</f>
        <v>0</v>
      </c>
      <c r="C11" s="225"/>
      <c r="D11" s="224">
        <f t="shared" ref="D11" si="12">D12+D13+D14</f>
        <v>0</v>
      </c>
      <c r="E11" s="225"/>
      <c r="F11" s="224">
        <f t="shared" ref="F11" si="13">F12+F13+F14</f>
        <v>0</v>
      </c>
      <c r="G11" s="225"/>
      <c r="H11" s="224">
        <f t="shared" ref="H11" si="14">H12+H13+H14</f>
        <v>0</v>
      </c>
      <c r="I11" s="225"/>
      <c r="J11" s="224">
        <f t="shared" ref="J11" si="15">J12+J13+J14</f>
        <v>0</v>
      </c>
      <c r="K11" s="225"/>
      <c r="L11" s="224">
        <f t="shared" ref="L11" si="16">L12+L13+L14</f>
        <v>0</v>
      </c>
      <c r="M11" s="225"/>
      <c r="N11" s="224">
        <f t="shared" ref="N11" si="17">N12+N13+N14</f>
        <v>0</v>
      </c>
      <c r="O11" s="225"/>
    </row>
    <row r="12" spans="1:17" ht="13.15" customHeight="1" x14ac:dyDescent="0.2">
      <c r="A12" s="89" t="s">
        <v>394</v>
      </c>
      <c r="B12" s="226">
        <v>0</v>
      </c>
      <c r="C12" s="227"/>
      <c r="D12" s="226">
        <v>0</v>
      </c>
      <c r="E12" s="227"/>
      <c r="F12" s="226">
        <v>0</v>
      </c>
      <c r="G12" s="227"/>
      <c r="H12" s="226">
        <v>0</v>
      </c>
      <c r="I12" s="227"/>
      <c r="J12" s="226">
        <v>0</v>
      </c>
      <c r="K12" s="227"/>
      <c r="L12" s="226">
        <v>0</v>
      </c>
      <c r="M12" s="227"/>
      <c r="N12" s="226">
        <v>0</v>
      </c>
      <c r="O12" s="227"/>
    </row>
    <row r="13" spans="1:17" ht="13.15" customHeight="1" x14ac:dyDescent="0.2">
      <c r="A13" s="89" t="s">
        <v>395</v>
      </c>
      <c r="B13" s="226">
        <v>0</v>
      </c>
      <c r="C13" s="227"/>
      <c r="D13" s="226">
        <v>0</v>
      </c>
      <c r="E13" s="227"/>
      <c r="F13" s="226">
        <v>0</v>
      </c>
      <c r="G13" s="227"/>
      <c r="H13" s="226">
        <v>0</v>
      </c>
      <c r="I13" s="227"/>
      <c r="J13" s="226">
        <v>0</v>
      </c>
      <c r="K13" s="227"/>
      <c r="L13" s="226">
        <v>0</v>
      </c>
      <c r="M13" s="227"/>
      <c r="N13" s="226">
        <v>0</v>
      </c>
      <c r="O13" s="227"/>
    </row>
    <row r="14" spans="1:17" ht="10.9" customHeight="1" x14ac:dyDescent="0.2">
      <c r="A14" s="89" t="s">
        <v>396</v>
      </c>
      <c r="B14" s="226">
        <v>0</v>
      </c>
      <c r="C14" s="227"/>
      <c r="D14" s="226">
        <v>0</v>
      </c>
      <c r="E14" s="227"/>
      <c r="F14" s="226">
        <v>0</v>
      </c>
      <c r="G14" s="227"/>
      <c r="H14" s="226">
        <v>0</v>
      </c>
      <c r="I14" s="227"/>
      <c r="J14" s="226">
        <v>0</v>
      </c>
      <c r="K14" s="227"/>
      <c r="L14" s="226">
        <v>0</v>
      </c>
      <c r="M14" s="227"/>
      <c r="N14" s="226">
        <v>0</v>
      </c>
      <c r="O14" s="227"/>
    </row>
    <row r="15" spans="1:17" ht="12" customHeight="1" x14ac:dyDescent="0.2">
      <c r="A15" s="14" t="s">
        <v>397</v>
      </c>
      <c r="B15" s="229">
        <v>174251273</v>
      </c>
      <c r="C15" s="230"/>
      <c r="D15" s="231">
        <v>0</v>
      </c>
      <c r="E15" s="232"/>
      <c r="F15" s="231">
        <v>0</v>
      </c>
      <c r="G15" s="232"/>
      <c r="H15" s="231">
        <v>0</v>
      </c>
      <c r="I15" s="232"/>
      <c r="J15" s="229">
        <v>180924400</v>
      </c>
      <c r="K15" s="230"/>
      <c r="L15" s="231">
        <v>0</v>
      </c>
      <c r="M15" s="232"/>
      <c r="N15" s="231">
        <v>0</v>
      </c>
      <c r="O15" s="232"/>
      <c r="P15" s="2" t="s">
        <v>188</v>
      </c>
      <c r="Q15" s="8"/>
    </row>
    <row r="16" spans="1:17" ht="24.75" x14ac:dyDescent="0.2">
      <c r="A16" s="91" t="s">
        <v>398</v>
      </c>
      <c r="B16" s="235">
        <f>B6+B15</f>
        <v>174251273</v>
      </c>
      <c r="C16" s="236"/>
      <c r="D16" s="235">
        <f>D6+D15</f>
        <v>0</v>
      </c>
      <c r="E16" s="236"/>
      <c r="F16" s="235">
        <f>F6+F15</f>
        <v>0</v>
      </c>
      <c r="G16" s="236"/>
      <c r="H16" s="237">
        <f t="shared" ref="H16" si="18">H6+H15</f>
        <v>0</v>
      </c>
      <c r="I16" s="238"/>
      <c r="J16" s="235">
        <f t="shared" ref="J16" si="19">J6+J15</f>
        <v>180924400</v>
      </c>
      <c r="K16" s="236"/>
      <c r="L16" s="237">
        <f t="shared" ref="L16" si="20">L6+L15</f>
        <v>0</v>
      </c>
      <c r="M16" s="238"/>
      <c r="N16" s="237">
        <f t="shared" ref="N16" si="21">N6+N15</f>
        <v>0</v>
      </c>
      <c r="O16" s="238"/>
      <c r="Q16" s="16"/>
    </row>
    <row r="17" spans="1:15" ht="19.899999999999999" customHeight="1" x14ac:dyDescent="0.2">
      <c r="A17" s="92" t="s">
        <v>399</v>
      </c>
      <c r="B17" s="226"/>
      <c r="C17" s="227"/>
      <c r="D17" s="226"/>
      <c r="E17" s="227"/>
      <c r="F17" s="226"/>
      <c r="G17" s="227"/>
      <c r="H17" s="226"/>
      <c r="I17" s="227"/>
      <c r="J17" s="226"/>
      <c r="K17" s="227"/>
      <c r="L17" s="226"/>
      <c r="M17" s="227"/>
      <c r="N17" s="226"/>
      <c r="O17" s="227"/>
    </row>
    <row r="18" spans="1:15" ht="13.15" customHeight="1" x14ac:dyDescent="0.2">
      <c r="A18" s="93" t="s">
        <v>400</v>
      </c>
      <c r="B18" s="226">
        <v>0</v>
      </c>
      <c r="C18" s="227"/>
      <c r="D18" s="226">
        <v>0</v>
      </c>
      <c r="E18" s="227"/>
      <c r="F18" s="226">
        <v>0</v>
      </c>
      <c r="G18" s="227"/>
      <c r="H18" s="226">
        <v>0</v>
      </c>
      <c r="I18" s="227"/>
      <c r="J18" s="226">
        <v>0</v>
      </c>
      <c r="K18" s="227"/>
      <c r="L18" s="226">
        <v>0</v>
      </c>
      <c r="M18" s="227"/>
      <c r="N18" s="226">
        <v>0</v>
      </c>
      <c r="O18" s="227"/>
    </row>
    <row r="19" spans="1:15" ht="12" customHeight="1" x14ac:dyDescent="0.2">
      <c r="A19" s="93" t="s">
        <v>401</v>
      </c>
      <c r="B19" s="226">
        <v>0</v>
      </c>
      <c r="C19" s="227"/>
      <c r="D19" s="226">
        <v>0</v>
      </c>
      <c r="E19" s="227"/>
      <c r="F19" s="226">
        <v>0</v>
      </c>
      <c r="G19" s="227"/>
      <c r="H19" s="226">
        <v>0</v>
      </c>
      <c r="I19" s="227"/>
      <c r="J19" s="226">
        <v>0</v>
      </c>
      <c r="K19" s="227"/>
      <c r="L19" s="226">
        <v>0</v>
      </c>
      <c r="M19" s="227"/>
      <c r="N19" s="226">
        <v>0</v>
      </c>
      <c r="O19" s="227"/>
    </row>
    <row r="20" spans="1:15" x14ac:dyDescent="0.2">
      <c r="A20" s="93" t="s">
        <v>402</v>
      </c>
      <c r="B20" s="226">
        <v>0</v>
      </c>
      <c r="C20" s="227"/>
      <c r="D20" s="226">
        <v>0</v>
      </c>
      <c r="E20" s="227"/>
      <c r="F20" s="226">
        <v>0</v>
      </c>
      <c r="G20" s="227"/>
      <c r="H20" s="226">
        <v>0</v>
      </c>
      <c r="I20" s="227"/>
      <c r="J20" s="226">
        <v>0</v>
      </c>
      <c r="K20" s="227"/>
      <c r="L20" s="226">
        <v>0</v>
      </c>
      <c r="M20" s="227"/>
      <c r="N20" s="226">
        <v>0</v>
      </c>
      <c r="O20" s="227"/>
    </row>
    <row r="21" spans="1:15" ht="25.5" x14ac:dyDescent="0.2">
      <c r="A21" s="94" t="s">
        <v>403</v>
      </c>
      <c r="B21" s="226"/>
      <c r="C21" s="227"/>
      <c r="D21" s="226"/>
      <c r="E21" s="227"/>
      <c r="F21" s="226"/>
      <c r="G21" s="227"/>
      <c r="H21" s="226"/>
      <c r="I21" s="227"/>
      <c r="J21" s="226"/>
      <c r="K21" s="227"/>
      <c r="L21" s="226"/>
      <c r="M21" s="227"/>
      <c r="N21" s="226"/>
      <c r="O21" s="227"/>
    </row>
    <row r="22" spans="1:15" ht="13.15" customHeight="1" x14ac:dyDescent="0.2">
      <c r="A22" s="93" t="s">
        <v>404</v>
      </c>
      <c r="B22" s="226">
        <v>0</v>
      </c>
      <c r="C22" s="227"/>
      <c r="D22" s="226">
        <v>0</v>
      </c>
      <c r="E22" s="227"/>
      <c r="F22" s="226">
        <v>0</v>
      </c>
      <c r="G22" s="227"/>
      <c r="H22" s="226">
        <v>0</v>
      </c>
      <c r="I22" s="227"/>
      <c r="J22" s="226">
        <v>0</v>
      </c>
      <c r="K22" s="227"/>
      <c r="L22" s="226">
        <v>0</v>
      </c>
      <c r="M22" s="227"/>
      <c r="N22" s="226">
        <v>0</v>
      </c>
      <c r="O22" s="227"/>
    </row>
    <row r="23" spans="1:15" ht="13.9" customHeight="1" x14ac:dyDescent="0.2">
      <c r="A23" s="93" t="s">
        <v>405</v>
      </c>
      <c r="B23" s="226">
        <v>0</v>
      </c>
      <c r="C23" s="227"/>
      <c r="D23" s="226">
        <v>0</v>
      </c>
      <c r="E23" s="227"/>
      <c r="F23" s="226">
        <v>0</v>
      </c>
      <c r="G23" s="227"/>
      <c r="H23" s="226">
        <v>0</v>
      </c>
      <c r="I23" s="227"/>
      <c r="J23" s="226">
        <v>0</v>
      </c>
      <c r="K23" s="227"/>
      <c r="L23" s="226">
        <v>0</v>
      </c>
      <c r="M23" s="227"/>
      <c r="N23" s="226">
        <v>0</v>
      </c>
      <c r="O23" s="227"/>
    </row>
    <row r="24" spans="1:15" ht="16.5" x14ac:dyDescent="0.2">
      <c r="A24" s="95" t="s">
        <v>406</v>
      </c>
      <c r="B24" s="233">
        <v>0</v>
      </c>
      <c r="C24" s="234"/>
      <c r="D24" s="233">
        <v>0</v>
      </c>
      <c r="E24" s="234"/>
      <c r="F24" s="233">
        <v>0</v>
      </c>
      <c r="G24" s="234"/>
      <c r="H24" s="233">
        <v>0</v>
      </c>
      <c r="I24" s="234"/>
      <c r="J24" s="233">
        <v>0</v>
      </c>
      <c r="K24" s="234"/>
      <c r="L24" s="233">
        <v>0</v>
      </c>
      <c r="M24" s="234"/>
      <c r="N24" s="233">
        <v>0</v>
      </c>
      <c r="O24" s="234"/>
    </row>
    <row r="25" spans="1:15" x14ac:dyDescent="0.2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</row>
    <row r="26" spans="1:15" s="1" customFormat="1" ht="31.5" customHeight="1" x14ac:dyDescent="0.2">
      <c r="A26" s="242" t="s">
        <v>229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</row>
    <row r="27" spans="1:15" s="1" customFormat="1" ht="15" customHeight="1" x14ac:dyDescent="0.2">
      <c r="A27" s="241" t="s">
        <v>147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</row>
    <row r="28" spans="1:15" s="1" customFormat="1" ht="7.5" customHeight="1" x14ac:dyDescent="0.2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</row>
    <row r="29" spans="1:15" ht="37.9" customHeight="1" x14ac:dyDescent="0.2">
      <c r="A29" s="207" t="s">
        <v>407</v>
      </c>
      <c r="B29" s="208"/>
      <c r="C29" s="207" t="s">
        <v>408</v>
      </c>
      <c r="D29" s="208"/>
      <c r="E29" s="207" t="s">
        <v>409</v>
      </c>
      <c r="F29" s="208"/>
      <c r="G29" s="207" t="s">
        <v>410</v>
      </c>
      <c r="H29" s="208"/>
      <c r="I29" s="207" t="s">
        <v>411</v>
      </c>
      <c r="J29" s="208"/>
      <c r="K29" s="207" t="s">
        <v>412</v>
      </c>
      <c r="L29" s="208"/>
      <c r="M29" s="85"/>
      <c r="N29" s="85"/>
      <c r="O29" s="85"/>
    </row>
    <row r="30" spans="1:15" ht="18" customHeight="1" x14ac:dyDescent="0.2">
      <c r="A30" s="248" t="s">
        <v>413</v>
      </c>
      <c r="B30" s="249"/>
      <c r="C30" s="239"/>
      <c r="D30" s="240"/>
      <c r="E30" s="239"/>
      <c r="F30" s="240"/>
      <c r="G30" s="239"/>
      <c r="H30" s="240"/>
      <c r="I30" s="239"/>
      <c r="J30" s="240"/>
      <c r="K30" s="239"/>
      <c r="L30" s="240"/>
      <c r="M30" s="85"/>
      <c r="N30" s="85"/>
      <c r="O30" s="85"/>
    </row>
    <row r="31" spans="1:15" ht="13.15" customHeight="1" x14ac:dyDescent="0.2">
      <c r="A31" s="246" t="s">
        <v>414</v>
      </c>
      <c r="B31" s="247"/>
      <c r="C31" s="226">
        <v>0</v>
      </c>
      <c r="D31" s="227"/>
      <c r="E31" s="226">
        <v>0</v>
      </c>
      <c r="F31" s="227"/>
      <c r="G31" s="226">
        <v>0</v>
      </c>
      <c r="H31" s="227"/>
      <c r="I31" s="226">
        <v>0</v>
      </c>
      <c r="J31" s="227"/>
      <c r="K31" s="226">
        <v>0</v>
      </c>
      <c r="L31" s="227"/>
      <c r="M31" s="85"/>
      <c r="N31" s="85"/>
      <c r="O31" s="85"/>
    </row>
    <row r="32" spans="1:15" ht="13.15" customHeight="1" x14ac:dyDescent="0.2">
      <c r="A32" s="246" t="s">
        <v>415</v>
      </c>
      <c r="B32" s="247"/>
      <c r="C32" s="226">
        <v>0</v>
      </c>
      <c r="D32" s="227"/>
      <c r="E32" s="226">
        <v>0</v>
      </c>
      <c r="F32" s="227"/>
      <c r="G32" s="226">
        <v>0</v>
      </c>
      <c r="H32" s="227"/>
      <c r="I32" s="226">
        <v>0</v>
      </c>
      <c r="J32" s="227"/>
      <c r="K32" s="226">
        <v>0</v>
      </c>
      <c r="L32" s="227"/>
      <c r="M32" s="85"/>
      <c r="N32" s="85"/>
      <c r="O32" s="85"/>
    </row>
    <row r="33" spans="1:15" ht="13.15" customHeight="1" x14ac:dyDescent="0.2">
      <c r="A33" s="244" t="s">
        <v>416</v>
      </c>
      <c r="B33" s="245"/>
      <c r="C33" s="233">
        <v>0</v>
      </c>
      <c r="D33" s="234"/>
      <c r="E33" s="233">
        <v>0</v>
      </c>
      <c r="F33" s="234"/>
      <c r="G33" s="233">
        <v>0</v>
      </c>
      <c r="H33" s="234"/>
      <c r="I33" s="233">
        <v>0</v>
      </c>
      <c r="J33" s="234"/>
      <c r="K33" s="233">
        <v>0</v>
      </c>
      <c r="L33" s="234"/>
      <c r="M33" s="85"/>
      <c r="N33" s="85"/>
      <c r="O33" s="85"/>
    </row>
    <row r="34" spans="1:15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</sheetData>
  <mergeCells count="178"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</mergeCells>
  <printOptions horizontalCentered="1"/>
  <pageMargins left="0.51181102362204722" right="0.31496062992125984" top="0.55118110236220474" bottom="0.74803149606299213" header="0.31496062992125984" footer="0.31496062992125984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150" zoomScaleNormal="150" workbookViewId="0">
      <selection activeCell="C18" sqref="C18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250" t="s">
        <v>228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</row>
    <row r="2" spans="1:11" x14ac:dyDescent="0.2">
      <c r="A2" s="253" t="s">
        <v>268</v>
      </c>
      <c r="B2" s="254"/>
      <c r="C2" s="254"/>
      <c r="D2" s="254"/>
      <c r="E2" s="254"/>
      <c r="F2" s="254"/>
      <c r="G2" s="254"/>
      <c r="H2" s="254"/>
      <c r="I2" s="254"/>
      <c r="J2" s="254"/>
      <c r="K2" s="255"/>
    </row>
    <row r="3" spans="1:11" x14ac:dyDescent="0.2">
      <c r="A3" s="253" t="s">
        <v>230</v>
      </c>
      <c r="B3" s="254"/>
      <c r="C3" s="254"/>
      <c r="D3" s="254"/>
      <c r="E3" s="254"/>
      <c r="F3" s="254"/>
      <c r="G3" s="254"/>
      <c r="H3" s="254"/>
      <c r="I3" s="254"/>
      <c r="J3" s="254"/>
      <c r="K3" s="255"/>
    </row>
    <row r="4" spans="1:11" x14ac:dyDescent="0.2">
      <c r="A4" s="256" t="s">
        <v>266</v>
      </c>
      <c r="B4" s="257"/>
      <c r="C4" s="257"/>
      <c r="D4" s="257"/>
      <c r="E4" s="257"/>
      <c r="F4" s="257"/>
      <c r="G4" s="257"/>
      <c r="H4" s="257"/>
      <c r="I4" s="257"/>
      <c r="J4" s="257"/>
      <c r="K4" s="258"/>
    </row>
    <row r="5" spans="1:11" ht="69" customHeight="1" x14ac:dyDescent="0.2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4" t="s">
        <v>9</v>
      </c>
      <c r="I5" s="34" t="s">
        <v>10</v>
      </c>
      <c r="J5" s="34" t="s">
        <v>11</v>
      </c>
      <c r="K5" s="34" t="s">
        <v>12</v>
      </c>
    </row>
    <row r="6" spans="1:11" s="13" customFormat="1" ht="17.25" customHeight="1" x14ac:dyDescent="0.2">
      <c r="A6" s="96" t="s">
        <v>417</v>
      </c>
      <c r="B6" s="97"/>
      <c r="C6" s="97"/>
      <c r="D6" s="97"/>
      <c r="E6" s="97">
        <f t="shared" ref="E6:K6" si="0">E7+E8+E9+E10</f>
        <v>0</v>
      </c>
      <c r="F6" s="97"/>
      <c r="G6" s="97">
        <f t="shared" si="0"/>
        <v>0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0</v>
      </c>
    </row>
    <row r="7" spans="1:11" s="13" customFormat="1" x14ac:dyDescent="0.2">
      <c r="A7" s="98" t="s">
        <v>418</v>
      </c>
      <c r="B7" s="99"/>
      <c r="C7" s="99"/>
      <c r="D7" s="99"/>
      <c r="E7" s="99">
        <v>0</v>
      </c>
      <c r="F7" s="99"/>
      <c r="G7" s="99">
        <v>0</v>
      </c>
      <c r="H7" s="99">
        <v>0</v>
      </c>
      <c r="I7" s="99">
        <v>0</v>
      </c>
      <c r="J7" s="99">
        <v>0</v>
      </c>
      <c r="K7" s="99">
        <v>0</v>
      </c>
    </row>
    <row r="8" spans="1:11" s="13" customFormat="1" x14ac:dyDescent="0.2">
      <c r="A8" s="98" t="s">
        <v>419</v>
      </c>
      <c r="B8" s="99"/>
      <c r="C8" s="99"/>
      <c r="D8" s="99"/>
      <c r="E8" s="99">
        <v>0</v>
      </c>
      <c r="F8" s="99"/>
      <c r="G8" s="99">
        <v>0</v>
      </c>
      <c r="H8" s="99">
        <v>0</v>
      </c>
      <c r="I8" s="99">
        <v>0</v>
      </c>
      <c r="J8" s="99">
        <v>0</v>
      </c>
      <c r="K8" s="99">
        <v>0</v>
      </c>
    </row>
    <row r="9" spans="1:11" s="13" customFormat="1" x14ac:dyDescent="0.2">
      <c r="A9" s="98" t="s">
        <v>420</v>
      </c>
      <c r="B9" s="99"/>
      <c r="C9" s="99"/>
      <c r="D9" s="99"/>
      <c r="E9" s="99">
        <v>0</v>
      </c>
      <c r="F9" s="99"/>
      <c r="G9" s="99">
        <v>0</v>
      </c>
      <c r="H9" s="99">
        <v>0</v>
      </c>
      <c r="I9" s="99">
        <v>0</v>
      </c>
      <c r="J9" s="99">
        <v>0</v>
      </c>
      <c r="K9" s="99">
        <v>0</v>
      </c>
    </row>
    <row r="10" spans="1:11" s="13" customFormat="1" x14ac:dyDescent="0.2">
      <c r="A10" s="98" t="s">
        <v>421</v>
      </c>
      <c r="B10" s="99"/>
      <c r="C10" s="99"/>
      <c r="D10" s="99"/>
      <c r="E10" s="99">
        <v>0</v>
      </c>
      <c r="F10" s="99"/>
      <c r="G10" s="99">
        <v>0</v>
      </c>
      <c r="H10" s="99">
        <v>0</v>
      </c>
      <c r="I10" s="99">
        <v>0</v>
      </c>
      <c r="J10" s="99">
        <v>0</v>
      </c>
      <c r="K10" s="99">
        <v>0</v>
      </c>
    </row>
    <row r="11" spans="1:11" s="13" customFormat="1" x14ac:dyDescent="0.2">
      <c r="A11" s="100" t="s">
        <v>422</v>
      </c>
      <c r="B11" s="97"/>
      <c r="C11" s="97"/>
      <c r="D11" s="97"/>
      <c r="E11" s="97">
        <f t="shared" ref="E11" si="1">E12+E13+E14+E15</f>
        <v>0</v>
      </c>
      <c r="F11" s="97"/>
      <c r="G11" s="97">
        <f t="shared" ref="G11" si="2">G12+G13+G14+G15</f>
        <v>0</v>
      </c>
      <c r="H11" s="97">
        <f t="shared" ref="H11" si="3">H12+H13+H14+H15</f>
        <v>0</v>
      </c>
      <c r="I11" s="97">
        <f t="shared" ref="I11" si="4">I12+I13+I14+I15</f>
        <v>0</v>
      </c>
      <c r="J11" s="97">
        <f t="shared" ref="J11" si="5">J12+J13+J14+J15</f>
        <v>0</v>
      </c>
      <c r="K11" s="97">
        <f t="shared" ref="K11" si="6">K12+K13+K14+K15</f>
        <v>0</v>
      </c>
    </row>
    <row r="12" spans="1:11" s="13" customFormat="1" x14ac:dyDescent="0.2">
      <c r="A12" s="98" t="s">
        <v>423</v>
      </c>
      <c r="B12" s="99"/>
      <c r="C12" s="99"/>
      <c r="D12" s="99"/>
      <c r="E12" s="99">
        <v>0</v>
      </c>
      <c r="F12" s="99"/>
      <c r="G12" s="99">
        <v>0</v>
      </c>
      <c r="H12" s="99">
        <v>0</v>
      </c>
      <c r="I12" s="99">
        <v>0</v>
      </c>
      <c r="J12" s="99">
        <v>0</v>
      </c>
      <c r="K12" s="99">
        <v>0</v>
      </c>
    </row>
    <row r="13" spans="1:11" s="13" customFormat="1" x14ac:dyDescent="0.2">
      <c r="A13" s="98" t="s">
        <v>424</v>
      </c>
      <c r="B13" s="99"/>
      <c r="C13" s="99"/>
      <c r="D13" s="99"/>
      <c r="E13" s="99">
        <v>0</v>
      </c>
      <c r="F13" s="99"/>
      <c r="G13" s="99">
        <v>0</v>
      </c>
      <c r="H13" s="99">
        <v>0</v>
      </c>
      <c r="I13" s="99">
        <v>0</v>
      </c>
      <c r="J13" s="99">
        <v>0</v>
      </c>
      <c r="K13" s="99">
        <v>0</v>
      </c>
    </row>
    <row r="14" spans="1:11" s="13" customFormat="1" x14ac:dyDescent="0.2">
      <c r="A14" s="98" t="s">
        <v>425</v>
      </c>
      <c r="B14" s="99"/>
      <c r="C14" s="99"/>
      <c r="D14" s="99"/>
      <c r="E14" s="99">
        <v>0</v>
      </c>
      <c r="F14" s="99"/>
      <c r="G14" s="99">
        <v>0</v>
      </c>
      <c r="H14" s="99">
        <v>0</v>
      </c>
      <c r="I14" s="99">
        <v>0</v>
      </c>
      <c r="J14" s="99">
        <v>0</v>
      </c>
      <c r="K14" s="99">
        <v>0</v>
      </c>
    </row>
    <row r="15" spans="1:11" s="13" customFormat="1" x14ac:dyDescent="0.2">
      <c r="A15" s="98" t="s">
        <v>426</v>
      </c>
      <c r="B15" s="99"/>
      <c r="C15" s="99"/>
      <c r="D15" s="99"/>
      <c r="E15" s="99">
        <v>0</v>
      </c>
      <c r="F15" s="99"/>
      <c r="G15" s="99">
        <v>0</v>
      </c>
      <c r="H15" s="99">
        <v>0</v>
      </c>
      <c r="I15" s="99">
        <v>0</v>
      </c>
      <c r="J15" s="99">
        <v>0</v>
      </c>
      <c r="K15" s="99">
        <v>0</v>
      </c>
    </row>
    <row r="16" spans="1:11" s="13" customFormat="1" ht="18" x14ac:dyDescent="0.2">
      <c r="A16" s="101" t="s">
        <v>427</v>
      </c>
      <c r="B16" s="102"/>
      <c r="C16" s="102"/>
      <c r="D16" s="102"/>
      <c r="E16" s="102">
        <f t="shared" ref="E16:K16" si="7">E6+E11</f>
        <v>0</v>
      </c>
      <c r="F16" s="102"/>
      <c r="G16" s="102">
        <f t="shared" si="7"/>
        <v>0</v>
      </c>
      <c r="H16" s="102">
        <f t="shared" si="7"/>
        <v>0</v>
      </c>
      <c r="I16" s="102">
        <f t="shared" si="7"/>
        <v>0</v>
      </c>
      <c r="J16" s="102">
        <f t="shared" si="7"/>
        <v>0</v>
      </c>
      <c r="K16" s="102">
        <f t="shared" si="7"/>
        <v>0</v>
      </c>
    </row>
    <row r="17" spans="1:1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</row>
  </sheetData>
  <mergeCells count="4">
    <mergeCell ref="A1:K1"/>
    <mergeCell ref="A2:K2"/>
    <mergeCell ref="A3:K3"/>
    <mergeCell ref="A4:K4"/>
  </mergeCells>
  <printOptions horizontalCentered="1"/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="160" zoomScaleNormal="160" workbookViewId="0">
      <selection activeCell="C18" sqref="C18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290" t="s">
        <v>228</v>
      </c>
      <c r="B1" s="291"/>
      <c r="C1" s="291"/>
      <c r="D1" s="291"/>
      <c r="E1" s="292"/>
    </row>
    <row r="2" spans="1:7" x14ac:dyDescent="0.2">
      <c r="A2" s="296" t="s">
        <v>433</v>
      </c>
      <c r="B2" s="266"/>
      <c r="C2" s="266"/>
      <c r="D2" s="266"/>
      <c r="E2" s="267"/>
    </row>
    <row r="3" spans="1:7" x14ac:dyDescent="0.2">
      <c r="A3" s="296" t="s">
        <v>230</v>
      </c>
      <c r="B3" s="266"/>
      <c r="C3" s="266"/>
      <c r="D3" s="266"/>
      <c r="E3" s="267"/>
    </row>
    <row r="4" spans="1:7" x14ac:dyDescent="0.2">
      <c r="A4" s="264" t="s">
        <v>266</v>
      </c>
      <c r="B4" s="265"/>
      <c r="C4" s="266"/>
      <c r="D4" s="266"/>
      <c r="E4" s="267"/>
    </row>
    <row r="5" spans="1:7" ht="26.25" customHeight="1" x14ac:dyDescent="0.2">
      <c r="A5" s="273" t="s">
        <v>148</v>
      </c>
      <c r="B5" s="276"/>
      <c r="C5" s="24" t="s">
        <v>260</v>
      </c>
      <c r="D5" s="24" t="s">
        <v>204</v>
      </c>
      <c r="E5" s="24" t="s">
        <v>205</v>
      </c>
    </row>
    <row r="6" spans="1:7" ht="19.149999999999999" customHeight="1" x14ac:dyDescent="0.2">
      <c r="A6" s="285" t="s">
        <v>434</v>
      </c>
      <c r="B6" s="286"/>
      <c r="C6" s="103">
        <f>C7+C8+C9</f>
        <v>740998991</v>
      </c>
      <c r="D6" s="103">
        <f t="shared" ref="D6:E6" si="0">D7+D8+D9</f>
        <v>880935125</v>
      </c>
      <c r="E6" s="103">
        <f t="shared" si="0"/>
        <v>878283735</v>
      </c>
    </row>
    <row r="7" spans="1:7" ht="11.25" customHeight="1" x14ac:dyDescent="0.2">
      <c r="A7" s="277" t="s">
        <v>435</v>
      </c>
      <c r="B7" s="278"/>
      <c r="C7" s="104">
        <v>70000000</v>
      </c>
      <c r="D7" s="104">
        <v>100100957</v>
      </c>
      <c r="E7" s="104">
        <v>100100957</v>
      </c>
    </row>
    <row r="8" spans="1:7" ht="12" customHeight="1" x14ac:dyDescent="0.2">
      <c r="A8" s="277" t="s">
        <v>436</v>
      </c>
      <c r="B8" s="294"/>
      <c r="C8" s="105">
        <v>670998991</v>
      </c>
      <c r="D8" s="104">
        <f>778182778+2651390</f>
        <v>780834168</v>
      </c>
      <c r="E8" s="104">
        <v>778182778</v>
      </c>
      <c r="G8" s="8"/>
    </row>
    <row r="9" spans="1:7" ht="13.15" customHeight="1" x14ac:dyDescent="0.2">
      <c r="A9" s="277" t="s">
        <v>437</v>
      </c>
      <c r="B9" s="278"/>
      <c r="C9" s="104">
        <v>0</v>
      </c>
      <c r="D9" s="104">
        <v>0</v>
      </c>
      <c r="E9" s="104">
        <v>0</v>
      </c>
    </row>
    <row r="10" spans="1:7" ht="13.9" customHeight="1" x14ac:dyDescent="0.2">
      <c r="A10" s="295" t="s">
        <v>438</v>
      </c>
      <c r="B10" s="275"/>
      <c r="C10" s="103">
        <f>C11+C12</f>
        <v>753742858</v>
      </c>
      <c r="D10" s="103">
        <f t="shared" ref="D10:E10" si="1">D11+D12</f>
        <v>894545641</v>
      </c>
      <c r="E10" s="103">
        <f t="shared" si="1"/>
        <v>869945776</v>
      </c>
    </row>
    <row r="11" spans="1:7" ht="12" customHeight="1" x14ac:dyDescent="0.2">
      <c r="A11" s="277" t="s">
        <v>439</v>
      </c>
      <c r="B11" s="278"/>
      <c r="C11" s="104">
        <v>70000000</v>
      </c>
      <c r="D11" s="104">
        <v>89079186</v>
      </c>
      <c r="E11" s="104">
        <v>89079186</v>
      </c>
    </row>
    <row r="12" spans="1:7" ht="9.75" customHeight="1" x14ac:dyDescent="0.2">
      <c r="A12" s="277" t="s">
        <v>440</v>
      </c>
      <c r="B12" s="278"/>
      <c r="C12" s="104">
        <v>683742858</v>
      </c>
      <c r="D12" s="104">
        <v>805466455</v>
      </c>
      <c r="E12" s="104">
        <v>780866590</v>
      </c>
    </row>
    <row r="13" spans="1:7" ht="12" customHeight="1" x14ac:dyDescent="0.2">
      <c r="A13" s="274" t="s">
        <v>441</v>
      </c>
      <c r="B13" s="279"/>
      <c r="C13" s="19">
        <f>C14+C15</f>
        <v>0</v>
      </c>
      <c r="D13" s="103">
        <f t="shared" ref="D13:E13" si="2">D14+D15</f>
        <v>0</v>
      </c>
      <c r="E13" s="103">
        <f t="shared" si="2"/>
        <v>0</v>
      </c>
    </row>
    <row r="14" spans="1:7" ht="13.5" customHeight="1" x14ac:dyDescent="0.2">
      <c r="A14" s="277" t="s">
        <v>442</v>
      </c>
      <c r="B14" s="278"/>
      <c r="C14" s="20">
        <v>0</v>
      </c>
      <c r="D14" s="104">
        <v>0</v>
      </c>
      <c r="E14" s="104"/>
    </row>
    <row r="15" spans="1:7" ht="13.5" customHeight="1" x14ac:dyDescent="0.2">
      <c r="A15" s="277" t="s">
        <v>275</v>
      </c>
      <c r="B15" s="278"/>
      <c r="C15" s="20">
        <v>0</v>
      </c>
      <c r="D15" s="104">
        <v>0</v>
      </c>
      <c r="E15" s="104">
        <v>0</v>
      </c>
    </row>
    <row r="16" spans="1:7" x14ac:dyDescent="0.2">
      <c r="A16" s="274" t="s">
        <v>195</v>
      </c>
      <c r="B16" s="275"/>
      <c r="C16" s="103">
        <f>C6-C10+C13</f>
        <v>-12743867</v>
      </c>
      <c r="D16" s="103">
        <f t="shared" ref="D16" si="3">D6-D10+D13</f>
        <v>-13610516</v>
      </c>
      <c r="E16" s="103">
        <f>E6-E10+E13</f>
        <v>8337959</v>
      </c>
    </row>
    <row r="17" spans="1:5" x14ac:dyDescent="0.2">
      <c r="A17" s="274" t="s">
        <v>194</v>
      </c>
      <c r="B17" s="275"/>
      <c r="C17" s="103">
        <f>C16-C9</f>
        <v>-12743867</v>
      </c>
      <c r="D17" s="103">
        <f t="shared" ref="D17:E17" si="4">D16-D9</f>
        <v>-13610516</v>
      </c>
      <c r="E17" s="103">
        <f t="shared" si="4"/>
        <v>8337959</v>
      </c>
    </row>
    <row r="18" spans="1:5" ht="18.75" customHeight="1" x14ac:dyDescent="0.2">
      <c r="A18" s="270" t="s">
        <v>443</v>
      </c>
      <c r="B18" s="269"/>
      <c r="C18" s="107">
        <f>C17-C13</f>
        <v>-12743867</v>
      </c>
      <c r="D18" s="107">
        <f t="shared" ref="D18:E18" si="5">D17-D13</f>
        <v>-13610516</v>
      </c>
      <c r="E18" s="107">
        <f t="shared" si="5"/>
        <v>8337959</v>
      </c>
    </row>
    <row r="19" spans="1:5" ht="9" customHeight="1" x14ac:dyDescent="0.2">
      <c r="A19" s="106"/>
      <c r="B19" s="106"/>
      <c r="C19" s="108"/>
      <c r="D19" s="108"/>
      <c r="E19" s="108"/>
    </row>
    <row r="20" spans="1:5" x14ac:dyDescent="0.2">
      <c r="A20" s="271" t="s">
        <v>264</v>
      </c>
      <c r="B20" s="272"/>
      <c r="C20" s="24" t="s">
        <v>261</v>
      </c>
      <c r="D20" s="24" t="s">
        <v>204</v>
      </c>
      <c r="E20" s="24" t="s">
        <v>206</v>
      </c>
    </row>
    <row r="21" spans="1:5" x14ac:dyDescent="0.2">
      <c r="A21" s="297" t="s">
        <v>271</v>
      </c>
      <c r="B21" s="298"/>
      <c r="C21" s="109">
        <f>C22+C23</f>
        <v>0</v>
      </c>
      <c r="D21" s="109">
        <f t="shared" ref="D21:E21" si="6">D22+D23</f>
        <v>0</v>
      </c>
      <c r="E21" s="109">
        <f t="shared" si="6"/>
        <v>0</v>
      </c>
    </row>
    <row r="22" spans="1:5" x14ac:dyDescent="0.2">
      <c r="A22" s="283" t="s">
        <v>196</v>
      </c>
      <c r="B22" s="284"/>
      <c r="C22" s="110">
        <v>0</v>
      </c>
      <c r="D22" s="109">
        <v>0</v>
      </c>
      <c r="E22" s="109">
        <v>0</v>
      </c>
    </row>
    <row r="23" spans="1:5" ht="16.5" customHeight="1" x14ac:dyDescent="0.2">
      <c r="A23" s="283" t="s">
        <v>197</v>
      </c>
      <c r="B23" s="262"/>
      <c r="C23" s="109">
        <v>0</v>
      </c>
      <c r="D23" s="109">
        <v>0</v>
      </c>
      <c r="E23" s="109">
        <v>0</v>
      </c>
    </row>
    <row r="24" spans="1:5" x14ac:dyDescent="0.2">
      <c r="A24" s="268" t="s">
        <v>444</v>
      </c>
      <c r="B24" s="269"/>
      <c r="C24" s="111">
        <f>C18+C21</f>
        <v>-12743867</v>
      </c>
      <c r="D24" s="111">
        <f>D18+D21</f>
        <v>-13610516</v>
      </c>
      <c r="E24" s="111">
        <f t="shared" ref="E24" si="7">E18+E21</f>
        <v>8337959</v>
      </c>
    </row>
    <row r="25" spans="1:5" ht="18" x14ac:dyDescent="0.2">
      <c r="A25" s="273" t="s">
        <v>264</v>
      </c>
      <c r="B25" s="272"/>
      <c r="C25" s="24" t="s">
        <v>262</v>
      </c>
      <c r="D25" s="24" t="s">
        <v>204</v>
      </c>
      <c r="E25" s="24" t="s">
        <v>205</v>
      </c>
    </row>
    <row r="26" spans="1:5" ht="14.25" customHeight="1" x14ac:dyDescent="0.2">
      <c r="A26" s="285" t="s">
        <v>273</v>
      </c>
      <c r="B26" s="286"/>
      <c r="C26" s="111">
        <f>C27+C28</f>
        <v>0</v>
      </c>
      <c r="D26" s="111">
        <f t="shared" ref="D26:E26" si="8">D27+D28</f>
        <v>0</v>
      </c>
      <c r="E26" s="111">
        <f t="shared" si="8"/>
        <v>0</v>
      </c>
    </row>
    <row r="27" spans="1:5" x14ac:dyDescent="0.2">
      <c r="A27" s="261" t="s">
        <v>198</v>
      </c>
      <c r="B27" s="282"/>
      <c r="C27" s="109">
        <v>0</v>
      </c>
      <c r="D27" s="109">
        <v>0</v>
      </c>
      <c r="E27" s="109">
        <v>0</v>
      </c>
    </row>
    <row r="28" spans="1:5" x14ac:dyDescent="0.2">
      <c r="A28" s="261" t="s">
        <v>199</v>
      </c>
      <c r="B28" s="282"/>
      <c r="C28" s="109">
        <v>0</v>
      </c>
      <c r="D28" s="109">
        <v>0</v>
      </c>
      <c r="E28" s="109">
        <v>0</v>
      </c>
    </row>
    <row r="29" spans="1:5" x14ac:dyDescent="0.2">
      <c r="A29" s="289" t="s">
        <v>272</v>
      </c>
      <c r="B29" s="263"/>
      <c r="C29" s="111">
        <f>C30+C31</f>
        <v>0</v>
      </c>
      <c r="D29" s="111">
        <f t="shared" ref="D29:E29" si="9">D30+D31</f>
        <v>0</v>
      </c>
      <c r="E29" s="111">
        <f t="shared" si="9"/>
        <v>0</v>
      </c>
    </row>
    <row r="30" spans="1:5" x14ac:dyDescent="0.2">
      <c r="A30" s="261" t="s">
        <v>201</v>
      </c>
      <c r="B30" s="262"/>
      <c r="C30" s="109">
        <v>0</v>
      </c>
      <c r="D30" s="109">
        <v>0</v>
      </c>
      <c r="E30" s="109">
        <v>0</v>
      </c>
    </row>
    <row r="31" spans="1:5" x14ac:dyDescent="0.2">
      <c r="A31" s="261" t="s">
        <v>200</v>
      </c>
      <c r="B31" s="262"/>
      <c r="C31" s="109">
        <v>0</v>
      </c>
      <c r="D31" s="109">
        <v>0</v>
      </c>
      <c r="E31" s="109">
        <v>0</v>
      </c>
    </row>
    <row r="32" spans="1:5" ht="16.5" customHeight="1" x14ac:dyDescent="0.2">
      <c r="A32" s="287" t="s">
        <v>445</v>
      </c>
      <c r="B32" s="288"/>
      <c r="C32" s="112">
        <f>C26-C29</f>
        <v>0</v>
      </c>
      <c r="D32" s="112">
        <f t="shared" ref="D32:E32" si="10">D26-D29</f>
        <v>0</v>
      </c>
      <c r="E32" s="113">
        <f t="shared" si="10"/>
        <v>0</v>
      </c>
    </row>
    <row r="33" spans="1:5" ht="16.899999999999999" customHeight="1" x14ac:dyDescent="0.2">
      <c r="A33" s="23" t="s">
        <v>264</v>
      </c>
      <c r="B33" s="18"/>
      <c r="C33" s="17" t="s">
        <v>262</v>
      </c>
      <c r="D33" s="17" t="s">
        <v>204</v>
      </c>
      <c r="E33" s="25" t="s">
        <v>263</v>
      </c>
    </row>
    <row r="34" spans="1:5" x14ac:dyDescent="0.2">
      <c r="A34" s="280" t="s">
        <v>435</v>
      </c>
      <c r="B34" s="281"/>
      <c r="C34" s="118">
        <f>C7</f>
        <v>70000000</v>
      </c>
      <c r="D34" s="118">
        <f t="shared" ref="D34:E34" si="11">D7</f>
        <v>100100957</v>
      </c>
      <c r="E34" s="119">
        <f t="shared" si="11"/>
        <v>100100957</v>
      </c>
    </row>
    <row r="35" spans="1:5" ht="18.75" customHeight="1" x14ac:dyDescent="0.2">
      <c r="A35" s="259" t="s">
        <v>277</v>
      </c>
      <c r="B35" s="260"/>
      <c r="C35" s="114">
        <f>C36-C37</f>
        <v>0</v>
      </c>
      <c r="D35" s="114">
        <f t="shared" ref="D35:E35" si="12">D36-D37</f>
        <v>0</v>
      </c>
      <c r="E35" s="115">
        <f t="shared" si="12"/>
        <v>0</v>
      </c>
    </row>
    <row r="36" spans="1:5" ht="12.75" customHeight="1" x14ac:dyDescent="0.2">
      <c r="A36" s="261" t="s">
        <v>198</v>
      </c>
      <c r="B36" s="282"/>
      <c r="C36" s="114">
        <v>0</v>
      </c>
      <c r="D36" s="114">
        <v>0</v>
      </c>
      <c r="E36" s="115">
        <v>0</v>
      </c>
    </row>
    <row r="37" spans="1:5" x14ac:dyDescent="0.2">
      <c r="A37" s="261" t="s">
        <v>202</v>
      </c>
      <c r="B37" s="282"/>
      <c r="C37" s="114">
        <v>0</v>
      </c>
      <c r="D37" s="114">
        <v>0</v>
      </c>
      <c r="E37" s="115">
        <v>0</v>
      </c>
    </row>
    <row r="38" spans="1:5" x14ac:dyDescent="0.2">
      <c r="A38" s="259" t="s">
        <v>439</v>
      </c>
      <c r="B38" s="260"/>
      <c r="C38" s="114">
        <f>C11</f>
        <v>70000000</v>
      </c>
      <c r="D38" s="114">
        <f t="shared" ref="D38:E38" si="13">D11</f>
        <v>89079186</v>
      </c>
      <c r="E38" s="115">
        <f t="shared" si="13"/>
        <v>89079186</v>
      </c>
    </row>
    <row r="39" spans="1:5" ht="14.25" customHeight="1" x14ac:dyDescent="0.2">
      <c r="A39" s="259" t="s">
        <v>442</v>
      </c>
      <c r="B39" s="260"/>
      <c r="C39" s="114">
        <f>C14</f>
        <v>0</v>
      </c>
      <c r="D39" s="114">
        <f t="shared" ref="D39:E39" si="14">D14</f>
        <v>0</v>
      </c>
      <c r="E39" s="115">
        <f t="shared" si="14"/>
        <v>0</v>
      </c>
    </row>
    <row r="40" spans="1:5" ht="14.25" customHeight="1" x14ac:dyDescent="0.2">
      <c r="A40" s="289" t="s">
        <v>278</v>
      </c>
      <c r="B40" s="293"/>
      <c r="C40" s="116">
        <f>C34+C35-C38+C39</f>
        <v>0</v>
      </c>
      <c r="D40" s="116">
        <f t="shared" ref="D40:E40" si="15">D34+D35-D38+D39</f>
        <v>11021771</v>
      </c>
      <c r="E40" s="117">
        <f t="shared" si="15"/>
        <v>11021771</v>
      </c>
    </row>
    <row r="41" spans="1:5" ht="17.25" customHeight="1" x14ac:dyDescent="0.2">
      <c r="A41" s="287" t="s">
        <v>203</v>
      </c>
      <c r="B41" s="288"/>
      <c r="C41" s="116">
        <f>C40-C35</f>
        <v>0</v>
      </c>
      <c r="D41" s="116">
        <f t="shared" ref="D41:E41" si="16">D40-D35</f>
        <v>11021771</v>
      </c>
      <c r="E41" s="117">
        <f t="shared" si="16"/>
        <v>11021771</v>
      </c>
    </row>
    <row r="42" spans="1:5" ht="16.5" customHeight="1" x14ac:dyDescent="0.2">
      <c r="A42" s="21" t="s">
        <v>264</v>
      </c>
      <c r="B42" s="22"/>
      <c r="C42" s="17" t="s">
        <v>262</v>
      </c>
      <c r="D42" s="17" t="s">
        <v>204</v>
      </c>
      <c r="E42" s="25" t="s">
        <v>263</v>
      </c>
    </row>
    <row r="43" spans="1:5" ht="15" customHeight="1" x14ac:dyDescent="0.2">
      <c r="A43" s="259" t="s">
        <v>436</v>
      </c>
      <c r="B43" s="260"/>
      <c r="C43" s="109">
        <f>C8</f>
        <v>670998991</v>
      </c>
      <c r="D43" s="109">
        <f>D8</f>
        <v>780834168</v>
      </c>
      <c r="E43" s="115">
        <f t="shared" ref="E43" si="17">E8</f>
        <v>778182778</v>
      </c>
    </row>
    <row r="44" spans="1:5" ht="18" customHeight="1" x14ac:dyDescent="0.2">
      <c r="A44" s="259" t="s">
        <v>274</v>
      </c>
      <c r="B44" s="263"/>
      <c r="C44" s="109">
        <f>C45-C46</f>
        <v>0</v>
      </c>
      <c r="D44" s="109">
        <f t="shared" ref="D44:E44" si="18">D45-D46</f>
        <v>0</v>
      </c>
      <c r="E44" s="115">
        <f t="shared" si="18"/>
        <v>0</v>
      </c>
    </row>
    <row r="45" spans="1:5" ht="15" customHeight="1" x14ac:dyDescent="0.2">
      <c r="A45" s="261" t="s">
        <v>199</v>
      </c>
      <c r="B45" s="262"/>
      <c r="C45" s="109">
        <f>C28</f>
        <v>0</v>
      </c>
      <c r="D45" s="109">
        <f t="shared" ref="D45:E45" si="19">D28</f>
        <v>0</v>
      </c>
      <c r="E45" s="109">
        <f t="shared" si="19"/>
        <v>0</v>
      </c>
    </row>
    <row r="46" spans="1:5" ht="15" customHeight="1" x14ac:dyDescent="0.2">
      <c r="A46" s="261" t="s">
        <v>200</v>
      </c>
      <c r="B46" s="262"/>
      <c r="C46" s="109">
        <f>C31</f>
        <v>0</v>
      </c>
      <c r="D46" s="109">
        <f>D31</f>
        <v>0</v>
      </c>
      <c r="E46" s="109">
        <f>E31</f>
        <v>0</v>
      </c>
    </row>
    <row r="47" spans="1:5" ht="15" customHeight="1" x14ac:dyDescent="0.2">
      <c r="A47" s="259" t="s">
        <v>440</v>
      </c>
      <c r="B47" s="260"/>
      <c r="C47" s="109">
        <f>C12</f>
        <v>683742858</v>
      </c>
      <c r="D47" s="109">
        <f t="shared" ref="D47:E47" si="20">D12</f>
        <v>805466455</v>
      </c>
      <c r="E47" s="109">
        <f t="shared" si="20"/>
        <v>780866590</v>
      </c>
    </row>
    <row r="48" spans="1:5" ht="15" customHeight="1" x14ac:dyDescent="0.2">
      <c r="A48" s="259" t="s">
        <v>275</v>
      </c>
      <c r="B48" s="260"/>
      <c r="C48" s="109">
        <f>C15</f>
        <v>0</v>
      </c>
      <c r="D48" s="109">
        <f t="shared" ref="D48:E48" si="21">D15</f>
        <v>0</v>
      </c>
      <c r="E48" s="109">
        <f t="shared" si="21"/>
        <v>0</v>
      </c>
    </row>
    <row r="49" spans="1:5" ht="15" customHeight="1" x14ac:dyDescent="0.2">
      <c r="A49" s="287" t="s">
        <v>276</v>
      </c>
      <c r="B49" s="288"/>
      <c r="C49" s="111">
        <f>C43+C44-C47+C48</f>
        <v>-12743867</v>
      </c>
      <c r="D49" s="111">
        <f t="shared" ref="D49:E49" si="22">D43+D44-D47+D48</f>
        <v>-24632287</v>
      </c>
      <c r="E49" s="111">
        <f t="shared" si="22"/>
        <v>-2683812</v>
      </c>
    </row>
    <row r="50" spans="1:5" ht="18.75" customHeight="1" x14ac:dyDescent="0.2">
      <c r="A50" s="287" t="s">
        <v>207</v>
      </c>
      <c r="B50" s="288"/>
      <c r="C50" s="112">
        <f>C49-C44</f>
        <v>-12743867</v>
      </c>
      <c r="D50" s="112">
        <f t="shared" ref="D50:E50" si="23">D49-D44</f>
        <v>-24632287</v>
      </c>
      <c r="E50" s="112">
        <f t="shared" si="23"/>
        <v>-2683812</v>
      </c>
    </row>
    <row r="51" spans="1:5" x14ac:dyDescent="0.2">
      <c r="A51" s="85"/>
      <c r="B51" s="85"/>
      <c r="C51" s="85"/>
      <c r="D51" s="85"/>
      <c r="E51" s="85"/>
    </row>
    <row r="52" spans="1:5" x14ac:dyDescent="0.2">
      <c r="A52" s="85"/>
      <c r="B52" s="85"/>
      <c r="C52" s="85"/>
      <c r="D52" s="85"/>
      <c r="E52" s="85"/>
    </row>
    <row r="53" spans="1:5" x14ac:dyDescent="0.2">
      <c r="A53" s="85"/>
      <c r="B53" s="85"/>
      <c r="C53" s="85"/>
      <c r="D53" s="85"/>
      <c r="E53" s="85"/>
    </row>
    <row r="54" spans="1:5" x14ac:dyDescent="0.2">
      <c r="A54" s="85"/>
      <c r="B54" s="85"/>
      <c r="C54" s="85"/>
      <c r="D54" s="85"/>
      <c r="E54" s="85"/>
    </row>
    <row r="55" spans="1:5" x14ac:dyDescent="0.2">
      <c r="A55" s="85"/>
      <c r="B55" s="85"/>
      <c r="C55" s="85"/>
      <c r="D55" s="85"/>
      <c r="E55" s="85"/>
    </row>
    <row r="56" spans="1:5" x14ac:dyDescent="0.2">
      <c r="A56" s="85"/>
      <c r="B56" s="85"/>
      <c r="C56" s="85"/>
      <c r="D56" s="85"/>
      <c r="E56" s="85"/>
    </row>
  </sheetData>
  <mergeCells count="47"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43:B43"/>
    <mergeCell ref="A46:B46"/>
    <mergeCell ref="A47:B47"/>
    <mergeCell ref="A48:B48"/>
    <mergeCell ref="A44:B44"/>
    <mergeCell ref="A45:B45"/>
  </mergeCells>
  <printOptions horizontalCentered="1"/>
  <pageMargins left="0.51181102362204722" right="0.51181102362204722" top="0.59055118110236227" bottom="0.35433070866141736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0" zoomScale="150" zoomScaleNormal="150" workbookViewId="0">
      <selection activeCell="C18" sqref="C18"/>
    </sheetView>
  </sheetViews>
  <sheetFormatPr baseColWidth="10" defaultColWidth="8.83203125" defaultRowHeight="12.75" x14ac:dyDescent="0.2"/>
  <cols>
    <col min="1" max="1" width="38.5" customWidth="1"/>
    <col min="2" max="7" width="10.33203125" customWidth="1"/>
  </cols>
  <sheetData>
    <row r="1" spans="1:9" ht="10.9" customHeight="1" x14ac:dyDescent="0.2">
      <c r="A1" s="299" t="s">
        <v>228</v>
      </c>
      <c r="B1" s="300"/>
      <c r="C1" s="300"/>
      <c r="D1" s="300"/>
      <c r="E1" s="300"/>
      <c r="F1" s="300"/>
      <c r="G1" s="301"/>
    </row>
    <row r="2" spans="1:9" ht="10.15" customHeight="1" x14ac:dyDescent="0.2">
      <c r="A2" s="302" t="s">
        <v>446</v>
      </c>
      <c r="B2" s="303"/>
      <c r="C2" s="303"/>
      <c r="D2" s="303"/>
      <c r="E2" s="303"/>
      <c r="F2" s="303"/>
      <c r="G2" s="304"/>
    </row>
    <row r="3" spans="1:9" ht="10.15" customHeight="1" x14ac:dyDescent="0.2">
      <c r="A3" s="302" t="s">
        <v>429</v>
      </c>
      <c r="B3" s="303"/>
      <c r="C3" s="303"/>
      <c r="D3" s="303"/>
      <c r="E3" s="303"/>
      <c r="F3" s="303"/>
      <c r="G3" s="304"/>
    </row>
    <row r="4" spans="1:9" ht="10.9" customHeight="1" x14ac:dyDescent="0.2">
      <c r="A4" s="26"/>
      <c r="B4" s="27"/>
      <c r="C4" s="28" t="s">
        <v>266</v>
      </c>
      <c r="D4" s="27"/>
      <c r="E4" s="27"/>
      <c r="F4" s="27"/>
      <c r="G4" s="29"/>
    </row>
    <row r="5" spans="1:9" ht="10.9" customHeight="1" x14ac:dyDescent="0.2">
      <c r="A5" s="305" t="s">
        <v>1</v>
      </c>
      <c r="B5" s="307" t="s">
        <v>15</v>
      </c>
      <c r="C5" s="308"/>
      <c r="D5" s="308"/>
      <c r="E5" s="308"/>
      <c r="F5" s="308"/>
      <c r="G5" s="309" t="s">
        <v>247</v>
      </c>
    </row>
    <row r="6" spans="1:9" ht="19.5" customHeight="1" x14ac:dyDescent="0.2">
      <c r="A6" s="306"/>
      <c r="B6" s="6" t="s">
        <v>16</v>
      </c>
      <c r="C6" s="6" t="s">
        <v>17</v>
      </c>
      <c r="D6" s="6" t="s">
        <v>18</v>
      </c>
      <c r="E6" s="6" t="s">
        <v>13</v>
      </c>
      <c r="F6" s="7" t="s">
        <v>19</v>
      </c>
      <c r="G6" s="310"/>
    </row>
    <row r="7" spans="1:9" ht="10.5" customHeight="1" x14ac:dyDescent="0.2">
      <c r="A7" s="120" t="s">
        <v>20</v>
      </c>
      <c r="B7" s="121"/>
      <c r="C7" s="122" t="s">
        <v>188</v>
      </c>
      <c r="D7" s="121"/>
      <c r="E7" s="121"/>
      <c r="F7" s="123"/>
      <c r="G7" s="121"/>
    </row>
    <row r="8" spans="1:9" ht="10.15" customHeight="1" x14ac:dyDescent="0.2">
      <c r="A8" s="51" t="s">
        <v>21</v>
      </c>
      <c r="B8" s="124">
        <v>0</v>
      </c>
      <c r="C8" s="124">
        <v>0</v>
      </c>
      <c r="D8" s="124">
        <f>B8+C8</f>
        <v>0</v>
      </c>
      <c r="E8" s="124">
        <v>0</v>
      </c>
      <c r="F8" s="124">
        <v>0</v>
      </c>
      <c r="G8" s="124">
        <f>F8-B8</f>
        <v>0</v>
      </c>
    </row>
    <row r="9" spans="1:9" ht="10.9" customHeight="1" x14ac:dyDescent="0.2">
      <c r="A9" s="51" t="s">
        <v>210</v>
      </c>
      <c r="B9" s="124">
        <v>0</v>
      </c>
      <c r="C9" s="124">
        <v>0</v>
      </c>
      <c r="D9" s="124">
        <f t="shared" ref="D9:D11" si="0">B9+C9</f>
        <v>0</v>
      </c>
      <c r="E9" s="124">
        <v>0</v>
      </c>
      <c r="F9" s="124">
        <v>0</v>
      </c>
      <c r="G9" s="124">
        <f t="shared" ref="G9:G11" si="1">F9-B9</f>
        <v>0</v>
      </c>
      <c r="I9" s="8"/>
    </row>
    <row r="10" spans="1:9" ht="10.9" customHeight="1" x14ac:dyDescent="0.2">
      <c r="A10" s="51" t="s">
        <v>22</v>
      </c>
      <c r="B10" s="124">
        <v>0</v>
      </c>
      <c r="C10" s="124">
        <v>0</v>
      </c>
      <c r="D10" s="124">
        <f t="shared" si="0"/>
        <v>0</v>
      </c>
      <c r="E10" s="124">
        <v>0</v>
      </c>
      <c r="F10" s="124">
        <v>0</v>
      </c>
      <c r="G10" s="124">
        <f t="shared" si="1"/>
        <v>0</v>
      </c>
    </row>
    <row r="11" spans="1:9" ht="10.9" customHeight="1" x14ac:dyDescent="0.2">
      <c r="A11" s="51" t="s">
        <v>23</v>
      </c>
      <c r="B11" s="124">
        <v>0</v>
      </c>
      <c r="C11" s="124">
        <v>0</v>
      </c>
      <c r="D11" s="124">
        <f t="shared" si="0"/>
        <v>0</v>
      </c>
      <c r="E11" s="124">
        <v>0</v>
      </c>
      <c r="F11" s="124">
        <v>0</v>
      </c>
      <c r="G11" s="124">
        <f t="shared" si="1"/>
        <v>0</v>
      </c>
    </row>
    <row r="12" spans="1:9" ht="10.9" customHeight="1" x14ac:dyDescent="0.2">
      <c r="A12" s="51" t="s">
        <v>24</v>
      </c>
      <c r="B12" s="124">
        <v>0</v>
      </c>
      <c r="C12" s="124">
        <f>86640+8452+144020+27217+5381+37449+184246+5281575+134907+3009+434+54933+9295+7370</f>
        <v>5984928</v>
      </c>
      <c r="D12" s="124">
        <f>B12+C12</f>
        <v>5984928</v>
      </c>
      <c r="E12" s="124">
        <v>5984944</v>
      </c>
      <c r="F12" s="124">
        <v>5984944</v>
      </c>
      <c r="G12" s="124">
        <f>F12-B12</f>
        <v>5984944</v>
      </c>
    </row>
    <row r="13" spans="1:9" ht="10.9" customHeight="1" x14ac:dyDescent="0.2">
      <c r="A13" s="51" t="s">
        <v>25</v>
      </c>
      <c r="B13" s="124">
        <v>0</v>
      </c>
      <c r="C13" s="124">
        <v>0</v>
      </c>
      <c r="D13" s="124">
        <f t="shared" ref="D13:D14" si="2">B13+C13</f>
        <v>0</v>
      </c>
      <c r="E13" s="124">
        <v>0</v>
      </c>
      <c r="F13" s="124">
        <v>0</v>
      </c>
      <c r="G13" s="124">
        <f>F13-B13</f>
        <v>0</v>
      </c>
    </row>
    <row r="14" spans="1:9" ht="10.9" customHeight="1" x14ac:dyDescent="0.2">
      <c r="A14" s="51" t="s">
        <v>211</v>
      </c>
      <c r="B14" s="124">
        <v>70000000</v>
      </c>
      <c r="C14" s="124">
        <f>24111178+16540+809</f>
        <v>24128527</v>
      </c>
      <c r="D14" s="124">
        <f t="shared" si="2"/>
        <v>94128527</v>
      </c>
      <c r="E14" s="124">
        <f>94111179+167+4667</f>
        <v>94116013</v>
      </c>
      <c r="F14" s="124">
        <f>94111179+167+4667</f>
        <v>94116013</v>
      </c>
      <c r="G14" s="124">
        <f>F14-B14</f>
        <v>24116013</v>
      </c>
    </row>
    <row r="15" spans="1:9" ht="18.75" customHeight="1" x14ac:dyDescent="0.2">
      <c r="A15" s="51" t="s">
        <v>26</v>
      </c>
      <c r="B15" s="125">
        <f>B16+B17+B18+B19+B20+B21+B22+B23+B24+B25+B26</f>
        <v>0</v>
      </c>
      <c r="C15" s="125">
        <f t="shared" ref="C15:F15" si="3">C16+C17+C18+C19+C20+C21+C22+C23+C24+C25+C26</f>
        <v>0</v>
      </c>
      <c r="D15" s="125">
        <f>SUM(D16:D26)</f>
        <v>0</v>
      </c>
      <c r="E15" s="125">
        <f t="shared" si="3"/>
        <v>0</v>
      </c>
      <c r="F15" s="125">
        <f t="shared" si="3"/>
        <v>0</v>
      </c>
      <c r="G15" s="125">
        <f>SUM(G16:G26)</f>
        <v>0</v>
      </c>
    </row>
    <row r="16" spans="1:9" ht="9.75" customHeight="1" x14ac:dyDescent="0.2">
      <c r="A16" s="126" t="s">
        <v>27</v>
      </c>
      <c r="B16" s="125">
        <v>0</v>
      </c>
      <c r="C16" s="125">
        <v>0</v>
      </c>
      <c r="D16" s="124">
        <f>B16+C16</f>
        <v>0</v>
      </c>
      <c r="E16" s="125">
        <v>0</v>
      </c>
      <c r="F16" s="125">
        <v>0</v>
      </c>
      <c r="G16" s="124">
        <f>F16-B16</f>
        <v>0</v>
      </c>
    </row>
    <row r="17" spans="1:7" ht="9.75" customHeight="1" x14ac:dyDescent="0.2">
      <c r="A17" s="126" t="s">
        <v>155</v>
      </c>
      <c r="B17" s="125">
        <v>0</v>
      </c>
      <c r="C17" s="125">
        <v>0</v>
      </c>
      <c r="D17" s="124">
        <f t="shared" ref="D17:D26" si="4">B17+C17</f>
        <v>0</v>
      </c>
      <c r="E17" s="125">
        <v>0</v>
      </c>
      <c r="F17" s="125">
        <v>0</v>
      </c>
      <c r="G17" s="124">
        <f t="shared" ref="G17:G33" si="5">F17-B17</f>
        <v>0</v>
      </c>
    </row>
    <row r="18" spans="1:7" ht="9.75" customHeight="1" x14ac:dyDescent="0.2">
      <c r="A18" s="126" t="s">
        <v>149</v>
      </c>
      <c r="B18" s="125">
        <v>0</v>
      </c>
      <c r="C18" s="125">
        <v>0</v>
      </c>
      <c r="D18" s="124">
        <f t="shared" si="4"/>
        <v>0</v>
      </c>
      <c r="E18" s="125">
        <v>0</v>
      </c>
      <c r="F18" s="125">
        <v>0</v>
      </c>
      <c r="G18" s="124">
        <f t="shared" si="5"/>
        <v>0</v>
      </c>
    </row>
    <row r="19" spans="1:7" ht="9.75" customHeight="1" x14ac:dyDescent="0.2">
      <c r="A19" s="126" t="s">
        <v>156</v>
      </c>
      <c r="B19" s="125">
        <v>0</v>
      </c>
      <c r="C19" s="125">
        <v>0</v>
      </c>
      <c r="D19" s="124">
        <f t="shared" si="4"/>
        <v>0</v>
      </c>
      <c r="E19" s="125">
        <v>0</v>
      </c>
      <c r="F19" s="125">
        <v>0</v>
      </c>
      <c r="G19" s="124">
        <f t="shared" si="5"/>
        <v>0</v>
      </c>
    </row>
    <row r="20" spans="1:7" ht="10.9" customHeight="1" x14ac:dyDescent="0.2">
      <c r="A20" s="126" t="s">
        <v>28</v>
      </c>
      <c r="B20" s="125">
        <v>0</v>
      </c>
      <c r="C20" s="125">
        <v>0</v>
      </c>
      <c r="D20" s="124">
        <f t="shared" si="4"/>
        <v>0</v>
      </c>
      <c r="E20" s="125">
        <v>0</v>
      </c>
      <c r="F20" s="125">
        <v>0</v>
      </c>
      <c r="G20" s="124">
        <f t="shared" si="5"/>
        <v>0</v>
      </c>
    </row>
    <row r="21" spans="1:7" ht="9" customHeight="1" x14ac:dyDescent="0.2">
      <c r="A21" s="126" t="s">
        <v>150</v>
      </c>
      <c r="B21" s="125">
        <v>0</v>
      </c>
      <c r="C21" s="125">
        <v>0</v>
      </c>
      <c r="D21" s="124">
        <f t="shared" si="4"/>
        <v>0</v>
      </c>
      <c r="E21" s="125">
        <v>0</v>
      </c>
      <c r="F21" s="125">
        <v>0</v>
      </c>
      <c r="G21" s="124">
        <f t="shared" si="5"/>
        <v>0</v>
      </c>
    </row>
    <row r="22" spans="1:7" ht="10.5" customHeight="1" x14ac:dyDescent="0.2">
      <c r="A22" s="126" t="s">
        <v>29</v>
      </c>
      <c r="B22" s="125">
        <v>0</v>
      </c>
      <c r="C22" s="125">
        <v>0</v>
      </c>
      <c r="D22" s="124">
        <f t="shared" si="4"/>
        <v>0</v>
      </c>
      <c r="E22" s="125">
        <v>0</v>
      </c>
      <c r="F22" s="125">
        <v>0</v>
      </c>
      <c r="G22" s="124">
        <v>0</v>
      </c>
    </row>
    <row r="23" spans="1:7" ht="10.9" customHeight="1" x14ac:dyDescent="0.2">
      <c r="A23" s="126" t="s">
        <v>30</v>
      </c>
      <c r="B23" s="125">
        <v>0</v>
      </c>
      <c r="C23" s="125">
        <v>0</v>
      </c>
      <c r="D23" s="124">
        <f t="shared" si="4"/>
        <v>0</v>
      </c>
      <c r="E23" s="125">
        <v>0</v>
      </c>
      <c r="F23" s="125">
        <v>0</v>
      </c>
      <c r="G23" s="124">
        <f t="shared" si="5"/>
        <v>0</v>
      </c>
    </row>
    <row r="24" spans="1:7" ht="10.9" customHeight="1" x14ac:dyDescent="0.2">
      <c r="A24" s="126" t="s">
        <v>151</v>
      </c>
      <c r="B24" s="125">
        <v>0</v>
      </c>
      <c r="C24" s="125">
        <v>0</v>
      </c>
      <c r="D24" s="124">
        <f t="shared" si="4"/>
        <v>0</v>
      </c>
      <c r="E24" s="125">
        <v>0</v>
      </c>
      <c r="F24" s="125">
        <v>0</v>
      </c>
      <c r="G24" s="124">
        <f t="shared" si="5"/>
        <v>0</v>
      </c>
    </row>
    <row r="25" spans="1:7" ht="10.9" customHeight="1" x14ac:dyDescent="0.2">
      <c r="A25" s="126" t="s">
        <v>152</v>
      </c>
      <c r="B25" s="125">
        <v>0</v>
      </c>
      <c r="C25" s="125">
        <v>0</v>
      </c>
      <c r="D25" s="124">
        <f t="shared" si="4"/>
        <v>0</v>
      </c>
      <c r="E25" s="125">
        <v>0</v>
      </c>
      <c r="F25" s="125">
        <v>0</v>
      </c>
      <c r="G25" s="124">
        <f t="shared" si="5"/>
        <v>0</v>
      </c>
    </row>
    <row r="26" spans="1:7" ht="18" customHeight="1" x14ac:dyDescent="0.2">
      <c r="A26" s="126" t="s">
        <v>31</v>
      </c>
      <c r="B26" s="125">
        <v>0</v>
      </c>
      <c r="C26" s="125">
        <v>0</v>
      </c>
      <c r="D26" s="124">
        <f t="shared" si="4"/>
        <v>0</v>
      </c>
      <c r="E26" s="125">
        <v>0</v>
      </c>
      <c r="F26" s="125">
        <v>0</v>
      </c>
      <c r="G26" s="124">
        <f t="shared" si="5"/>
        <v>0</v>
      </c>
    </row>
    <row r="27" spans="1:7" ht="18" customHeight="1" x14ac:dyDescent="0.2">
      <c r="A27" s="51" t="s">
        <v>32</v>
      </c>
      <c r="B27" s="124">
        <f>B28+B29+B30+B31+B32</f>
        <v>0</v>
      </c>
      <c r="C27" s="124">
        <f t="shared" ref="C27:F27" si="6">C28+C29+C30+C31+C32</f>
        <v>0</v>
      </c>
      <c r="D27" s="124">
        <f>SUM(D28:D32)</f>
        <v>0</v>
      </c>
      <c r="E27" s="124">
        <f t="shared" si="6"/>
        <v>0</v>
      </c>
      <c r="F27" s="124">
        <f t="shared" si="6"/>
        <v>0</v>
      </c>
      <c r="G27" s="124">
        <f>SUM(G28:G32)</f>
        <v>0</v>
      </c>
    </row>
    <row r="28" spans="1:7" ht="10.9" customHeight="1" x14ac:dyDescent="0.2">
      <c r="A28" s="126" t="s">
        <v>157</v>
      </c>
      <c r="B28" s="125">
        <v>0</v>
      </c>
      <c r="C28" s="125">
        <v>0</v>
      </c>
      <c r="D28" s="124">
        <f>B28+C28</f>
        <v>0</v>
      </c>
      <c r="E28" s="125">
        <v>0</v>
      </c>
      <c r="F28" s="125">
        <v>0</v>
      </c>
      <c r="G28" s="124">
        <f t="shared" si="5"/>
        <v>0</v>
      </c>
    </row>
    <row r="29" spans="1:7" ht="10.9" customHeight="1" x14ac:dyDescent="0.2">
      <c r="A29" s="126" t="s">
        <v>153</v>
      </c>
      <c r="B29" s="125">
        <v>0</v>
      </c>
      <c r="C29" s="125">
        <v>0</v>
      </c>
      <c r="D29" s="124">
        <f t="shared" ref="D29:D33" si="7">B29+C29</f>
        <v>0</v>
      </c>
      <c r="E29" s="125">
        <v>0</v>
      </c>
      <c r="F29" s="125">
        <v>0</v>
      </c>
      <c r="G29" s="124">
        <f>F29-B29</f>
        <v>0</v>
      </c>
    </row>
    <row r="30" spans="1:7" ht="10.9" customHeight="1" x14ac:dyDescent="0.2">
      <c r="A30" s="126" t="s">
        <v>154</v>
      </c>
      <c r="B30" s="125">
        <v>0</v>
      </c>
      <c r="C30" s="125">
        <v>0</v>
      </c>
      <c r="D30" s="124">
        <f t="shared" si="7"/>
        <v>0</v>
      </c>
      <c r="E30" s="125">
        <v>0</v>
      </c>
      <c r="F30" s="125">
        <v>0</v>
      </c>
      <c r="G30" s="124">
        <f t="shared" si="5"/>
        <v>0</v>
      </c>
    </row>
    <row r="31" spans="1:7" ht="11.25" customHeight="1" x14ac:dyDescent="0.2">
      <c r="A31" s="126" t="s">
        <v>33</v>
      </c>
      <c r="B31" s="125">
        <v>0</v>
      </c>
      <c r="C31" s="125">
        <v>0</v>
      </c>
      <c r="D31" s="124">
        <f t="shared" si="7"/>
        <v>0</v>
      </c>
      <c r="E31" s="125">
        <v>0</v>
      </c>
      <c r="F31" s="125">
        <v>0</v>
      </c>
      <c r="G31" s="124">
        <f t="shared" si="5"/>
        <v>0</v>
      </c>
    </row>
    <row r="32" spans="1:7" ht="9.75" customHeight="1" x14ac:dyDescent="0.2">
      <c r="A32" s="126" t="s">
        <v>158</v>
      </c>
      <c r="B32" s="125">
        <v>0</v>
      </c>
      <c r="C32" s="125">
        <v>0</v>
      </c>
      <c r="D32" s="124">
        <f t="shared" si="7"/>
        <v>0</v>
      </c>
      <c r="E32" s="125">
        <v>0</v>
      </c>
      <c r="F32" s="125">
        <v>0</v>
      </c>
      <c r="G32" s="124">
        <f t="shared" si="5"/>
        <v>0</v>
      </c>
    </row>
    <row r="33" spans="1:7" ht="9.75" customHeight="1" x14ac:dyDescent="0.2">
      <c r="A33" s="51" t="s">
        <v>189</v>
      </c>
      <c r="B33" s="125">
        <v>0</v>
      </c>
      <c r="C33" s="125">
        <v>0</v>
      </c>
      <c r="D33" s="124">
        <f t="shared" si="7"/>
        <v>0</v>
      </c>
      <c r="E33" s="125">
        <v>0</v>
      </c>
      <c r="F33" s="125">
        <v>0</v>
      </c>
      <c r="G33" s="124">
        <f t="shared" si="5"/>
        <v>0</v>
      </c>
    </row>
    <row r="34" spans="1:7" ht="10.5" customHeight="1" x14ac:dyDescent="0.2">
      <c r="A34" s="51" t="s">
        <v>212</v>
      </c>
      <c r="B34" s="125">
        <f>B35</f>
        <v>0</v>
      </c>
      <c r="C34" s="125">
        <f>C35</f>
        <v>0</v>
      </c>
      <c r="D34" s="125">
        <f>D35</f>
        <v>0</v>
      </c>
      <c r="E34" s="125">
        <f>E35</f>
        <v>0</v>
      </c>
      <c r="F34" s="125">
        <f t="shared" ref="F34:G34" si="8">F35</f>
        <v>0</v>
      </c>
      <c r="G34" s="125">
        <f t="shared" si="8"/>
        <v>0</v>
      </c>
    </row>
    <row r="35" spans="1:7" ht="9" customHeight="1" x14ac:dyDescent="0.2">
      <c r="A35" s="126" t="s">
        <v>213</v>
      </c>
      <c r="B35" s="125">
        <v>0</v>
      </c>
      <c r="C35" s="125">
        <v>0</v>
      </c>
      <c r="D35" s="124">
        <f t="shared" ref="D35" si="9">B35+C35</f>
        <v>0</v>
      </c>
      <c r="E35" s="125">
        <v>0</v>
      </c>
      <c r="F35" s="125">
        <v>0</v>
      </c>
      <c r="G35" s="124">
        <f>F35-B35</f>
        <v>0</v>
      </c>
    </row>
    <row r="36" spans="1:7" ht="9.75" customHeight="1" x14ac:dyDescent="0.2">
      <c r="A36" s="51" t="s">
        <v>214</v>
      </c>
      <c r="B36" s="125">
        <f>B37+B38</f>
        <v>0</v>
      </c>
      <c r="C36" s="125">
        <f t="shared" ref="C36:G36" si="10">C37+C38</f>
        <v>0</v>
      </c>
      <c r="D36" s="124">
        <f t="shared" si="10"/>
        <v>0</v>
      </c>
      <c r="E36" s="125">
        <f t="shared" si="10"/>
        <v>0</v>
      </c>
      <c r="F36" s="125">
        <f t="shared" si="10"/>
        <v>0</v>
      </c>
      <c r="G36" s="124">
        <f t="shared" si="10"/>
        <v>0</v>
      </c>
    </row>
    <row r="37" spans="1:7" ht="9.75" customHeight="1" x14ac:dyDescent="0.2">
      <c r="A37" s="126" t="s">
        <v>208</v>
      </c>
      <c r="B37" s="125">
        <v>0</v>
      </c>
      <c r="C37" s="125">
        <v>0</v>
      </c>
      <c r="D37" s="124">
        <v>0</v>
      </c>
      <c r="E37" s="125">
        <v>0</v>
      </c>
      <c r="F37" s="125">
        <v>0</v>
      </c>
      <c r="G37" s="124">
        <v>0</v>
      </c>
    </row>
    <row r="38" spans="1:7" ht="9.75" customHeight="1" x14ac:dyDescent="0.2">
      <c r="A38" s="126" t="s">
        <v>209</v>
      </c>
      <c r="B38" s="125">
        <v>0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</row>
    <row r="39" spans="1:7" ht="17.25" customHeight="1" x14ac:dyDescent="0.2">
      <c r="A39" s="127" t="s">
        <v>220</v>
      </c>
      <c r="B39" s="128">
        <f>B8+B9+B10+B11+B12+B13+B14+B15+B27+B33+B34+B36</f>
        <v>70000000</v>
      </c>
      <c r="C39" s="128">
        <f>C8+C9+C10+C11+C12+C13+C14+C15+C27+C33+C34+C36</f>
        <v>30113455</v>
      </c>
      <c r="D39" s="128">
        <f>D8+D9+D10+D11+D12+D13+D14+D15+D27+D33+D34+D36</f>
        <v>100113455</v>
      </c>
      <c r="E39" s="128">
        <f t="shared" ref="E39" si="11">E8+E9+E10+E11+E12+E13+E14+E15+E27+E33+E34+E36</f>
        <v>100100957</v>
      </c>
      <c r="F39" s="128">
        <f>F8+F9+F10+F11+F12+F13+F14+F15+F27+F33+F34+F36</f>
        <v>100100957</v>
      </c>
      <c r="G39" s="128">
        <f>G8+G9+G10+G11+G12+G13+G14+G15+G27+G33+G34+G36</f>
        <v>30100957</v>
      </c>
    </row>
    <row r="40" spans="1:7" ht="10.5" customHeight="1" x14ac:dyDescent="0.2">
      <c r="A40" s="129" t="s">
        <v>159</v>
      </c>
      <c r="B40" s="130"/>
      <c r="C40" s="130"/>
      <c r="D40" s="130"/>
      <c r="E40" s="130"/>
      <c r="F40" s="131"/>
      <c r="G40" s="130"/>
    </row>
    <row r="41" spans="1:7" ht="4.5" customHeight="1" x14ac:dyDescent="0.2">
      <c r="A41" s="127"/>
      <c r="B41" s="130"/>
      <c r="C41" s="130"/>
      <c r="D41" s="130"/>
      <c r="E41" s="130"/>
      <c r="F41" s="131"/>
      <c r="G41" s="130"/>
    </row>
    <row r="42" spans="1:7" ht="9.75" customHeight="1" x14ac:dyDescent="0.2">
      <c r="A42" s="127" t="s">
        <v>160</v>
      </c>
      <c r="B42" s="130"/>
      <c r="C42" s="130"/>
      <c r="D42" s="130"/>
      <c r="E42" s="130"/>
      <c r="F42" s="131"/>
      <c r="G42" s="130"/>
    </row>
    <row r="43" spans="1:7" ht="10.5" customHeight="1" x14ac:dyDescent="0.2">
      <c r="A43" s="51" t="s">
        <v>215</v>
      </c>
      <c r="B43" s="132">
        <f>B44+B45+B46+B47+B48+B49+B50+B51</f>
        <v>0</v>
      </c>
      <c r="C43" s="132">
        <f t="shared" ref="C43:G43" si="12">C44+C45+C46+C47+C48+C49+C50+C51</f>
        <v>20426548</v>
      </c>
      <c r="D43" s="132">
        <f>D44+D45+D46+D47+D48+D49+D50+D51</f>
        <v>20426548</v>
      </c>
      <c r="E43" s="132">
        <f t="shared" si="12"/>
        <v>20426548</v>
      </c>
      <c r="F43" s="132">
        <f t="shared" si="12"/>
        <v>20426548</v>
      </c>
      <c r="G43" s="132">
        <f t="shared" si="12"/>
        <v>20426548</v>
      </c>
    </row>
    <row r="44" spans="1:7" ht="19.5" customHeight="1" x14ac:dyDescent="0.2">
      <c r="A44" s="126" t="s">
        <v>161</v>
      </c>
      <c r="B44" s="132">
        <v>0</v>
      </c>
      <c r="C44" s="132">
        <v>0</v>
      </c>
      <c r="D44" s="124">
        <f t="shared" ref="D44:D49" si="13">B44+C44</f>
        <v>0</v>
      </c>
      <c r="E44" s="132">
        <v>0</v>
      </c>
      <c r="F44" s="132">
        <v>0</v>
      </c>
      <c r="G44" s="124">
        <f>F44-B44</f>
        <v>0</v>
      </c>
    </row>
    <row r="45" spans="1:7" ht="16.5" customHeight="1" x14ac:dyDescent="0.2">
      <c r="A45" s="126" t="s">
        <v>162</v>
      </c>
      <c r="B45" s="132">
        <v>0</v>
      </c>
      <c r="C45" s="132">
        <v>0</v>
      </c>
      <c r="D45" s="124">
        <f t="shared" si="13"/>
        <v>0</v>
      </c>
      <c r="E45" s="132">
        <v>0</v>
      </c>
      <c r="F45" s="132">
        <v>0</v>
      </c>
      <c r="G45" s="124">
        <f t="shared" ref="G45:G55" si="14">F45-B45</f>
        <v>0</v>
      </c>
    </row>
    <row r="46" spans="1:7" ht="15.75" customHeight="1" x14ac:dyDescent="0.2">
      <c r="A46" s="126" t="s">
        <v>432</v>
      </c>
      <c r="B46" s="132">
        <v>0</v>
      </c>
      <c r="C46" s="132">
        <v>0</v>
      </c>
      <c r="D46" s="124">
        <f t="shared" si="13"/>
        <v>0</v>
      </c>
      <c r="E46" s="132">
        <v>0</v>
      </c>
      <c r="F46" s="132">
        <v>0</v>
      </c>
      <c r="G46" s="124">
        <f t="shared" si="14"/>
        <v>0</v>
      </c>
    </row>
    <row r="47" spans="1:7" ht="24.75" x14ac:dyDescent="0.2">
      <c r="A47" s="126" t="s">
        <v>163</v>
      </c>
      <c r="B47" s="132">
        <v>0</v>
      </c>
      <c r="C47" s="132">
        <v>0</v>
      </c>
      <c r="D47" s="124">
        <f t="shared" si="13"/>
        <v>0</v>
      </c>
      <c r="E47" s="132">
        <v>0</v>
      </c>
      <c r="F47" s="132">
        <v>0</v>
      </c>
      <c r="G47" s="124">
        <f t="shared" si="14"/>
        <v>0</v>
      </c>
    </row>
    <row r="48" spans="1:7" ht="10.5" customHeight="1" x14ac:dyDescent="0.2">
      <c r="A48" s="126" t="s">
        <v>164</v>
      </c>
      <c r="B48" s="132">
        <v>0</v>
      </c>
      <c r="C48" s="132">
        <f>11763910+8662638</f>
        <v>20426548</v>
      </c>
      <c r="D48" s="124">
        <f t="shared" si="13"/>
        <v>20426548</v>
      </c>
      <c r="E48" s="132">
        <f>11763910+8662638</f>
        <v>20426548</v>
      </c>
      <c r="F48" s="132">
        <f>11763910+8662638</f>
        <v>20426548</v>
      </c>
      <c r="G48" s="124">
        <f t="shared" si="14"/>
        <v>20426548</v>
      </c>
    </row>
    <row r="49" spans="1:7" ht="16.5" x14ac:dyDescent="0.2">
      <c r="A49" s="126" t="s">
        <v>165</v>
      </c>
      <c r="B49" s="132">
        <v>0</v>
      </c>
      <c r="C49" s="132">
        <v>0</v>
      </c>
      <c r="D49" s="124">
        <f t="shared" si="13"/>
        <v>0</v>
      </c>
      <c r="E49" s="132">
        <v>0</v>
      </c>
      <c r="F49" s="132">
        <v>0</v>
      </c>
      <c r="G49" s="124">
        <f t="shared" si="14"/>
        <v>0</v>
      </c>
    </row>
    <row r="50" spans="1:7" ht="16.5" x14ac:dyDescent="0.2">
      <c r="A50" s="126" t="s">
        <v>166</v>
      </c>
      <c r="B50" s="132">
        <v>0</v>
      </c>
      <c r="C50" s="132">
        <v>0</v>
      </c>
      <c r="D50" s="49">
        <f>B50+C50</f>
        <v>0</v>
      </c>
      <c r="E50" s="132">
        <v>0</v>
      </c>
      <c r="F50" s="132">
        <v>0</v>
      </c>
      <c r="G50" s="49">
        <f t="shared" si="14"/>
        <v>0</v>
      </c>
    </row>
    <row r="51" spans="1:7" ht="16.5" x14ac:dyDescent="0.2">
      <c r="A51" s="126" t="s">
        <v>167</v>
      </c>
      <c r="B51" s="132">
        <v>0</v>
      </c>
      <c r="C51" s="132">
        <v>0</v>
      </c>
      <c r="D51" s="49">
        <f>B51+C51</f>
        <v>0</v>
      </c>
      <c r="E51" s="132">
        <v>0</v>
      </c>
      <c r="F51" s="132">
        <v>0</v>
      </c>
      <c r="G51" s="49">
        <f t="shared" si="14"/>
        <v>0</v>
      </c>
    </row>
    <row r="52" spans="1:7" ht="10.5" customHeight="1" x14ac:dyDescent="0.2">
      <c r="A52" s="51" t="s">
        <v>216</v>
      </c>
      <c r="B52" s="133">
        <f>B53+B54+B55+B56</f>
        <v>0</v>
      </c>
      <c r="C52" s="133">
        <f t="shared" ref="C52:G52" si="15">C53+C54+C55+C56</f>
        <v>72462555</v>
      </c>
      <c r="D52" s="133">
        <f t="shared" si="15"/>
        <v>72462555</v>
      </c>
      <c r="E52" s="133">
        <f t="shared" si="15"/>
        <v>72462555</v>
      </c>
      <c r="F52" s="133">
        <f t="shared" si="15"/>
        <v>72462555</v>
      </c>
      <c r="G52" s="133">
        <f t="shared" si="15"/>
        <v>72462555</v>
      </c>
    </row>
    <row r="53" spans="1:7" ht="10.5" customHeight="1" x14ac:dyDescent="0.2">
      <c r="A53" s="126" t="s">
        <v>193</v>
      </c>
      <c r="B53" s="133">
        <v>0</v>
      </c>
      <c r="C53" s="133">
        <v>0</v>
      </c>
      <c r="D53" s="49">
        <f>B53+C53</f>
        <v>0</v>
      </c>
      <c r="E53" s="133">
        <v>0</v>
      </c>
      <c r="F53" s="134">
        <v>0</v>
      </c>
      <c r="G53" s="49">
        <f t="shared" si="14"/>
        <v>0</v>
      </c>
    </row>
    <row r="54" spans="1:7" ht="11.25" customHeight="1" x14ac:dyDescent="0.2">
      <c r="A54" s="126" t="s">
        <v>192</v>
      </c>
      <c r="B54" s="133">
        <v>0</v>
      </c>
      <c r="C54" s="133">
        <v>0</v>
      </c>
      <c r="D54" s="49">
        <f>B54+C54</f>
        <v>0</v>
      </c>
      <c r="E54" s="133">
        <v>0</v>
      </c>
      <c r="F54" s="134">
        <v>0</v>
      </c>
      <c r="G54" s="49">
        <f t="shared" si="14"/>
        <v>0</v>
      </c>
    </row>
    <row r="55" spans="1:7" ht="10.5" customHeight="1" x14ac:dyDescent="0.2">
      <c r="A55" s="126" t="s">
        <v>191</v>
      </c>
      <c r="B55" s="133">
        <v>0</v>
      </c>
      <c r="C55" s="133">
        <v>0</v>
      </c>
      <c r="D55" s="49">
        <f>B55+C55</f>
        <v>0</v>
      </c>
      <c r="E55" s="133">
        <v>0</v>
      </c>
      <c r="F55" s="134">
        <v>0</v>
      </c>
      <c r="G55" s="49">
        <f t="shared" si="14"/>
        <v>0</v>
      </c>
    </row>
    <row r="56" spans="1:7" ht="9.75" customHeight="1" x14ac:dyDescent="0.2">
      <c r="A56" s="126" t="s">
        <v>190</v>
      </c>
      <c r="B56" s="49">
        <v>0</v>
      </c>
      <c r="C56" s="49">
        <f>24312515+11314077+1934944+2426952+8372693+2562200+1952741+19586433</f>
        <v>72462555</v>
      </c>
      <c r="D56" s="133">
        <f>B56+C56</f>
        <v>72462555</v>
      </c>
      <c r="E56" s="49">
        <f>24312515+11314077+1934944+2426952+8372693+2562200+1952741+19586433</f>
        <v>72462555</v>
      </c>
      <c r="F56" s="49">
        <f>24312515+11314077+1934944+2426952+8372693+2562200+1952741+19586433</f>
        <v>72462555</v>
      </c>
      <c r="G56" s="133">
        <f>+F56-B56</f>
        <v>72462555</v>
      </c>
    </row>
    <row r="57" spans="1:7" ht="11.25" customHeight="1" x14ac:dyDescent="0.2">
      <c r="A57" s="51" t="s">
        <v>217</v>
      </c>
      <c r="B57" s="133">
        <f>B58+B59</f>
        <v>0</v>
      </c>
      <c r="C57" s="133">
        <f t="shared" ref="C57:F57" si="16">C58+C59</f>
        <v>0</v>
      </c>
      <c r="D57" s="133">
        <f>D58+D59</f>
        <v>0</v>
      </c>
      <c r="E57" s="133">
        <f t="shared" si="16"/>
        <v>0</v>
      </c>
      <c r="F57" s="133">
        <f t="shared" si="16"/>
        <v>0</v>
      </c>
      <c r="G57" s="133">
        <f>G58+G59</f>
        <v>0</v>
      </c>
    </row>
    <row r="58" spans="1:7" ht="16.5" x14ac:dyDescent="0.2">
      <c r="A58" s="126" t="s">
        <v>168</v>
      </c>
      <c r="B58" s="133">
        <v>0</v>
      </c>
      <c r="C58" s="133">
        <v>0</v>
      </c>
      <c r="D58" s="49">
        <f t="shared" ref="D58:D59" si="17">B58+C58</f>
        <v>0</v>
      </c>
      <c r="E58" s="133">
        <v>0</v>
      </c>
      <c r="F58" s="134">
        <v>0</v>
      </c>
      <c r="G58" s="49">
        <f t="shared" ref="G58:G59" si="18">F58-B58</f>
        <v>0</v>
      </c>
    </row>
    <row r="59" spans="1:7" ht="10.5" customHeight="1" x14ac:dyDescent="0.2">
      <c r="A59" s="126" t="s">
        <v>169</v>
      </c>
      <c r="B59" s="133">
        <v>0</v>
      </c>
      <c r="C59" s="133">
        <v>0</v>
      </c>
      <c r="D59" s="49">
        <f t="shared" si="17"/>
        <v>0</v>
      </c>
      <c r="E59" s="133">
        <v>0</v>
      </c>
      <c r="F59" s="134">
        <v>0</v>
      </c>
      <c r="G59" s="49">
        <f t="shared" si="18"/>
        <v>0</v>
      </c>
    </row>
    <row r="60" spans="1:7" ht="16.5" x14ac:dyDescent="0.2">
      <c r="A60" s="51" t="s">
        <v>218</v>
      </c>
      <c r="B60" s="49">
        <f>94418000+576580991</f>
        <v>670998991</v>
      </c>
      <c r="C60" s="49">
        <f>0+16946074</f>
        <v>16946074</v>
      </c>
      <c r="D60" s="133">
        <f>B60+C60</f>
        <v>687945065</v>
      </c>
      <c r="E60" s="49">
        <f>94418000+593527065</f>
        <v>687945065</v>
      </c>
      <c r="F60" s="49">
        <f>94418000+590875675</f>
        <v>685293675</v>
      </c>
      <c r="G60" s="133">
        <f>+F60-B60</f>
        <v>14294684</v>
      </c>
    </row>
    <row r="61" spans="1:7" x14ac:dyDescent="0.2">
      <c r="A61" s="51" t="s">
        <v>219</v>
      </c>
      <c r="B61" s="133">
        <v>0</v>
      </c>
      <c r="C61" s="133">
        <v>0</v>
      </c>
      <c r="D61" s="49">
        <f t="shared" ref="D61" si="19">B61+C61</f>
        <v>0</v>
      </c>
      <c r="E61" s="133">
        <v>0</v>
      </c>
      <c r="F61" s="134">
        <v>0</v>
      </c>
      <c r="G61" s="49">
        <f t="shared" ref="G61" si="20">F61-B61</f>
        <v>0</v>
      </c>
    </row>
    <row r="62" spans="1:7" ht="16.5" x14ac:dyDescent="0.2">
      <c r="A62" s="127" t="s">
        <v>221</v>
      </c>
      <c r="B62" s="135">
        <f>B43+B52+B57+B60+B61</f>
        <v>670998991</v>
      </c>
      <c r="C62" s="135">
        <f>C43+C52+C57+C60+C61</f>
        <v>109835177</v>
      </c>
      <c r="D62" s="135">
        <f t="shared" ref="D62" si="21">D43+D52+D57+D60+D61</f>
        <v>780834168</v>
      </c>
      <c r="E62" s="135">
        <f>E43+E52+E57+E60+E61</f>
        <v>780834168</v>
      </c>
      <c r="F62" s="135">
        <f>F43+F52+F57+F60+F61</f>
        <v>778182778</v>
      </c>
      <c r="G62" s="135">
        <f>G43+G52+G57+G60+G61</f>
        <v>107183787</v>
      </c>
    </row>
    <row r="63" spans="1:7" ht="9.75" customHeight="1" x14ac:dyDescent="0.2">
      <c r="A63" s="127" t="s">
        <v>170</v>
      </c>
      <c r="B63" s="135">
        <f>B64</f>
        <v>0</v>
      </c>
      <c r="C63" s="135">
        <f>C64</f>
        <v>0</v>
      </c>
      <c r="D63" s="135">
        <f>D64</f>
        <v>0</v>
      </c>
      <c r="E63" s="135">
        <f t="shared" ref="E63:G63" si="22">E64</f>
        <v>0</v>
      </c>
      <c r="F63" s="135">
        <f t="shared" si="22"/>
        <v>0</v>
      </c>
      <c r="G63" s="135">
        <f t="shared" si="22"/>
        <v>0</v>
      </c>
    </row>
    <row r="64" spans="1:7" x14ac:dyDescent="0.2">
      <c r="A64" s="51" t="s">
        <v>171</v>
      </c>
      <c r="B64" s="133">
        <v>0</v>
      </c>
      <c r="C64" s="133">
        <v>0</v>
      </c>
      <c r="D64" s="49">
        <f>B64+C64</f>
        <v>0</v>
      </c>
      <c r="E64" s="133">
        <v>0</v>
      </c>
      <c r="F64" s="134">
        <v>0</v>
      </c>
      <c r="G64" s="49">
        <f t="shared" ref="G64" si="23">F64-B64</f>
        <v>0</v>
      </c>
    </row>
    <row r="65" spans="1:7" ht="10.5" customHeight="1" x14ac:dyDescent="0.2">
      <c r="A65" s="127" t="s">
        <v>172</v>
      </c>
      <c r="B65" s="135">
        <f>B39+B62+B63</f>
        <v>740998991</v>
      </c>
      <c r="C65" s="135">
        <f t="shared" ref="C65:G65" si="24">C39+C62+C63</f>
        <v>139948632</v>
      </c>
      <c r="D65" s="135">
        <f t="shared" si="24"/>
        <v>880947623</v>
      </c>
      <c r="E65" s="135">
        <f>E39+E62+E63</f>
        <v>880935125</v>
      </c>
      <c r="F65" s="135">
        <f>F39+F62+F63</f>
        <v>878283735</v>
      </c>
      <c r="G65" s="135">
        <f t="shared" si="24"/>
        <v>137284744</v>
      </c>
    </row>
    <row r="66" spans="1:7" ht="9" customHeight="1" x14ac:dyDescent="0.2">
      <c r="A66" s="136" t="s">
        <v>173</v>
      </c>
      <c r="B66" s="133"/>
      <c r="C66" s="133"/>
      <c r="D66" s="133"/>
      <c r="E66" s="133"/>
      <c r="F66" s="134"/>
      <c r="G66" s="133"/>
    </row>
    <row r="67" spans="1:7" ht="16.5" x14ac:dyDescent="0.2">
      <c r="A67" s="51" t="s">
        <v>174</v>
      </c>
      <c r="B67" s="133">
        <v>0</v>
      </c>
      <c r="C67" s="133">
        <v>0</v>
      </c>
      <c r="D67" s="49">
        <f t="shared" ref="D67:D68" si="25">B67+C67</f>
        <v>0</v>
      </c>
      <c r="E67" s="133">
        <v>0</v>
      </c>
      <c r="F67" s="133">
        <v>0</v>
      </c>
      <c r="G67" s="49">
        <f t="shared" ref="G67:G68" si="26">F67-B67</f>
        <v>0</v>
      </c>
    </row>
    <row r="68" spans="1:7" ht="16.5" x14ac:dyDescent="0.2">
      <c r="A68" s="51" t="s">
        <v>175</v>
      </c>
      <c r="B68" s="133">
        <v>0</v>
      </c>
      <c r="C68" s="133">
        <v>0</v>
      </c>
      <c r="D68" s="49">
        <f t="shared" si="25"/>
        <v>0</v>
      </c>
      <c r="E68" s="133">
        <v>0</v>
      </c>
      <c r="F68" s="133">
        <v>0</v>
      </c>
      <c r="G68" s="49">
        <f t="shared" si="26"/>
        <v>0</v>
      </c>
    </row>
    <row r="69" spans="1:7" ht="12" customHeight="1" x14ac:dyDescent="0.2">
      <c r="A69" s="137" t="s">
        <v>176</v>
      </c>
      <c r="B69" s="138">
        <f>B67+B68</f>
        <v>0</v>
      </c>
      <c r="C69" s="138">
        <f t="shared" ref="C69:G69" si="27">C67+C68</f>
        <v>0</v>
      </c>
      <c r="D69" s="138">
        <f t="shared" si="27"/>
        <v>0</v>
      </c>
      <c r="E69" s="138">
        <f t="shared" si="27"/>
        <v>0</v>
      </c>
      <c r="F69" s="138">
        <f t="shared" si="27"/>
        <v>0</v>
      </c>
      <c r="G69" s="138">
        <f t="shared" si="27"/>
        <v>0</v>
      </c>
    </row>
    <row r="70" spans="1:7" x14ac:dyDescent="0.2">
      <c r="A70" s="85"/>
      <c r="B70" s="85"/>
      <c r="C70" s="85"/>
      <c r="D70" s="85"/>
      <c r="E70" s="85"/>
      <c r="F70" s="85"/>
      <c r="G70" s="85"/>
    </row>
    <row r="71" spans="1:7" x14ac:dyDescent="0.2">
      <c r="A71" s="85"/>
      <c r="B71" s="85"/>
      <c r="C71" s="85"/>
      <c r="D71" s="85"/>
      <c r="E71" s="85"/>
      <c r="F71" s="85"/>
      <c r="G71" s="85"/>
    </row>
    <row r="72" spans="1:7" x14ac:dyDescent="0.2">
      <c r="A72" s="85"/>
      <c r="B72" s="85"/>
      <c r="C72" s="85"/>
      <c r="D72" s="85"/>
      <c r="E72" s="85"/>
      <c r="F72" s="85"/>
      <c r="G72" s="85"/>
    </row>
    <row r="73" spans="1:7" x14ac:dyDescent="0.2">
      <c r="A73" s="85"/>
      <c r="B73" s="85"/>
      <c r="C73" s="85"/>
      <c r="D73" s="85"/>
      <c r="E73" s="85"/>
      <c r="F73" s="85"/>
      <c r="G73" s="85"/>
    </row>
    <row r="74" spans="1:7" x14ac:dyDescent="0.2">
      <c r="A74" s="85"/>
      <c r="B74" s="85"/>
      <c r="C74" s="85"/>
      <c r="D74" s="85"/>
      <c r="E74" s="85"/>
      <c r="F74" s="85"/>
      <c r="G74" s="85"/>
    </row>
  </sheetData>
  <mergeCells count="6">
    <mergeCell ref="A1:G1"/>
    <mergeCell ref="A2:G2"/>
    <mergeCell ref="A3:G3"/>
    <mergeCell ref="A5:A6"/>
    <mergeCell ref="B5:F5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topLeftCell="A129" zoomScale="150" zoomScaleNormal="150" workbookViewId="0">
      <selection activeCell="C18" sqref="C18"/>
    </sheetView>
  </sheetViews>
  <sheetFormatPr baseColWidth="10" defaultColWidth="8.83203125" defaultRowHeight="12.75" x14ac:dyDescent="0.2"/>
  <cols>
    <col min="1" max="1" width="46.33203125" customWidth="1"/>
    <col min="2" max="2" width="11.83203125" customWidth="1"/>
    <col min="3" max="3" width="12.1640625" customWidth="1"/>
    <col min="4" max="4" width="12" customWidth="1"/>
    <col min="5" max="7" width="12.1640625" customWidth="1"/>
  </cols>
  <sheetData>
    <row r="1" spans="1:7" ht="9.75" customHeight="1" x14ac:dyDescent="0.2">
      <c r="A1" s="314" t="s">
        <v>228</v>
      </c>
      <c r="B1" s="315"/>
      <c r="C1" s="315"/>
      <c r="D1" s="315"/>
      <c r="E1" s="315"/>
      <c r="F1" s="315"/>
      <c r="G1" s="316"/>
    </row>
    <row r="2" spans="1:7" ht="9.75" customHeight="1" x14ac:dyDescent="0.2">
      <c r="A2" s="212" t="s">
        <v>248</v>
      </c>
      <c r="B2" s="213"/>
      <c r="C2" s="213"/>
      <c r="D2" s="213"/>
      <c r="E2" s="213"/>
      <c r="F2" s="213"/>
      <c r="G2" s="317"/>
    </row>
    <row r="3" spans="1:7" ht="9" customHeight="1" x14ac:dyDescent="0.2">
      <c r="A3" s="212" t="s">
        <v>249</v>
      </c>
      <c r="B3" s="213"/>
      <c r="C3" s="213"/>
      <c r="D3" s="213"/>
      <c r="E3" s="213"/>
      <c r="F3" s="213"/>
      <c r="G3" s="317"/>
    </row>
    <row r="4" spans="1:7" ht="9" customHeight="1" x14ac:dyDescent="0.2">
      <c r="A4" s="212" t="s">
        <v>430</v>
      </c>
      <c r="B4" s="213"/>
      <c r="C4" s="213"/>
      <c r="D4" s="213"/>
      <c r="E4" s="213"/>
      <c r="F4" s="213"/>
      <c r="G4" s="317"/>
    </row>
    <row r="5" spans="1:7" ht="7.5" customHeight="1" x14ac:dyDescent="0.2">
      <c r="A5" s="311" t="s">
        <v>266</v>
      </c>
      <c r="B5" s="312"/>
      <c r="C5" s="312"/>
      <c r="D5" s="312"/>
      <c r="E5" s="312"/>
      <c r="F5" s="312"/>
      <c r="G5" s="313"/>
    </row>
    <row r="6" spans="1:7" ht="14.25" customHeight="1" x14ac:dyDescent="0.2">
      <c r="A6" s="5" t="s">
        <v>148</v>
      </c>
      <c r="B6" s="5" t="s">
        <v>36</v>
      </c>
      <c r="C6" s="5" t="s">
        <v>17</v>
      </c>
      <c r="D6" s="5" t="s">
        <v>18</v>
      </c>
      <c r="E6" s="5" t="s">
        <v>13</v>
      </c>
      <c r="F6" s="5" t="s">
        <v>14</v>
      </c>
      <c r="G6" s="5" t="s">
        <v>35</v>
      </c>
    </row>
    <row r="7" spans="1:7" ht="9" customHeight="1" x14ac:dyDescent="0.2">
      <c r="A7" s="139" t="s">
        <v>37</v>
      </c>
      <c r="B7" s="140">
        <f>B8+B16+B26+B36+B46+B56+B60+B69+B73</f>
        <v>70000000</v>
      </c>
      <c r="C7" s="140">
        <f t="shared" ref="C7:G7" si="0">C8+C16+C26+C36+C46+C56+C60+C69+C73</f>
        <v>22115148.129999999</v>
      </c>
      <c r="D7" s="140">
        <f t="shared" si="0"/>
        <v>92115148.129999995</v>
      </c>
      <c r="E7" s="140">
        <f t="shared" si="0"/>
        <v>89079186</v>
      </c>
      <c r="F7" s="140">
        <f t="shared" si="0"/>
        <v>89079186</v>
      </c>
      <c r="G7" s="140">
        <f t="shared" si="0"/>
        <v>3035962.13</v>
      </c>
    </row>
    <row r="8" spans="1:7" ht="9.75" customHeight="1" x14ac:dyDescent="0.2">
      <c r="A8" s="141" t="s">
        <v>38</v>
      </c>
      <c r="B8" s="142">
        <f>B9+B10+B11+B12+B13+B14+B15</f>
        <v>31813043</v>
      </c>
      <c r="C8" s="142">
        <f t="shared" ref="C8:F8" si="1">C9+C10+C11+C12+C13+C14+C15</f>
        <v>2720101</v>
      </c>
      <c r="D8" s="142">
        <f t="shared" si="1"/>
        <v>34533144</v>
      </c>
      <c r="E8" s="142">
        <f>E9+E10+E11+E12+E13+E14+E15</f>
        <v>34183458</v>
      </c>
      <c r="F8" s="142">
        <f t="shared" si="1"/>
        <v>34183458</v>
      </c>
      <c r="G8" s="142">
        <f>D8-E8</f>
        <v>349686</v>
      </c>
    </row>
    <row r="9" spans="1:7" ht="10.5" customHeight="1" x14ac:dyDescent="0.2">
      <c r="A9" s="143" t="s">
        <v>39</v>
      </c>
      <c r="B9" s="142">
        <v>15209578</v>
      </c>
      <c r="C9" s="142">
        <v>1931679</v>
      </c>
      <c r="D9" s="142">
        <f t="shared" ref="D9:D15" si="2">+B9+C9</f>
        <v>17141257</v>
      </c>
      <c r="E9" s="142">
        <v>16917784</v>
      </c>
      <c r="F9" s="142">
        <v>16917784</v>
      </c>
      <c r="G9" s="142">
        <f t="shared" ref="G9:G15" si="3">D9-E9</f>
        <v>223473</v>
      </c>
    </row>
    <row r="10" spans="1:7" ht="10.5" customHeight="1" x14ac:dyDescent="0.2">
      <c r="A10" s="143" t="s">
        <v>40</v>
      </c>
      <c r="B10" s="142">
        <v>6864013</v>
      </c>
      <c r="C10" s="142">
        <v>1202241</v>
      </c>
      <c r="D10" s="142">
        <f t="shared" si="2"/>
        <v>8066254</v>
      </c>
      <c r="E10" s="142">
        <v>8054091</v>
      </c>
      <c r="F10" s="142">
        <v>8054091</v>
      </c>
      <c r="G10" s="142">
        <f t="shared" si="3"/>
        <v>12163</v>
      </c>
    </row>
    <row r="11" spans="1:7" ht="9.75" customHeight="1" x14ac:dyDescent="0.2">
      <c r="A11" s="143" t="s">
        <v>41</v>
      </c>
      <c r="B11" s="142">
        <v>1674967</v>
      </c>
      <c r="C11" s="142">
        <v>1149489</v>
      </c>
      <c r="D11" s="142">
        <f t="shared" si="2"/>
        <v>2824456</v>
      </c>
      <c r="E11" s="142">
        <v>2759110</v>
      </c>
      <c r="F11" s="142">
        <v>2759110</v>
      </c>
      <c r="G11" s="142">
        <f t="shared" si="3"/>
        <v>65346</v>
      </c>
    </row>
    <row r="12" spans="1:7" ht="10.5" customHeight="1" x14ac:dyDescent="0.2">
      <c r="A12" s="143" t="s">
        <v>42</v>
      </c>
      <c r="B12" s="142">
        <v>0</v>
      </c>
      <c r="C12" s="142">
        <v>709750</v>
      </c>
      <c r="D12" s="142">
        <f t="shared" si="2"/>
        <v>709750</v>
      </c>
      <c r="E12" s="142">
        <v>703668</v>
      </c>
      <c r="F12" s="142">
        <v>703668</v>
      </c>
      <c r="G12" s="142">
        <f t="shared" si="3"/>
        <v>6082</v>
      </c>
    </row>
    <row r="13" spans="1:7" ht="10.5" customHeight="1" x14ac:dyDescent="0.2">
      <c r="A13" s="143" t="s">
        <v>43</v>
      </c>
      <c r="B13" s="142">
        <v>8064485</v>
      </c>
      <c r="C13" s="142">
        <v>-2273058</v>
      </c>
      <c r="D13" s="142">
        <f t="shared" si="2"/>
        <v>5791427</v>
      </c>
      <c r="E13" s="142">
        <v>5748805</v>
      </c>
      <c r="F13" s="142">
        <v>5748805</v>
      </c>
      <c r="G13" s="142">
        <f t="shared" si="3"/>
        <v>42622</v>
      </c>
    </row>
    <row r="14" spans="1:7" ht="9" customHeight="1" x14ac:dyDescent="0.2">
      <c r="A14" s="143" t="s">
        <v>44</v>
      </c>
      <c r="B14" s="142">
        <v>0</v>
      </c>
      <c r="C14" s="142">
        <v>0</v>
      </c>
      <c r="D14" s="142">
        <f t="shared" si="2"/>
        <v>0</v>
      </c>
      <c r="E14" s="142">
        <v>0</v>
      </c>
      <c r="F14" s="142">
        <v>0</v>
      </c>
      <c r="G14" s="142">
        <f t="shared" si="3"/>
        <v>0</v>
      </c>
    </row>
    <row r="15" spans="1:7" ht="10.5" customHeight="1" x14ac:dyDescent="0.2">
      <c r="A15" s="143" t="s">
        <v>45</v>
      </c>
      <c r="B15" s="142">
        <v>0</v>
      </c>
      <c r="C15" s="142">
        <v>0</v>
      </c>
      <c r="D15" s="142">
        <f t="shared" si="2"/>
        <v>0</v>
      </c>
      <c r="E15" s="142">
        <v>0</v>
      </c>
      <c r="F15" s="142">
        <v>0</v>
      </c>
      <c r="G15" s="142">
        <f t="shared" si="3"/>
        <v>0</v>
      </c>
    </row>
    <row r="16" spans="1:7" ht="9" customHeight="1" x14ac:dyDescent="0.2">
      <c r="A16" s="144" t="s">
        <v>46</v>
      </c>
      <c r="B16" s="142">
        <f>B17+B18+B19+B20+B21+B22+B23+B24+B25</f>
        <v>15256043</v>
      </c>
      <c r="C16" s="142">
        <f t="shared" ref="C16:G16" si="4">C17+C18+C19+C20+C21+C22+C23+C24+C25</f>
        <v>-5811490.8700000001</v>
      </c>
      <c r="D16" s="142">
        <f>D17+D18+D19+D20+D21+D22+D23+D24+D25</f>
        <v>9444552.129999999</v>
      </c>
      <c r="E16" s="142">
        <f t="shared" si="4"/>
        <v>8611864</v>
      </c>
      <c r="F16" s="142">
        <f t="shared" si="4"/>
        <v>8611864</v>
      </c>
      <c r="G16" s="142">
        <f t="shared" si="4"/>
        <v>832688.12999999989</v>
      </c>
    </row>
    <row r="17" spans="1:7" ht="16.5" x14ac:dyDescent="0.2">
      <c r="A17" s="145" t="s">
        <v>47</v>
      </c>
      <c r="B17" s="142">
        <v>8590159</v>
      </c>
      <c r="C17" s="142">
        <v>-3017969.87</v>
      </c>
      <c r="D17" s="142">
        <f>+B17+C17</f>
        <v>5572189.1299999999</v>
      </c>
      <c r="E17" s="142">
        <v>5352305</v>
      </c>
      <c r="F17" s="142">
        <v>5352305</v>
      </c>
      <c r="G17" s="142">
        <f>D17-E17</f>
        <v>219884.12999999989</v>
      </c>
    </row>
    <row r="18" spans="1:7" ht="8.25" customHeight="1" x14ac:dyDescent="0.2">
      <c r="A18" s="145" t="s">
        <v>48</v>
      </c>
      <c r="B18" s="142">
        <v>353273</v>
      </c>
      <c r="C18" s="142">
        <v>270297</v>
      </c>
      <c r="D18" s="142">
        <f t="shared" ref="D18:D24" si="5">+B18+C18</f>
        <v>623570</v>
      </c>
      <c r="E18" s="142">
        <v>589313</v>
      </c>
      <c r="F18" s="142">
        <v>589313</v>
      </c>
      <c r="G18" s="142">
        <f>D18-E18</f>
        <v>34257</v>
      </c>
    </row>
    <row r="19" spans="1:7" ht="9" customHeight="1" x14ac:dyDescent="0.2">
      <c r="A19" s="145" t="s">
        <v>49</v>
      </c>
      <c r="B19" s="142">
        <v>0</v>
      </c>
      <c r="C19" s="142">
        <v>0</v>
      </c>
      <c r="D19" s="142">
        <f t="shared" si="5"/>
        <v>0</v>
      </c>
      <c r="E19" s="142">
        <v>0</v>
      </c>
      <c r="F19" s="142">
        <v>0</v>
      </c>
      <c r="G19" s="142">
        <f t="shared" ref="G19:G25" si="6">D19-E19</f>
        <v>0</v>
      </c>
    </row>
    <row r="20" spans="1:7" ht="10.5" customHeight="1" x14ac:dyDescent="0.2">
      <c r="A20" s="145" t="s">
        <v>50</v>
      </c>
      <c r="B20" s="142">
        <v>1030193</v>
      </c>
      <c r="C20" s="142">
        <v>-501058</v>
      </c>
      <c r="D20" s="142">
        <f t="shared" si="5"/>
        <v>529135</v>
      </c>
      <c r="E20" s="142">
        <v>419419</v>
      </c>
      <c r="F20" s="142">
        <v>419419</v>
      </c>
      <c r="G20" s="142">
        <f t="shared" si="6"/>
        <v>109716</v>
      </c>
    </row>
    <row r="21" spans="1:7" ht="9" customHeight="1" x14ac:dyDescent="0.2">
      <c r="A21" s="145" t="s">
        <v>51</v>
      </c>
      <c r="B21" s="142">
        <v>1551472</v>
      </c>
      <c r="C21" s="142">
        <v>-638771</v>
      </c>
      <c r="D21" s="142">
        <f t="shared" si="5"/>
        <v>912701</v>
      </c>
      <c r="E21" s="142">
        <v>796677</v>
      </c>
      <c r="F21" s="142">
        <v>796677</v>
      </c>
      <c r="G21" s="142">
        <f t="shared" si="6"/>
        <v>116024</v>
      </c>
    </row>
    <row r="22" spans="1:7" ht="10.5" customHeight="1" x14ac:dyDescent="0.2">
      <c r="A22" s="145" t="s">
        <v>52</v>
      </c>
      <c r="B22" s="142">
        <v>950430</v>
      </c>
      <c r="C22" s="142">
        <v>-274806</v>
      </c>
      <c r="D22" s="142">
        <f t="shared" si="5"/>
        <v>675624</v>
      </c>
      <c r="E22" s="142">
        <v>480066</v>
      </c>
      <c r="F22" s="142">
        <v>480066</v>
      </c>
      <c r="G22" s="142">
        <f t="shared" si="6"/>
        <v>195558</v>
      </c>
    </row>
    <row r="23" spans="1:7" ht="12.75" customHeight="1" x14ac:dyDescent="0.2">
      <c r="A23" s="145" t="s">
        <v>53</v>
      </c>
      <c r="B23" s="142">
        <v>1054026</v>
      </c>
      <c r="C23" s="142">
        <v>-149476</v>
      </c>
      <c r="D23" s="142">
        <f t="shared" si="5"/>
        <v>904550</v>
      </c>
      <c r="E23" s="142">
        <v>869733</v>
      </c>
      <c r="F23" s="142">
        <v>869733</v>
      </c>
      <c r="G23" s="142">
        <f t="shared" si="6"/>
        <v>34817</v>
      </c>
    </row>
    <row r="24" spans="1:7" ht="10.5" customHeight="1" x14ac:dyDescent="0.2">
      <c r="A24" s="145" t="s">
        <v>54</v>
      </c>
      <c r="B24" s="142">
        <v>0</v>
      </c>
      <c r="C24" s="142">
        <v>0</v>
      </c>
      <c r="D24" s="142">
        <f t="shared" si="5"/>
        <v>0</v>
      </c>
      <c r="E24" s="142">
        <v>0</v>
      </c>
      <c r="F24" s="142">
        <v>0</v>
      </c>
      <c r="G24" s="142">
        <f t="shared" si="6"/>
        <v>0</v>
      </c>
    </row>
    <row r="25" spans="1:7" ht="8.25" customHeight="1" x14ac:dyDescent="0.2">
      <c r="A25" s="145" t="s">
        <v>55</v>
      </c>
      <c r="B25" s="142">
        <v>1726490</v>
      </c>
      <c r="C25" s="142">
        <v>-1499707</v>
      </c>
      <c r="D25" s="142">
        <f>+B25+C25</f>
        <v>226783</v>
      </c>
      <c r="E25" s="142">
        <v>104351</v>
      </c>
      <c r="F25" s="142">
        <v>104351</v>
      </c>
      <c r="G25" s="142">
        <f t="shared" si="6"/>
        <v>122432</v>
      </c>
    </row>
    <row r="26" spans="1:7" ht="9.75" customHeight="1" x14ac:dyDescent="0.2">
      <c r="A26" s="141" t="s">
        <v>56</v>
      </c>
      <c r="B26" s="142">
        <f>B27+B28+B29+B30+B31+B32+B33+B34+B35</f>
        <v>19205965</v>
      </c>
      <c r="C26" s="142">
        <f t="shared" ref="C26:F26" si="7">C27+C28+C29+C30+C31+C32+C33+C34+C35</f>
        <v>2427678</v>
      </c>
      <c r="D26" s="142">
        <f t="shared" si="7"/>
        <v>21633643</v>
      </c>
      <c r="E26" s="142">
        <f t="shared" si="7"/>
        <v>19846060</v>
      </c>
      <c r="F26" s="142">
        <f t="shared" si="7"/>
        <v>19846060</v>
      </c>
      <c r="G26" s="142">
        <f>G27+G28+G29+G30+G31+G32+G33+G34+G35</f>
        <v>1787583</v>
      </c>
    </row>
    <row r="27" spans="1:7" ht="8.25" customHeight="1" x14ac:dyDescent="0.2">
      <c r="A27" s="145" t="s">
        <v>57</v>
      </c>
      <c r="B27" s="142">
        <v>4658038</v>
      </c>
      <c r="C27" s="142">
        <v>-3097221</v>
      </c>
      <c r="D27" s="142">
        <f t="shared" ref="D27:D35" si="8">+B27+C27</f>
        <v>1560817</v>
      </c>
      <c r="E27" s="142">
        <v>1074561</v>
      </c>
      <c r="F27" s="142">
        <v>1074561</v>
      </c>
      <c r="G27" s="142">
        <f>D27-E27</f>
        <v>486256</v>
      </c>
    </row>
    <row r="28" spans="1:7" ht="9.75" customHeight="1" x14ac:dyDescent="0.2">
      <c r="A28" s="145" t="s">
        <v>58</v>
      </c>
      <c r="B28" s="142">
        <v>571651</v>
      </c>
      <c r="C28" s="142">
        <v>-58585</v>
      </c>
      <c r="D28" s="142">
        <f t="shared" si="8"/>
        <v>513066</v>
      </c>
      <c r="E28" s="142">
        <v>330246</v>
      </c>
      <c r="F28" s="142">
        <v>330246</v>
      </c>
      <c r="G28" s="142">
        <f t="shared" ref="G28:G35" si="9">D28-E28</f>
        <v>182820</v>
      </c>
    </row>
    <row r="29" spans="1:7" ht="8.25" customHeight="1" x14ac:dyDescent="0.2">
      <c r="A29" s="145" t="s">
        <v>59</v>
      </c>
      <c r="B29" s="142">
        <v>5372267</v>
      </c>
      <c r="C29" s="142">
        <v>1064279</v>
      </c>
      <c r="D29" s="142">
        <f t="shared" si="8"/>
        <v>6436546</v>
      </c>
      <c r="E29" s="142">
        <v>6230664</v>
      </c>
      <c r="F29" s="142">
        <v>6230664</v>
      </c>
      <c r="G29" s="142">
        <f t="shared" si="9"/>
        <v>205882</v>
      </c>
    </row>
    <row r="30" spans="1:7" ht="9" customHeight="1" x14ac:dyDescent="0.2">
      <c r="A30" s="145" t="s">
        <v>60</v>
      </c>
      <c r="B30" s="142">
        <v>0</v>
      </c>
      <c r="C30" s="142">
        <v>1651325</v>
      </c>
      <c r="D30" s="142">
        <f t="shared" si="8"/>
        <v>1651325</v>
      </c>
      <c r="E30" s="142">
        <v>1592223</v>
      </c>
      <c r="F30" s="142">
        <v>1592223</v>
      </c>
      <c r="G30" s="142">
        <f t="shared" si="9"/>
        <v>59102</v>
      </c>
    </row>
    <row r="31" spans="1:7" ht="12.75" customHeight="1" x14ac:dyDescent="0.2">
      <c r="A31" s="145" t="s">
        <v>61</v>
      </c>
      <c r="B31" s="142">
        <v>2614254</v>
      </c>
      <c r="C31" s="142">
        <v>1823270</v>
      </c>
      <c r="D31" s="142">
        <f t="shared" si="8"/>
        <v>4437524</v>
      </c>
      <c r="E31" s="142">
        <v>4274104</v>
      </c>
      <c r="F31" s="142">
        <v>4274104</v>
      </c>
      <c r="G31" s="142">
        <f t="shared" si="9"/>
        <v>163420</v>
      </c>
    </row>
    <row r="32" spans="1:7" ht="8.25" customHeight="1" x14ac:dyDescent="0.2">
      <c r="A32" s="145" t="s">
        <v>62</v>
      </c>
      <c r="B32" s="142">
        <v>228458</v>
      </c>
      <c r="C32" s="142">
        <v>940352</v>
      </c>
      <c r="D32" s="142">
        <f t="shared" si="8"/>
        <v>1168810</v>
      </c>
      <c r="E32" s="142">
        <v>1125244</v>
      </c>
      <c r="F32" s="142">
        <v>1125244</v>
      </c>
      <c r="G32" s="142">
        <f t="shared" si="9"/>
        <v>43566</v>
      </c>
    </row>
    <row r="33" spans="1:7" ht="7.5" customHeight="1" x14ac:dyDescent="0.2">
      <c r="A33" s="145" t="s">
        <v>63</v>
      </c>
      <c r="B33" s="142">
        <v>2391594</v>
      </c>
      <c r="C33" s="142">
        <v>-1094727</v>
      </c>
      <c r="D33" s="142">
        <f t="shared" si="8"/>
        <v>1296867</v>
      </c>
      <c r="E33" s="142">
        <v>1059122</v>
      </c>
      <c r="F33" s="142">
        <v>1059122</v>
      </c>
      <c r="G33" s="142">
        <f t="shared" si="9"/>
        <v>237745</v>
      </c>
    </row>
    <row r="34" spans="1:7" ht="10.5" customHeight="1" x14ac:dyDescent="0.2">
      <c r="A34" s="145" t="s">
        <v>64</v>
      </c>
      <c r="B34" s="142">
        <v>3369703</v>
      </c>
      <c r="C34" s="142">
        <v>1128012</v>
      </c>
      <c r="D34" s="142">
        <f t="shared" si="8"/>
        <v>4497715</v>
      </c>
      <c r="E34" s="142">
        <v>4093220</v>
      </c>
      <c r="F34" s="142">
        <v>4093220</v>
      </c>
      <c r="G34" s="142">
        <f t="shared" si="9"/>
        <v>404495</v>
      </c>
    </row>
    <row r="35" spans="1:7" ht="9" customHeight="1" x14ac:dyDescent="0.2">
      <c r="A35" s="145" t="s">
        <v>65</v>
      </c>
      <c r="B35" s="142">
        <v>0</v>
      </c>
      <c r="C35" s="142">
        <v>70973</v>
      </c>
      <c r="D35" s="142">
        <f t="shared" si="8"/>
        <v>70973</v>
      </c>
      <c r="E35" s="142">
        <v>66676</v>
      </c>
      <c r="F35" s="142">
        <v>66676</v>
      </c>
      <c r="G35" s="142">
        <f t="shared" si="9"/>
        <v>4297</v>
      </c>
    </row>
    <row r="36" spans="1:7" ht="16.5" x14ac:dyDescent="0.2">
      <c r="A36" s="141" t="s">
        <v>66</v>
      </c>
      <c r="B36" s="142">
        <f>B37+B38+B39+B40+B41+B42+B43+B44+B45</f>
        <v>0</v>
      </c>
      <c r="C36" s="142">
        <f t="shared" ref="C36:F36" si="10">C37+C38+C39+C40+C41+C42+C43+C44+C45</f>
        <v>294124</v>
      </c>
      <c r="D36" s="142">
        <f t="shared" si="10"/>
        <v>294124</v>
      </c>
      <c r="E36" s="142">
        <f t="shared" si="10"/>
        <v>294124</v>
      </c>
      <c r="F36" s="142">
        <f t="shared" si="10"/>
        <v>294124</v>
      </c>
      <c r="G36" s="142">
        <f>G37+G38+G39+G40+G41+G42+G43+G44+G45</f>
        <v>0</v>
      </c>
    </row>
    <row r="37" spans="1:7" ht="9" customHeight="1" x14ac:dyDescent="0.2">
      <c r="A37" s="145" t="s">
        <v>67</v>
      </c>
      <c r="B37" s="142">
        <v>0</v>
      </c>
      <c r="C37" s="142">
        <v>0</v>
      </c>
      <c r="D37" s="142">
        <f t="shared" ref="D37:D45" si="11">+B37+C37</f>
        <v>0</v>
      </c>
      <c r="E37" s="142">
        <v>0</v>
      </c>
      <c r="F37" s="142">
        <v>0</v>
      </c>
      <c r="G37" s="142">
        <f>D37-E37</f>
        <v>0</v>
      </c>
    </row>
    <row r="38" spans="1:7" ht="9" customHeight="1" x14ac:dyDescent="0.2">
      <c r="A38" s="145" t="s">
        <v>68</v>
      </c>
      <c r="B38" s="142">
        <v>0</v>
      </c>
      <c r="C38" s="142">
        <v>0</v>
      </c>
      <c r="D38" s="142">
        <f t="shared" si="11"/>
        <v>0</v>
      </c>
      <c r="E38" s="142">
        <v>0</v>
      </c>
      <c r="F38" s="142">
        <v>0</v>
      </c>
      <c r="G38" s="142">
        <f t="shared" ref="G38:G45" si="12">D38-E38</f>
        <v>0</v>
      </c>
    </row>
    <row r="39" spans="1:7" ht="7.5" customHeight="1" x14ac:dyDescent="0.2">
      <c r="A39" s="145" t="s">
        <v>69</v>
      </c>
      <c r="B39" s="142">
        <v>0</v>
      </c>
      <c r="C39" s="142">
        <v>0</v>
      </c>
      <c r="D39" s="142">
        <f t="shared" si="11"/>
        <v>0</v>
      </c>
      <c r="E39" s="142">
        <v>0</v>
      </c>
      <c r="F39" s="142">
        <v>0</v>
      </c>
      <c r="G39" s="142">
        <f t="shared" si="12"/>
        <v>0</v>
      </c>
    </row>
    <row r="40" spans="1:7" ht="10.5" customHeight="1" x14ac:dyDescent="0.2">
      <c r="A40" s="145" t="s">
        <v>70</v>
      </c>
      <c r="B40" s="142">
        <v>0</v>
      </c>
      <c r="C40" s="142">
        <v>294124</v>
      </c>
      <c r="D40" s="142">
        <f t="shared" si="11"/>
        <v>294124</v>
      </c>
      <c r="E40" s="142">
        <v>294124</v>
      </c>
      <c r="F40" s="142">
        <v>294124</v>
      </c>
      <c r="G40" s="142">
        <f>D40-E40</f>
        <v>0</v>
      </c>
    </row>
    <row r="41" spans="1:7" ht="9" customHeight="1" x14ac:dyDescent="0.2">
      <c r="A41" s="145" t="s">
        <v>71</v>
      </c>
      <c r="B41" s="142">
        <v>0</v>
      </c>
      <c r="C41" s="142">
        <v>0</v>
      </c>
      <c r="D41" s="142">
        <f t="shared" si="11"/>
        <v>0</v>
      </c>
      <c r="E41" s="142">
        <v>0</v>
      </c>
      <c r="F41" s="142">
        <v>0</v>
      </c>
      <c r="G41" s="142">
        <f t="shared" si="12"/>
        <v>0</v>
      </c>
    </row>
    <row r="42" spans="1:7" ht="8.25" customHeight="1" x14ac:dyDescent="0.2">
      <c r="A42" s="145" t="s">
        <v>72</v>
      </c>
      <c r="B42" s="142">
        <v>0</v>
      </c>
      <c r="C42" s="142">
        <v>0</v>
      </c>
      <c r="D42" s="142">
        <f t="shared" si="11"/>
        <v>0</v>
      </c>
      <c r="E42" s="142">
        <v>0</v>
      </c>
      <c r="F42" s="142">
        <v>0</v>
      </c>
      <c r="G42" s="142">
        <f t="shared" si="12"/>
        <v>0</v>
      </c>
    </row>
    <row r="43" spans="1:7" ht="10.5" customHeight="1" x14ac:dyDescent="0.2">
      <c r="A43" s="145" t="s">
        <v>73</v>
      </c>
      <c r="B43" s="142">
        <v>0</v>
      </c>
      <c r="C43" s="142">
        <v>0</v>
      </c>
      <c r="D43" s="142">
        <f t="shared" si="11"/>
        <v>0</v>
      </c>
      <c r="E43" s="142">
        <v>0</v>
      </c>
      <c r="F43" s="142">
        <v>0</v>
      </c>
      <c r="G43" s="142">
        <f t="shared" si="12"/>
        <v>0</v>
      </c>
    </row>
    <row r="44" spans="1:7" ht="9" customHeight="1" x14ac:dyDescent="0.2">
      <c r="A44" s="145" t="s">
        <v>74</v>
      </c>
      <c r="B44" s="142">
        <v>0</v>
      </c>
      <c r="C44" s="142">
        <v>0</v>
      </c>
      <c r="D44" s="142">
        <f t="shared" si="11"/>
        <v>0</v>
      </c>
      <c r="E44" s="142">
        <v>0</v>
      </c>
      <c r="F44" s="142">
        <v>0</v>
      </c>
      <c r="G44" s="142">
        <f t="shared" si="12"/>
        <v>0</v>
      </c>
    </row>
    <row r="45" spans="1:7" ht="9.75" customHeight="1" x14ac:dyDescent="0.2">
      <c r="A45" s="145" t="s">
        <v>75</v>
      </c>
      <c r="B45" s="142">
        <v>0</v>
      </c>
      <c r="C45" s="142">
        <v>0</v>
      </c>
      <c r="D45" s="142">
        <f t="shared" si="11"/>
        <v>0</v>
      </c>
      <c r="E45" s="142">
        <v>0</v>
      </c>
      <c r="F45" s="142">
        <v>0</v>
      </c>
      <c r="G45" s="142">
        <f t="shared" si="12"/>
        <v>0</v>
      </c>
    </row>
    <row r="46" spans="1:7" ht="16.5" x14ac:dyDescent="0.2">
      <c r="A46" s="141" t="s">
        <v>76</v>
      </c>
      <c r="B46" s="142">
        <f>B47+B48+B49+B50+B51+B52+B53+B54+B55</f>
        <v>3724949</v>
      </c>
      <c r="C46" s="142">
        <f t="shared" ref="C46:F46" si="13">C47+C48+C49+C50+C51+C52+C53+C54+C55</f>
        <v>4591212</v>
      </c>
      <c r="D46" s="142">
        <f t="shared" si="13"/>
        <v>8316161</v>
      </c>
      <c r="E46" s="142">
        <f t="shared" si="13"/>
        <v>8250846</v>
      </c>
      <c r="F46" s="142">
        <f t="shared" si="13"/>
        <v>8250846</v>
      </c>
      <c r="G46" s="142">
        <f>G47+G48+G49+G50+G51+G52+G53+G54+G55</f>
        <v>65315</v>
      </c>
    </row>
    <row r="47" spans="1:7" ht="10.5" customHeight="1" x14ac:dyDescent="0.2">
      <c r="A47" s="145" t="s">
        <v>77</v>
      </c>
      <c r="B47" s="142">
        <v>3724949</v>
      </c>
      <c r="C47" s="142">
        <v>310214</v>
      </c>
      <c r="D47" s="142">
        <f t="shared" ref="D47:D55" si="14">+B47+C47</f>
        <v>4035163</v>
      </c>
      <c r="E47" s="142">
        <v>3979149</v>
      </c>
      <c r="F47" s="142">
        <v>3979149</v>
      </c>
      <c r="G47" s="142">
        <f>D47-E47</f>
        <v>56014</v>
      </c>
    </row>
    <row r="48" spans="1:7" ht="10.5" customHeight="1" x14ac:dyDescent="0.2">
      <c r="A48" s="145" t="s">
        <v>78</v>
      </c>
      <c r="B48" s="142">
        <v>0</v>
      </c>
      <c r="C48" s="142">
        <v>1910584</v>
      </c>
      <c r="D48" s="142">
        <f t="shared" si="14"/>
        <v>1910584</v>
      </c>
      <c r="E48" s="142">
        <v>1908470</v>
      </c>
      <c r="F48" s="142">
        <v>1908470</v>
      </c>
      <c r="G48" s="142">
        <f t="shared" ref="G48:G55" si="15">D48-E48</f>
        <v>2114</v>
      </c>
    </row>
    <row r="49" spans="1:7" ht="9" customHeight="1" x14ac:dyDescent="0.2">
      <c r="A49" s="145" t="s">
        <v>79</v>
      </c>
      <c r="B49" s="142">
        <v>0</v>
      </c>
      <c r="C49" s="142">
        <v>347814</v>
      </c>
      <c r="D49" s="142">
        <f t="shared" si="14"/>
        <v>347814</v>
      </c>
      <c r="E49" s="142">
        <v>347815</v>
      </c>
      <c r="F49" s="142">
        <v>347815</v>
      </c>
      <c r="G49" s="142">
        <f t="shared" si="15"/>
        <v>-1</v>
      </c>
    </row>
    <row r="50" spans="1:7" ht="9" customHeight="1" x14ac:dyDescent="0.2">
      <c r="A50" s="145" t="s">
        <v>80</v>
      </c>
      <c r="B50" s="142">
        <v>0</v>
      </c>
      <c r="C50" s="142">
        <v>163900</v>
      </c>
      <c r="D50" s="142">
        <f>+B50+C50</f>
        <v>163900</v>
      </c>
      <c r="E50" s="142">
        <v>163900</v>
      </c>
      <c r="F50" s="142">
        <v>163900</v>
      </c>
      <c r="G50" s="142">
        <f t="shared" si="15"/>
        <v>0</v>
      </c>
    </row>
    <row r="51" spans="1:7" ht="9" customHeight="1" x14ac:dyDescent="0.2">
      <c r="A51" s="145" t="s">
        <v>81</v>
      </c>
      <c r="B51" s="142">
        <v>0</v>
      </c>
      <c r="C51" s="142">
        <v>20000</v>
      </c>
      <c r="D51" s="142">
        <f>+B51+C51</f>
        <v>20000</v>
      </c>
      <c r="E51" s="142">
        <v>17099</v>
      </c>
      <c r="F51" s="142">
        <v>17099</v>
      </c>
      <c r="G51" s="142">
        <f>D51-E51</f>
        <v>2901</v>
      </c>
    </row>
    <row r="52" spans="1:7" ht="8.25" customHeight="1" x14ac:dyDescent="0.2">
      <c r="A52" s="145" t="s">
        <v>82</v>
      </c>
      <c r="B52" s="142">
        <v>0</v>
      </c>
      <c r="C52" s="142">
        <v>1511580</v>
      </c>
      <c r="D52" s="142">
        <f>+B52+C52</f>
        <v>1511580</v>
      </c>
      <c r="E52" s="142">
        <v>1507293</v>
      </c>
      <c r="F52" s="142">
        <v>1507293</v>
      </c>
      <c r="G52" s="142">
        <f t="shared" si="15"/>
        <v>4287</v>
      </c>
    </row>
    <row r="53" spans="1:7" ht="9.75" customHeight="1" x14ac:dyDescent="0.2">
      <c r="A53" s="145" t="s">
        <v>83</v>
      </c>
      <c r="B53" s="142">
        <v>0</v>
      </c>
      <c r="C53" s="142">
        <v>0</v>
      </c>
      <c r="D53" s="142">
        <f>+B53+C53</f>
        <v>0</v>
      </c>
      <c r="E53" s="142">
        <v>0</v>
      </c>
      <c r="F53" s="142">
        <v>0</v>
      </c>
      <c r="G53" s="142">
        <f t="shared" si="15"/>
        <v>0</v>
      </c>
    </row>
    <row r="54" spans="1:7" ht="9.75" customHeight="1" x14ac:dyDescent="0.2">
      <c r="A54" s="145" t="s">
        <v>84</v>
      </c>
      <c r="B54" s="142">
        <v>0</v>
      </c>
      <c r="C54" s="142">
        <v>0</v>
      </c>
      <c r="D54" s="142">
        <f t="shared" si="14"/>
        <v>0</v>
      </c>
      <c r="E54" s="142">
        <v>0</v>
      </c>
      <c r="F54" s="142">
        <v>0</v>
      </c>
      <c r="G54" s="142">
        <f t="shared" si="15"/>
        <v>0</v>
      </c>
    </row>
    <row r="55" spans="1:7" ht="9.75" customHeight="1" x14ac:dyDescent="0.2">
      <c r="A55" s="145" t="s">
        <v>85</v>
      </c>
      <c r="B55" s="142">
        <v>0</v>
      </c>
      <c r="C55" s="142">
        <v>327120</v>
      </c>
      <c r="D55" s="142">
        <f t="shared" si="14"/>
        <v>327120</v>
      </c>
      <c r="E55" s="142">
        <v>327120</v>
      </c>
      <c r="F55" s="142">
        <v>327120</v>
      </c>
      <c r="G55" s="142">
        <f t="shared" si="15"/>
        <v>0</v>
      </c>
    </row>
    <row r="56" spans="1:7" ht="10.5" customHeight="1" x14ac:dyDescent="0.2">
      <c r="A56" s="141" t="s">
        <v>86</v>
      </c>
      <c r="B56" s="142">
        <f>B57+B58+B59</f>
        <v>0</v>
      </c>
      <c r="C56" s="142">
        <f t="shared" ref="C56:G56" si="16">C57+C58+C59</f>
        <v>17893524</v>
      </c>
      <c r="D56" s="142">
        <f t="shared" si="16"/>
        <v>17893524</v>
      </c>
      <c r="E56" s="142">
        <f t="shared" si="16"/>
        <v>17892834</v>
      </c>
      <c r="F56" s="142">
        <f t="shared" si="16"/>
        <v>17892834</v>
      </c>
      <c r="G56" s="142">
        <f t="shared" si="16"/>
        <v>690</v>
      </c>
    </row>
    <row r="57" spans="1:7" ht="9" customHeight="1" x14ac:dyDescent="0.2">
      <c r="A57" s="145" t="s">
        <v>87</v>
      </c>
      <c r="B57" s="142">
        <v>0</v>
      </c>
      <c r="C57" s="142">
        <v>0</v>
      </c>
      <c r="D57" s="142">
        <f t="shared" ref="D57" si="17">+B57+C57</f>
        <v>0</v>
      </c>
      <c r="E57" s="142">
        <v>0</v>
      </c>
      <c r="F57" s="142">
        <v>0</v>
      </c>
      <c r="G57" s="142">
        <f>D57-E57</f>
        <v>0</v>
      </c>
    </row>
    <row r="58" spans="1:7" ht="9" customHeight="1" x14ac:dyDescent="0.2">
      <c r="A58" s="145" t="s">
        <v>88</v>
      </c>
      <c r="B58" s="142">
        <v>0</v>
      </c>
      <c r="C58" s="142">
        <v>17893524</v>
      </c>
      <c r="D58" s="142">
        <f>+B58+C58</f>
        <v>17893524</v>
      </c>
      <c r="E58" s="142">
        <v>17892834</v>
      </c>
      <c r="F58" s="142">
        <v>17892834</v>
      </c>
      <c r="G58" s="142">
        <f>D58-E58</f>
        <v>690</v>
      </c>
    </row>
    <row r="59" spans="1:7" ht="10.5" customHeight="1" x14ac:dyDescent="0.2">
      <c r="A59" s="145" t="s">
        <v>89</v>
      </c>
      <c r="B59" s="142">
        <v>0</v>
      </c>
      <c r="C59" s="142">
        <v>0</v>
      </c>
      <c r="D59" s="142">
        <f>+B59+C59</f>
        <v>0</v>
      </c>
      <c r="E59" s="142">
        <v>0</v>
      </c>
      <c r="F59" s="142">
        <v>0</v>
      </c>
      <c r="G59" s="142">
        <f t="shared" ref="G59" si="18">+D59-E59</f>
        <v>0</v>
      </c>
    </row>
    <row r="60" spans="1:7" ht="9.75" customHeight="1" x14ac:dyDescent="0.2">
      <c r="A60" s="141" t="s">
        <v>447</v>
      </c>
      <c r="B60" s="142">
        <f>B61+B62+B63+B64+B65+B67+B68</f>
        <v>0</v>
      </c>
      <c r="C60" s="142">
        <f t="shared" ref="C60:G60" si="19">C61+C62+C63+C64+C65</f>
        <v>0</v>
      </c>
      <c r="D60" s="142">
        <f t="shared" si="19"/>
        <v>0</v>
      </c>
      <c r="E60" s="142">
        <f t="shared" si="19"/>
        <v>0</v>
      </c>
      <c r="F60" s="142">
        <f t="shared" si="19"/>
        <v>0</v>
      </c>
      <c r="G60" s="142">
        <f t="shared" si="19"/>
        <v>0</v>
      </c>
    </row>
    <row r="61" spans="1:7" ht="9.75" customHeight="1" x14ac:dyDescent="0.2">
      <c r="A61" s="145" t="s">
        <v>91</v>
      </c>
      <c r="B61" s="142">
        <v>0</v>
      </c>
      <c r="C61" s="142">
        <v>0</v>
      </c>
      <c r="D61" s="142">
        <f>+B61+C61</f>
        <v>0</v>
      </c>
      <c r="E61" s="142">
        <v>0</v>
      </c>
      <c r="F61" s="142">
        <v>0</v>
      </c>
      <c r="G61" s="142">
        <f t="shared" ref="G61:G67" si="20">+D61-E61</f>
        <v>0</v>
      </c>
    </row>
    <row r="62" spans="1:7" ht="9.75" customHeight="1" x14ac:dyDescent="0.2">
      <c r="A62" s="145" t="s">
        <v>92</v>
      </c>
      <c r="B62" s="142">
        <v>0</v>
      </c>
      <c r="C62" s="142">
        <v>0</v>
      </c>
      <c r="D62" s="142">
        <f>+B62+C62</f>
        <v>0</v>
      </c>
      <c r="E62" s="142">
        <v>0</v>
      </c>
      <c r="F62" s="142">
        <v>0</v>
      </c>
      <c r="G62" s="142">
        <f t="shared" si="20"/>
        <v>0</v>
      </c>
    </row>
    <row r="63" spans="1:7" ht="10.5" customHeight="1" x14ac:dyDescent="0.2">
      <c r="A63" s="145" t="s">
        <v>93</v>
      </c>
      <c r="B63" s="142">
        <v>0</v>
      </c>
      <c r="C63" s="142">
        <v>0</v>
      </c>
      <c r="D63" s="142">
        <f>+B63+C63</f>
        <v>0</v>
      </c>
      <c r="E63" s="142">
        <v>0</v>
      </c>
      <c r="F63" s="142">
        <v>0</v>
      </c>
      <c r="G63" s="142">
        <f t="shared" si="20"/>
        <v>0</v>
      </c>
    </row>
    <row r="64" spans="1:7" ht="10.5" customHeight="1" x14ac:dyDescent="0.2">
      <c r="A64" s="145" t="s">
        <v>94</v>
      </c>
      <c r="B64" s="142">
        <f>SUM(B65:B71)</f>
        <v>0</v>
      </c>
      <c r="C64" s="142">
        <f>SUM(C65:C71)</f>
        <v>0</v>
      </c>
      <c r="D64" s="142">
        <f>+B64+C64</f>
        <v>0</v>
      </c>
      <c r="E64" s="142">
        <f>SUM(E65:E71)</f>
        <v>0</v>
      </c>
      <c r="F64" s="142">
        <f>SUM(F65:F71)</f>
        <v>0</v>
      </c>
      <c r="G64" s="142">
        <f t="shared" si="20"/>
        <v>0</v>
      </c>
    </row>
    <row r="65" spans="1:8" ht="10.5" customHeight="1" x14ac:dyDescent="0.2">
      <c r="A65" s="145" t="s">
        <v>95</v>
      </c>
      <c r="B65" s="142">
        <v>0</v>
      </c>
      <c r="C65" s="142">
        <v>0</v>
      </c>
      <c r="D65" s="142">
        <f t="shared" ref="D65:D67" si="21">+B65+C65</f>
        <v>0</v>
      </c>
      <c r="E65" s="142">
        <v>0</v>
      </c>
      <c r="F65" s="142">
        <v>0</v>
      </c>
      <c r="G65" s="142">
        <f t="shared" si="20"/>
        <v>0</v>
      </c>
    </row>
    <row r="66" spans="1:8" ht="7.5" customHeight="1" x14ac:dyDescent="0.2">
      <c r="A66" s="145" t="s">
        <v>96</v>
      </c>
      <c r="B66" s="142">
        <v>0</v>
      </c>
      <c r="C66" s="142">
        <v>0</v>
      </c>
      <c r="D66" s="142">
        <f t="shared" si="21"/>
        <v>0</v>
      </c>
      <c r="E66" s="142">
        <v>0</v>
      </c>
      <c r="F66" s="142">
        <v>0</v>
      </c>
      <c r="G66" s="142">
        <f t="shared" si="20"/>
        <v>0</v>
      </c>
    </row>
    <row r="67" spans="1:8" ht="10.5" customHeight="1" x14ac:dyDescent="0.2">
      <c r="A67" s="145" t="s">
        <v>97</v>
      </c>
      <c r="B67" s="142">
        <v>0</v>
      </c>
      <c r="C67" s="142">
        <v>0</v>
      </c>
      <c r="D67" s="142">
        <f t="shared" si="21"/>
        <v>0</v>
      </c>
      <c r="E67" s="142">
        <v>0</v>
      </c>
      <c r="F67" s="142">
        <v>0</v>
      </c>
      <c r="G67" s="142">
        <f t="shared" si="20"/>
        <v>0</v>
      </c>
    </row>
    <row r="68" spans="1:8" ht="10.5" customHeight="1" x14ac:dyDescent="0.2">
      <c r="A68" s="145" t="s">
        <v>98</v>
      </c>
      <c r="B68" s="142">
        <v>0</v>
      </c>
      <c r="C68" s="142">
        <v>0</v>
      </c>
      <c r="D68" s="142">
        <f t="shared" ref="D68" si="22">+B68+C68</f>
        <v>0</v>
      </c>
      <c r="E68" s="142">
        <v>0</v>
      </c>
      <c r="F68" s="142">
        <v>0</v>
      </c>
      <c r="G68" s="142">
        <f t="shared" ref="G68" si="23">+D68-E68</f>
        <v>0</v>
      </c>
    </row>
    <row r="69" spans="1:8" ht="9.75" customHeight="1" x14ac:dyDescent="0.2">
      <c r="A69" s="141" t="s">
        <v>99</v>
      </c>
      <c r="B69" s="142">
        <f>B70+B71+B72</f>
        <v>0</v>
      </c>
      <c r="C69" s="142">
        <f t="shared" ref="C69:G69" si="24">C70+C71+C72</f>
        <v>0</v>
      </c>
      <c r="D69" s="142">
        <f t="shared" si="24"/>
        <v>0</v>
      </c>
      <c r="E69" s="142">
        <f t="shared" si="24"/>
        <v>0</v>
      </c>
      <c r="F69" s="142">
        <f t="shared" si="24"/>
        <v>0</v>
      </c>
      <c r="G69" s="142">
        <f t="shared" si="24"/>
        <v>0</v>
      </c>
      <c r="H69" s="4"/>
    </row>
    <row r="70" spans="1:8" ht="9.75" customHeight="1" x14ac:dyDescent="0.2">
      <c r="A70" s="145" t="s">
        <v>100</v>
      </c>
      <c r="B70" s="142">
        <v>0</v>
      </c>
      <c r="C70" s="142">
        <v>0</v>
      </c>
      <c r="D70" s="142">
        <f t="shared" ref="D70:D71" si="25">+B70+C70</f>
        <v>0</v>
      </c>
      <c r="E70" s="142">
        <v>0</v>
      </c>
      <c r="F70" s="142">
        <v>0</v>
      </c>
      <c r="G70" s="142">
        <f t="shared" ref="G70:G71" si="26">+D70-E70</f>
        <v>0</v>
      </c>
    </row>
    <row r="71" spans="1:8" ht="9.75" customHeight="1" x14ac:dyDescent="0.2">
      <c r="A71" s="145" t="s">
        <v>101</v>
      </c>
      <c r="B71" s="142">
        <v>0</v>
      </c>
      <c r="C71" s="142">
        <v>0</v>
      </c>
      <c r="D71" s="142">
        <f t="shared" si="25"/>
        <v>0</v>
      </c>
      <c r="E71" s="142">
        <v>0</v>
      </c>
      <c r="F71" s="142">
        <v>0</v>
      </c>
      <c r="G71" s="142">
        <f t="shared" si="26"/>
        <v>0</v>
      </c>
    </row>
    <row r="72" spans="1:8" ht="9.75" customHeight="1" x14ac:dyDescent="0.2">
      <c r="A72" s="145" t="s">
        <v>102</v>
      </c>
      <c r="B72" s="142">
        <v>0</v>
      </c>
      <c r="C72" s="142">
        <v>0</v>
      </c>
      <c r="D72" s="142">
        <f t="shared" ref="D72" si="27">+B72+C72</f>
        <v>0</v>
      </c>
      <c r="E72" s="142">
        <v>0</v>
      </c>
      <c r="F72" s="142">
        <v>0</v>
      </c>
      <c r="G72" s="142">
        <f t="shared" ref="G72" si="28">+D72-E72</f>
        <v>0</v>
      </c>
    </row>
    <row r="73" spans="1:8" ht="7.5" customHeight="1" x14ac:dyDescent="0.2">
      <c r="A73" s="141" t="s">
        <v>103</v>
      </c>
      <c r="B73" s="142">
        <f t="shared" ref="B73:G73" si="29">B74+B75+B76+B77+B78+B79+B80</f>
        <v>0</v>
      </c>
      <c r="C73" s="142">
        <f t="shared" si="29"/>
        <v>0</v>
      </c>
      <c r="D73" s="142">
        <f t="shared" si="29"/>
        <v>0</v>
      </c>
      <c r="E73" s="142">
        <f t="shared" si="29"/>
        <v>0</v>
      </c>
      <c r="F73" s="142">
        <f t="shared" si="29"/>
        <v>0</v>
      </c>
      <c r="G73" s="142">
        <f t="shared" si="29"/>
        <v>0</v>
      </c>
    </row>
    <row r="74" spans="1:8" ht="9.75" customHeight="1" x14ac:dyDescent="0.2">
      <c r="A74" s="145" t="s">
        <v>104</v>
      </c>
      <c r="B74" s="142">
        <v>0</v>
      </c>
      <c r="C74" s="142">
        <v>0</v>
      </c>
      <c r="D74" s="142">
        <f t="shared" ref="D74" si="30">+B74+C74</f>
        <v>0</v>
      </c>
      <c r="E74" s="142">
        <v>0</v>
      </c>
      <c r="F74" s="142">
        <v>0</v>
      </c>
      <c r="G74" s="142">
        <f t="shared" ref="G74" si="31">+D74-E74</f>
        <v>0</v>
      </c>
    </row>
    <row r="75" spans="1:8" ht="9.75" customHeight="1" x14ac:dyDescent="0.2">
      <c r="A75" s="145" t="s">
        <v>105</v>
      </c>
      <c r="B75" s="142">
        <v>0</v>
      </c>
      <c r="C75" s="142">
        <v>0</v>
      </c>
      <c r="D75" s="142">
        <f t="shared" ref="D75:D79" si="32">+B75+C75</f>
        <v>0</v>
      </c>
      <c r="E75" s="142">
        <v>0</v>
      </c>
      <c r="F75" s="142">
        <v>0</v>
      </c>
      <c r="G75" s="142">
        <f t="shared" ref="G75:G79" si="33">+D75-E75</f>
        <v>0</v>
      </c>
    </row>
    <row r="76" spans="1:8" ht="9.75" customHeight="1" x14ac:dyDescent="0.2">
      <c r="A76" s="145" t="s">
        <v>106</v>
      </c>
      <c r="B76" s="142">
        <v>0</v>
      </c>
      <c r="C76" s="142">
        <v>0</v>
      </c>
      <c r="D76" s="142">
        <f t="shared" si="32"/>
        <v>0</v>
      </c>
      <c r="E76" s="142">
        <v>0</v>
      </c>
      <c r="F76" s="142">
        <v>0</v>
      </c>
      <c r="G76" s="142">
        <f t="shared" si="33"/>
        <v>0</v>
      </c>
    </row>
    <row r="77" spans="1:8" ht="9.75" customHeight="1" x14ac:dyDescent="0.2">
      <c r="A77" s="145" t="s">
        <v>107</v>
      </c>
      <c r="B77" s="142">
        <v>0</v>
      </c>
      <c r="C77" s="142">
        <v>0</v>
      </c>
      <c r="D77" s="142">
        <f t="shared" si="32"/>
        <v>0</v>
      </c>
      <c r="E77" s="142">
        <v>0</v>
      </c>
      <c r="F77" s="142">
        <v>0</v>
      </c>
      <c r="G77" s="142">
        <f t="shared" si="33"/>
        <v>0</v>
      </c>
    </row>
    <row r="78" spans="1:8" ht="9.75" customHeight="1" x14ac:dyDescent="0.2">
      <c r="A78" s="145" t="s">
        <v>108</v>
      </c>
      <c r="B78" s="142">
        <v>0</v>
      </c>
      <c r="C78" s="142">
        <v>0</v>
      </c>
      <c r="D78" s="142">
        <f t="shared" si="32"/>
        <v>0</v>
      </c>
      <c r="E78" s="142">
        <v>0</v>
      </c>
      <c r="F78" s="142">
        <v>0</v>
      </c>
      <c r="G78" s="142">
        <f t="shared" si="33"/>
        <v>0</v>
      </c>
    </row>
    <row r="79" spans="1:8" ht="9.75" customHeight="1" x14ac:dyDescent="0.2">
      <c r="A79" s="145" t="s">
        <v>109</v>
      </c>
      <c r="B79" s="142">
        <v>0</v>
      </c>
      <c r="C79" s="142">
        <v>0</v>
      </c>
      <c r="D79" s="142">
        <f t="shared" si="32"/>
        <v>0</v>
      </c>
      <c r="E79" s="142">
        <v>0</v>
      </c>
      <c r="F79" s="142">
        <v>0</v>
      </c>
      <c r="G79" s="142">
        <f t="shared" si="33"/>
        <v>0</v>
      </c>
    </row>
    <row r="80" spans="1:8" ht="9.75" customHeight="1" x14ac:dyDescent="0.2">
      <c r="A80" s="146" t="s">
        <v>110</v>
      </c>
      <c r="B80" s="147">
        <v>0</v>
      </c>
      <c r="C80" s="147">
        <v>0</v>
      </c>
      <c r="D80" s="147">
        <f>+B80+C80</f>
        <v>0</v>
      </c>
      <c r="E80" s="147">
        <v>0</v>
      </c>
      <c r="F80" s="147">
        <v>0</v>
      </c>
      <c r="G80" s="147">
        <f>+D80-E80</f>
        <v>0</v>
      </c>
    </row>
    <row r="81" spans="1:7" x14ac:dyDescent="0.2">
      <c r="A81" s="85"/>
      <c r="B81" s="85"/>
      <c r="C81" s="85"/>
      <c r="D81" s="85"/>
      <c r="E81" s="85"/>
      <c r="F81" s="85"/>
      <c r="G81" s="85"/>
    </row>
    <row r="82" spans="1:7" ht="9.75" customHeight="1" x14ac:dyDescent="0.2">
      <c r="A82" s="148" t="s">
        <v>177</v>
      </c>
      <c r="B82" s="149">
        <f>B83+B91+B101+B111+B121+B131+B135+B144+B148</f>
        <v>683742858</v>
      </c>
      <c r="C82" s="149">
        <f>C83+C91+C101+C111+C121+C131+C135+C144+C148</f>
        <v>118355010</v>
      </c>
      <c r="D82" s="149">
        <f t="shared" ref="D82:G82" si="34">D83+D91+D101+D111+D121+D131+D135+D144+D148</f>
        <v>802097868</v>
      </c>
      <c r="E82" s="149">
        <f t="shared" si="34"/>
        <v>805466455</v>
      </c>
      <c r="F82" s="149">
        <f t="shared" si="34"/>
        <v>780866590</v>
      </c>
      <c r="G82" s="149">
        <f t="shared" si="34"/>
        <v>-3368587</v>
      </c>
    </row>
    <row r="83" spans="1:7" ht="10.5" customHeight="1" x14ac:dyDescent="0.2">
      <c r="A83" s="141" t="s">
        <v>178</v>
      </c>
      <c r="B83" s="150">
        <f>B84+B85+B86+B87+B88+B89+B90</f>
        <v>601510003</v>
      </c>
      <c r="C83" s="150">
        <f>C84+C85+C86+C87+C88+C89+C90</f>
        <v>-13274518</v>
      </c>
      <c r="D83" s="150">
        <f t="shared" ref="D83:F83" si="35">D84+D85+D86+D87+D88+D89+D90</f>
        <v>588235485</v>
      </c>
      <c r="E83" s="150">
        <f>E84+E85+E86+E87+E88+E89+E90</f>
        <v>612712091</v>
      </c>
      <c r="F83" s="150">
        <f t="shared" si="35"/>
        <v>592891891</v>
      </c>
      <c r="G83" s="150">
        <f>G84+G85+G86+G87+G88+G89+G90</f>
        <v>-24476606</v>
      </c>
    </row>
    <row r="84" spans="1:7" ht="9" customHeight="1" x14ac:dyDescent="0.2">
      <c r="A84" s="145" t="s">
        <v>222</v>
      </c>
      <c r="B84" s="142">
        <f>23730652+255300883+0</f>
        <v>279031535</v>
      </c>
      <c r="C84" s="142">
        <v>-13956423</v>
      </c>
      <c r="D84" s="142">
        <f>+B84+C84</f>
        <v>265075112</v>
      </c>
      <c r="E84" s="142">
        <v>270817668</v>
      </c>
      <c r="F84" s="142">
        <v>270329487</v>
      </c>
      <c r="G84" s="142">
        <f>+D84-E84</f>
        <v>-5742556</v>
      </c>
    </row>
    <row r="85" spans="1:7" ht="9" customHeight="1" x14ac:dyDescent="0.2">
      <c r="A85" s="145" t="s">
        <v>223</v>
      </c>
      <c r="B85" s="142">
        <f>42229178+0</f>
        <v>42229178</v>
      </c>
      <c r="C85" s="142">
        <v>5234203</v>
      </c>
      <c r="D85" s="142">
        <f t="shared" ref="D85:D89" si="36">+B85+C85</f>
        <v>47463381</v>
      </c>
      <c r="E85" s="142">
        <v>56042144</v>
      </c>
      <c r="F85" s="142">
        <v>56042144</v>
      </c>
      <c r="G85" s="142">
        <f t="shared" ref="G85:G89" si="37">+D85-E85</f>
        <v>-8578763</v>
      </c>
    </row>
    <row r="86" spans="1:7" ht="9" customHeight="1" x14ac:dyDescent="0.2">
      <c r="A86" s="145" t="s">
        <v>224</v>
      </c>
      <c r="B86" s="142">
        <f>8425199+146448722</f>
        <v>154873921</v>
      </c>
      <c r="C86" s="142">
        <v>-2330758</v>
      </c>
      <c r="D86" s="142">
        <f t="shared" si="36"/>
        <v>152543163</v>
      </c>
      <c r="E86" s="142">
        <v>156826417</v>
      </c>
      <c r="F86" s="142">
        <v>156826417</v>
      </c>
      <c r="G86" s="142">
        <f t="shared" si="37"/>
        <v>-4283254</v>
      </c>
    </row>
    <row r="87" spans="1:7" ht="9" customHeight="1" x14ac:dyDescent="0.2">
      <c r="A87" s="145" t="s">
        <v>179</v>
      </c>
      <c r="B87" s="142">
        <f>19342670+45004231</f>
        <v>64346901</v>
      </c>
      <c r="C87" s="142">
        <v>-2264952</v>
      </c>
      <c r="D87" s="142">
        <f t="shared" si="36"/>
        <v>62081949</v>
      </c>
      <c r="E87" s="142">
        <v>66684736</v>
      </c>
      <c r="F87" s="142">
        <v>49287661</v>
      </c>
      <c r="G87" s="142">
        <f t="shared" si="37"/>
        <v>-4602787</v>
      </c>
    </row>
    <row r="88" spans="1:7" ht="9" customHeight="1" x14ac:dyDescent="0.2">
      <c r="A88" s="145" t="s">
        <v>225</v>
      </c>
      <c r="B88" s="142">
        <f>10977611+47050857+3000000</f>
        <v>61028468</v>
      </c>
      <c r="C88" s="142">
        <v>43412</v>
      </c>
      <c r="D88" s="142">
        <f t="shared" si="36"/>
        <v>61071880</v>
      </c>
      <c r="E88" s="142">
        <v>62341126</v>
      </c>
      <c r="F88" s="142">
        <v>60406182</v>
      </c>
      <c r="G88" s="142">
        <f t="shared" si="37"/>
        <v>-1269246</v>
      </c>
    </row>
    <row r="89" spans="1:7" ht="9" customHeight="1" x14ac:dyDescent="0.2">
      <c r="A89" s="145" t="s">
        <v>226</v>
      </c>
      <c r="B89" s="142">
        <v>0</v>
      </c>
      <c r="C89" s="142">
        <v>0</v>
      </c>
      <c r="D89" s="142">
        <f t="shared" si="36"/>
        <v>0</v>
      </c>
      <c r="E89" s="142">
        <v>0</v>
      </c>
      <c r="F89" s="142">
        <v>0</v>
      </c>
      <c r="G89" s="142">
        <f t="shared" si="37"/>
        <v>0</v>
      </c>
    </row>
    <row r="90" spans="1:7" ht="9" customHeight="1" x14ac:dyDescent="0.2">
      <c r="A90" s="145" t="s">
        <v>180</v>
      </c>
      <c r="B90" s="142">
        <v>0</v>
      </c>
      <c r="C90" s="142">
        <v>0</v>
      </c>
      <c r="D90" s="142">
        <f t="shared" ref="D90" si="38">+B90+C90</f>
        <v>0</v>
      </c>
      <c r="E90" s="142">
        <v>0</v>
      </c>
      <c r="F90" s="142">
        <v>0</v>
      </c>
      <c r="G90" s="142">
        <f t="shared" ref="G90" si="39">+D90-E90</f>
        <v>0</v>
      </c>
    </row>
    <row r="91" spans="1:7" ht="10.5" customHeight="1" x14ac:dyDescent="0.2">
      <c r="A91" s="141" t="s">
        <v>46</v>
      </c>
      <c r="B91" s="150">
        <f>B92+B93+B94+B95+B96+B97+B98+B99+B100</f>
        <v>25067378</v>
      </c>
      <c r="C91" s="150">
        <f t="shared" ref="C91:G91" si="40">C92+C93+C94+C95+C96+C97+C98+C99+C100</f>
        <v>21037907</v>
      </c>
      <c r="D91" s="150">
        <f t="shared" si="40"/>
        <v>46105285</v>
      </c>
      <c r="E91" s="150">
        <f t="shared" si="40"/>
        <v>41441550</v>
      </c>
      <c r="F91" s="150">
        <f t="shared" si="40"/>
        <v>41441550</v>
      </c>
      <c r="G91" s="150">
        <f t="shared" si="40"/>
        <v>4663735</v>
      </c>
    </row>
    <row r="92" spans="1:7" ht="16.5" x14ac:dyDescent="0.15">
      <c r="A92" s="151" t="s">
        <v>47</v>
      </c>
      <c r="B92" s="142">
        <f>6994765+8934964+102+805+56068+0+2105+420644+62610+0</f>
        <v>16472063</v>
      </c>
      <c r="C92" s="142">
        <v>13458792</v>
      </c>
      <c r="D92" s="142">
        <f>+B92+C92</f>
        <v>29930855</v>
      </c>
      <c r="E92" s="142">
        <v>27114652</v>
      </c>
      <c r="F92" s="142">
        <v>27114652</v>
      </c>
      <c r="G92" s="142">
        <f t="shared" ref="G92:G93" si="41">+D92-E92</f>
        <v>2816203</v>
      </c>
    </row>
    <row r="93" spans="1:7" ht="9.75" customHeight="1" x14ac:dyDescent="0.2">
      <c r="A93" s="145" t="s">
        <v>48</v>
      </c>
      <c r="B93" s="142">
        <f>281048+93622+0+0+0+20000</f>
        <v>394670</v>
      </c>
      <c r="C93" s="142">
        <v>3439324</v>
      </c>
      <c r="D93" s="142">
        <f t="shared" ref="D93" si="42">+B93+C93</f>
        <v>3833994</v>
      </c>
      <c r="E93" s="142">
        <v>3811640</v>
      </c>
      <c r="F93" s="142">
        <v>3811640</v>
      </c>
      <c r="G93" s="142">
        <f t="shared" si="41"/>
        <v>22354</v>
      </c>
    </row>
    <row r="94" spans="1:7" ht="9.75" customHeight="1" x14ac:dyDescent="0.2">
      <c r="A94" s="145" t="s">
        <v>49</v>
      </c>
      <c r="B94" s="142">
        <f>600000+0+0+0</f>
        <v>600000</v>
      </c>
      <c r="C94" s="142">
        <v>-490060</v>
      </c>
      <c r="D94" s="142">
        <f t="shared" ref="D94:D100" si="43">+B94+C94</f>
        <v>109940</v>
      </c>
      <c r="E94" s="142">
        <v>109940</v>
      </c>
      <c r="F94" s="142">
        <f>2205+1017+13918+92800</f>
        <v>109940</v>
      </c>
      <c r="G94" s="142">
        <f t="shared" ref="G94:G100" si="44">+D94-E94</f>
        <v>0</v>
      </c>
    </row>
    <row r="95" spans="1:7" ht="9.75" customHeight="1" x14ac:dyDescent="0.2">
      <c r="A95" s="145" t="s">
        <v>50</v>
      </c>
      <c r="B95" s="142">
        <f>1060146+1146720+0+0</f>
        <v>2206866</v>
      </c>
      <c r="C95" s="142">
        <v>1515004</v>
      </c>
      <c r="D95" s="142">
        <f t="shared" si="43"/>
        <v>3721870</v>
      </c>
      <c r="E95" s="142">
        <v>3721871</v>
      </c>
      <c r="F95" s="142">
        <v>3721871</v>
      </c>
      <c r="G95" s="142">
        <f t="shared" si="44"/>
        <v>-1</v>
      </c>
    </row>
    <row r="96" spans="1:7" ht="10.5" customHeight="1" x14ac:dyDescent="0.2">
      <c r="A96" s="145" t="s">
        <v>51</v>
      </c>
      <c r="B96" s="142">
        <f>23808+568557+0+219815+0+117395+80000+0</f>
        <v>1009575</v>
      </c>
      <c r="C96" s="142">
        <v>2245487</v>
      </c>
      <c r="D96" s="142">
        <f t="shared" si="43"/>
        <v>3255062</v>
      </c>
      <c r="E96" s="142">
        <v>1557027</v>
      </c>
      <c r="F96" s="142">
        <v>1557027</v>
      </c>
      <c r="G96" s="142">
        <f t="shared" si="44"/>
        <v>1698035</v>
      </c>
    </row>
    <row r="97" spans="1:7" ht="9.75" customHeight="1" x14ac:dyDescent="0.2">
      <c r="A97" s="145" t="s">
        <v>52</v>
      </c>
      <c r="B97" s="142">
        <f>1016259+1847283+0+27000+0+16183</f>
        <v>2906725</v>
      </c>
      <c r="C97" s="142">
        <v>568116</v>
      </c>
      <c r="D97" s="142">
        <f t="shared" si="43"/>
        <v>3474841</v>
      </c>
      <c r="E97" s="142">
        <v>3352698</v>
      </c>
      <c r="F97" s="142">
        <v>3352698</v>
      </c>
      <c r="G97" s="142">
        <f t="shared" si="44"/>
        <v>122143</v>
      </c>
    </row>
    <row r="98" spans="1:7" ht="16.5" x14ac:dyDescent="0.2">
      <c r="A98" s="145" t="s">
        <v>53</v>
      </c>
      <c r="B98" s="142">
        <f>144471+1033664</f>
        <v>1178135</v>
      </c>
      <c r="C98" s="142">
        <v>198972</v>
      </c>
      <c r="D98" s="142">
        <f t="shared" si="43"/>
        <v>1377107</v>
      </c>
      <c r="E98" s="142">
        <v>1377106</v>
      </c>
      <c r="F98" s="142">
        <v>1377106</v>
      </c>
      <c r="G98" s="142">
        <f t="shared" si="44"/>
        <v>1</v>
      </c>
    </row>
    <row r="99" spans="1:7" ht="8.25" customHeight="1" x14ac:dyDescent="0.2">
      <c r="A99" s="145" t="s">
        <v>54</v>
      </c>
      <c r="B99" s="142">
        <f>1677+196571</f>
        <v>198248</v>
      </c>
      <c r="C99" s="142">
        <v>-185279</v>
      </c>
      <c r="D99" s="142">
        <f t="shared" si="43"/>
        <v>12969</v>
      </c>
      <c r="E99" s="142">
        <v>12969</v>
      </c>
      <c r="F99" s="142">
        <v>12969</v>
      </c>
      <c r="G99" s="142">
        <f t="shared" si="44"/>
        <v>0</v>
      </c>
    </row>
    <row r="100" spans="1:7" ht="9.75" customHeight="1" x14ac:dyDescent="0.2">
      <c r="A100" s="145" t="s">
        <v>55</v>
      </c>
      <c r="B100" s="142">
        <f>39629+61467+0+0</f>
        <v>101096</v>
      </c>
      <c r="C100" s="142">
        <v>287551</v>
      </c>
      <c r="D100" s="142">
        <f t="shared" si="43"/>
        <v>388647</v>
      </c>
      <c r="E100" s="142">
        <v>383647</v>
      </c>
      <c r="F100" s="142">
        <v>383647</v>
      </c>
      <c r="G100" s="142">
        <f t="shared" si="44"/>
        <v>5000</v>
      </c>
    </row>
    <row r="101" spans="1:7" ht="9.75" customHeight="1" x14ac:dyDescent="0.2">
      <c r="A101" s="141" t="s">
        <v>56</v>
      </c>
      <c r="B101" s="150">
        <f>B102+B103+B104+B105+B106+B107+B108+B109+B110</f>
        <v>44330349</v>
      </c>
      <c r="C101" s="150">
        <f>C102+C103+C104+C105+C106+C107+C108+C109+C110</f>
        <v>67405778</v>
      </c>
      <c r="D101" s="150">
        <f t="shared" ref="D101:G101" si="45">D102+D103+D104+D105+D106+D107+D108+D109+D110</f>
        <v>111736127</v>
      </c>
      <c r="E101" s="150">
        <f t="shared" si="45"/>
        <v>104104517</v>
      </c>
      <c r="F101" s="150">
        <f t="shared" si="45"/>
        <v>101093726</v>
      </c>
      <c r="G101" s="150">
        <f t="shared" si="45"/>
        <v>7631610</v>
      </c>
    </row>
    <row r="102" spans="1:7" ht="9" customHeight="1" x14ac:dyDescent="0.2">
      <c r="A102" s="145" t="s">
        <v>57</v>
      </c>
      <c r="B102" s="142">
        <f>2666151+2899682</f>
        <v>5565833</v>
      </c>
      <c r="C102" s="142">
        <v>2604961</v>
      </c>
      <c r="D102" s="142">
        <f t="shared" ref="D102" si="46">+B102+C102</f>
        <v>8170794</v>
      </c>
      <c r="E102" s="142">
        <v>8170794</v>
      </c>
      <c r="F102" s="142">
        <v>8170794</v>
      </c>
      <c r="G102" s="142">
        <f t="shared" ref="G102" si="47">+D102-E102</f>
        <v>0</v>
      </c>
    </row>
    <row r="103" spans="1:7" ht="9" customHeight="1" x14ac:dyDescent="0.2">
      <c r="A103" s="145" t="s">
        <v>58</v>
      </c>
      <c r="B103" s="142">
        <f>890890+1693137+0+0</f>
        <v>2584027</v>
      </c>
      <c r="C103" s="142">
        <v>-182837</v>
      </c>
      <c r="D103" s="142">
        <f t="shared" ref="D103:D110" si="48">+B103+C103</f>
        <v>2401190</v>
      </c>
      <c r="E103" s="142">
        <v>2400454</v>
      </c>
      <c r="F103" s="142">
        <v>2400454</v>
      </c>
      <c r="G103" s="142">
        <f t="shared" ref="G103:G110" si="49">+D103-E103</f>
        <v>736</v>
      </c>
    </row>
    <row r="104" spans="1:7" ht="9.75" customHeight="1" x14ac:dyDescent="0.2">
      <c r="A104" s="145" t="s">
        <v>59</v>
      </c>
      <c r="B104" s="142">
        <f>1706769+5927728+8000+15000+333644+0+50000</f>
        <v>8041141</v>
      </c>
      <c r="C104" s="142">
        <v>26832227</v>
      </c>
      <c r="D104" s="142">
        <f t="shared" si="48"/>
        <v>34873368</v>
      </c>
      <c r="E104" s="142">
        <v>34486614</v>
      </c>
      <c r="F104" s="142">
        <v>34486614</v>
      </c>
      <c r="G104" s="142">
        <f t="shared" si="49"/>
        <v>386754</v>
      </c>
    </row>
    <row r="105" spans="1:7" ht="11.25" customHeight="1" x14ac:dyDescent="0.2">
      <c r="A105" s="145" t="s">
        <v>60</v>
      </c>
      <c r="B105" s="142">
        <f>0+50000+50000+0+0+0+0+0+0+0</f>
        <v>100000</v>
      </c>
      <c r="C105" s="142">
        <v>912842</v>
      </c>
      <c r="D105" s="142">
        <f t="shared" si="48"/>
        <v>1012842</v>
      </c>
      <c r="E105" s="142">
        <v>980018</v>
      </c>
      <c r="F105" s="142">
        <v>980018</v>
      </c>
      <c r="G105" s="142">
        <f t="shared" si="49"/>
        <v>32824</v>
      </c>
    </row>
    <row r="106" spans="1:7" ht="11.25" customHeight="1" x14ac:dyDescent="0.2">
      <c r="A106" s="145" t="s">
        <v>61</v>
      </c>
      <c r="B106" s="142">
        <f>850070+2290125+0+0+0+40745+375836</f>
        <v>3556776</v>
      </c>
      <c r="C106" s="142">
        <v>21139484</v>
      </c>
      <c r="D106" s="142">
        <f t="shared" si="48"/>
        <v>24696260</v>
      </c>
      <c r="E106" s="142">
        <v>24407380</v>
      </c>
      <c r="F106" s="142">
        <v>23239257</v>
      </c>
      <c r="G106" s="142">
        <f t="shared" si="49"/>
        <v>288880</v>
      </c>
    </row>
    <row r="107" spans="1:7" ht="10.5" customHeight="1" x14ac:dyDescent="0.2">
      <c r="A107" s="145" t="s">
        <v>62</v>
      </c>
      <c r="B107" s="142">
        <f>0+15000</f>
        <v>15000</v>
      </c>
      <c r="C107" s="142">
        <v>8577474</v>
      </c>
      <c r="D107" s="142">
        <f t="shared" si="48"/>
        <v>8592474</v>
      </c>
      <c r="E107" s="142">
        <v>8592474</v>
      </c>
      <c r="F107" s="142">
        <v>8592474</v>
      </c>
      <c r="G107" s="142">
        <f t="shared" si="49"/>
        <v>0</v>
      </c>
    </row>
    <row r="108" spans="1:7" ht="10.5" customHeight="1" x14ac:dyDescent="0.2">
      <c r="A108" s="145" t="s">
        <v>63</v>
      </c>
      <c r="B108" s="142">
        <f>1525229+1809720+36750+153003+452417+278723+68000+0</f>
        <v>4323842</v>
      </c>
      <c r="C108" s="142">
        <v>7697365</v>
      </c>
      <c r="D108" s="142">
        <f t="shared" si="48"/>
        <v>12021207</v>
      </c>
      <c r="E108" s="142">
        <v>5228294</v>
      </c>
      <c r="F108" s="142">
        <v>5228294</v>
      </c>
      <c r="G108" s="142">
        <f t="shared" si="49"/>
        <v>6792913</v>
      </c>
    </row>
    <row r="109" spans="1:7" ht="8.25" customHeight="1" x14ac:dyDescent="0.2">
      <c r="A109" s="145" t="s">
        <v>64</v>
      </c>
      <c r="B109" s="142">
        <f>3953792+4851717+34208+647482+32064</f>
        <v>9519263</v>
      </c>
      <c r="C109" s="142">
        <v>106166</v>
      </c>
      <c r="D109" s="142">
        <f t="shared" si="48"/>
        <v>9625429</v>
      </c>
      <c r="E109" s="142">
        <v>9495927</v>
      </c>
      <c r="F109" s="142">
        <v>9495927</v>
      </c>
      <c r="G109" s="142">
        <f t="shared" si="49"/>
        <v>129502</v>
      </c>
    </row>
    <row r="110" spans="1:7" ht="10.5" customHeight="1" x14ac:dyDescent="0.2">
      <c r="A110" s="145" t="s">
        <v>65</v>
      </c>
      <c r="B110" s="142">
        <f>10187164+437303</f>
        <v>10624467</v>
      </c>
      <c r="C110" s="142">
        <v>-281904</v>
      </c>
      <c r="D110" s="142">
        <f t="shared" si="48"/>
        <v>10342563</v>
      </c>
      <c r="E110" s="142">
        <v>10342562</v>
      </c>
      <c r="F110" s="142">
        <v>8499894</v>
      </c>
      <c r="G110" s="142">
        <f t="shared" si="49"/>
        <v>1</v>
      </c>
    </row>
    <row r="111" spans="1:7" ht="16.5" x14ac:dyDescent="0.2">
      <c r="A111" s="141" t="s">
        <v>66</v>
      </c>
      <c r="B111" s="150">
        <f>B112+B113+B114+B115+B116+B117+B118+B119+B120</f>
        <v>7843904</v>
      </c>
      <c r="C111" s="150">
        <f t="shared" ref="C111:G111" si="50">C112+C113+C114+C115+C116+C117+C118+C119+C120</f>
        <v>2735189</v>
      </c>
      <c r="D111" s="150">
        <f t="shared" si="50"/>
        <v>10579093</v>
      </c>
      <c r="E111" s="150">
        <f t="shared" si="50"/>
        <v>11919980</v>
      </c>
      <c r="F111" s="150">
        <f t="shared" si="50"/>
        <v>11568076</v>
      </c>
      <c r="G111" s="150">
        <f t="shared" si="50"/>
        <v>-1340887</v>
      </c>
    </row>
    <row r="112" spans="1:7" ht="9.75" customHeight="1" x14ac:dyDescent="0.2">
      <c r="A112" s="145" t="s">
        <v>67</v>
      </c>
      <c r="B112" s="142">
        <v>0</v>
      </c>
      <c r="C112" s="142">
        <v>0</v>
      </c>
      <c r="D112" s="142">
        <f t="shared" ref="D112" si="51">+B112+C112</f>
        <v>0</v>
      </c>
      <c r="E112" s="142">
        <v>0</v>
      </c>
      <c r="F112" s="142">
        <v>0</v>
      </c>
      <c r="G112" s="142">
        <f t="shared" ref="G112" si="52">+D112-E112</f>
        <v>0</v>
      </c>
    </row>
    <row r="113" spans="1:7" ht="9.75" customHeight="1" x14ac:dyDescent="0.2">
      <c r="A113" s="145" t="s">
        <v>68</v>
      </c>
      <c r="B113" s="142">
        <v>0</v>
      </c>
      <c r="C113" s="142">
        <v>0</v>
      </c>
      <c r="D113" s="142">
        <f t="shared" ref="D113:D120" si="53">+B113+C113</f>
        <v>0</v>
      </c>
      <c r="E113" s="142">
        <v>0</v>
      </c>
      <c r="F113" s="142">
        <v>0</v>
      </c>
      <c r="G113" s="142">
        <f t="shared" ref="G113:G120" si="54">+D113-E113</f>
        <v>0</v>
      </c>
    </row>
    <row r="114" spans="1:7" ht="9.75" customHeight="1" x14ac:dyDescent="0.2">
      <c r="A114" s="145" t="s">
        <v>69</v>
      </c>
      <c r="B114" s="142">
        <v>0</v>
      </c>
      <c r="C114" s="142">
        <v>0</v>
      </c>
      <c r="D114" s="142">
        <f t="shared" si="53"/>
        <v>0</v>
      </c>
      <c r="E114" s="142">
        <v>0</v>
      </c>
      <c r="F114" s="142">
        <v>0</v>
      </c>
      <c r="G114" s="142">
        <f t="shared" si="54"/>
        <v>0</v>
      </c>
    </row>
    <row r="115" spans="1:7" ht="9.75" customHeight="1" x14ac:dyDescent="0.2">
      <c r="A115" s="145" t="s">
        <v>70</v>
      </c>
      <c r="B115" s="142">
        <f>6754859+13667+872001+18000+185377</f>
        <v>7843904</v>
      </c>
      <c r="C115" s="142">
        <v>2735189</v>
      </c>
      <c r="D115" s="142">
        <f t="shared" si="53"/>
        <v>10579093</v>
      </c>
      <c r="E115" s="142">
        <v>11919980</v>
      </c>
      <c r="F115" s="142">
        <v>11568076</v>
      </c>
      <c r="G115" s="142">
        <f t="shared" si="54"/>
        <v>-1340887</v>
      </c>
    </row>
    <row r="116" spans="1:7" ht="9.75" customHeight="1" x14ac:dyDescent="0.2">
      <c r="A116" s="145" t="s">
        <v>71</v>
      </c>
      <c r="B116" s="142">
        <v>0</v>
      </c>
      <c r="C116" s="142">
        <v>0</v>
      </c>
      <c r="D116" s="142">
        <f t="shared" si="53"/>
        <v>0</v>
      </c>
      <c r="E116" s="142">
        <v>0</v>
      </c>
      <c r="F116" s="142">
        <v>0</v>
      </c>
      <c r="G116" s="142">
        <f t="shared" si="54"/>
        <v>0</v>
      </c>
    </row>
    <row r="117" spans="1:7" ht="9.75" customHeight="1" x14ac:dyDescent="0.2">
      <c r="A117" s="145" t="s">
        <v>72</v>
      </c>
      <c r="B117" s="142">
        <v>0</v>
      </c>
      <c r="C117" s="142">
        <v>0</v>
      </c>
      <c r="D117" s="142">
        <f t="shared" si="53"/>
        <v>0</v>
      </c>
      <c r="E117" s="142">
        <v>0</v>
      </c>
      <c r="F117" s="142">
        <v>0</v>
      </c>
      <c r="G117" s="142">
        <f t="shared" si="54"/>
        <v>0</v>
      </c>
    </row>
    <row r="118" spans="1:7" ht="9.75" customHeight="1" x14ac:dyDescent="0.2">
      <c r="A118" s="145" t="s">
        <v>73</v>
      </c>
      <c r="B118" s="142">
        <v>0</v>
      </c>
      <c r="C118" s="142">
        <v>0</v>
      </c>
      <c r="D118" s="142">
        <f t="shared" si="53"/>
        <v>0</v>
      </c>
      <c r="E118" s="142">
        <v>0</v>
      </c>
      <c r="F118" s="142">
        <v>0</v>
      </c>
      <c r="G118" s="142">
        <f t="shared" si="54"/>
        <v>0</v>
      </c>
    </row>
    <row r="119" spans="1:7" ht="9.75" customHeight="1" x14ac:dyDescent="0.2">
      <c r="A119" s="145" t="s">
        <v>74</v>
      </c>
      <c r="B119" s="142">
        <v>0</v>
      </c>
      <c r="C119" s="142">
        <v>0</v>
      </c>
      <c r="D119" s="142">
        <f t="shared" si="53"/>
        <v>0</v>
      </c>
      <c r="E119" s="142">
        <v>0</v>
      </c>
      <c r="F119" s="142">
        <v>0</v>
      </c>
      <c r="G119" s="142">
        <f t="shared" si="54"/>
        <v>0</v>
      </c>
    </row>
    <row r="120" spans="1:7" ht="9.75" customHeight="1" x14ac:dyDescent="0.2">
      <c r="A120" s="145" t="s">
        <v>75</v>
      </c>
      <c r="B120" s="142">
        <v>0</v>
      </c>
      <c r="C120" s="142">
        <v>0</v>
      </c>
      <c r="D120" s="142">
        <f t="shared" si="53"/>
        <v>0</v>
      </c>
      <c r="E120" s="142">
        <v>0</v>
      </c>
      <c r="F120" s="142">
        <v>0</v>
      </c>
      <c r="G120" s="142">
        <f t="shared" si="54"/>
        <v>0</v>
      </c>
    </row>
    <row r="121" spans="1:7" ht="15" customHeight="1" x14ac:dyDescent="0.2">
      <c r="A121" s="141" t="s">
        <v>76</v>
      </c>
      <c r="B121" s="150">
        <f>B122+B123+B124+B125+B126+B127+B128+B129+B130</f>
        <v>1491224</v>
      </c>
      <c r="C121" s="150">
        <f t="shared" ref="C121:G121" si="55">C122+C123+C124+C125+C126+C127+C128+C129+C130</f>
        <v>23174805</v>
      </c>
      <c r="D121" s="150">
        <f t="shared" si="55"/>
        <v>24666029</v>
      </c>
      <c r="E121" s="150">
        <f t="shared" si="55"/>
        <v>14685843</v>
      </c>
      <c r="F121" s="150">
        <f t="shared" si="55"/>
        <v>14685843</v>
      </c>
      <c r="G121" s="150">
        <f t="shared" si="55"/>
        <v>9980186</v>
      </c>
    </row>
    <row r="122" spans="1:7" ht="9" customHeight="1" x14ac:dyDescent="0.2">
      <c r="A122" s="145" t="s">
        <v>77</v>
      </c>
      <c r="B122" s="142">
        <f>0+6926</f>
        <v>6926</v>
      </c>
      <c r="C122" s="142">
        <v>5014599</v>
      </c>
      <c r="D122" s="142">
        <f t="shared" ref="D122" si="56">+B122+C122</f>
        <v>5021525</v>
      </c>
      <c r="E122" s="142">
        <v>4978878</v>
      </c>
      <c r="F122" s="142">
        <v>4978878</v>
      </c>
      <c r="G122" s="142">
        <f t="shared" ref="G122" si="57">+D122-E122</f>
        <v>42647</v>
      </c>
    </row>
    <row r="123" spans="1:7" ht="9" customHeight="1" x14ac:dyDescent="0.2">
      <c r="A123" s="145" t="s">
        <v>78</v>
      </c>
      <c r="B123" s="142">
        <f>1293+0+0</f>
        <v>1293</v>
      </c>
      <c r="C123" s="142">
        <v>849412</v>
      </c>
      <c r="D123" s="142">
        <f t="shared" ref="D123:D130" si="58">+B123+C123</f>
        <v>850705</v>
      </c>
      <c r="E123" s="142">
        <v>831439</v>
      </c>
      <c r="F123" s="142">
        <v>831439</v>
      </c>
      <c r="G123" s="142">
        <f t="shared" ref="G123:G130" si="59">+D123-E123</f>
        <v>19266</v>
      </c>
    </row>
    <row r="124" spans="1:7" ht="9" customHeight="1" x14ac:dyDescent="0.2">
      <c r="A124" s="145" t="s">
        <v>79</v>
      </c>
      <c r="B124" s="142">
        <f>90129+1080010+170000+0</f>
        <v>1340139</v>
      </c>
      <c r="C124" s="142">
        <v>15213206</v>
      </c>
      <c r="D124" s="142">
        <f t="shared" si="58"/>
        <v>16553345</v>
      </c>
      <c r="E124" s="142">
        <v>7039293</v>
      </c>
      <c r="F124" s="142">
        <v>7039293</v>
      </c>
      <c r="G124" s="142">
        <f t="shared" si="59"/>
        <v>9514052</v>
      </c>
    </row>
    <row r="125" spans="1:7" ht="9" customHeight="1" x14ac:dyDescent="0.2">
      <c r="A125" s="145" t="s">
        <v>80</v>
      </c>
      <c r="B125" s="142">
        <v>0</v>
      </c>
      <c r="C125" s="142">
        <v>197923</v>
      </c>
      <c r="D125" s="142">
        <f t="shared" si="58"/>
        <v>197923</v>
      </c>
      <c r="E125" s="142">
        <v>197923</v>
      </c>
      <c r="F125" s="142">
        <v>197923</v>
      </c>
      <c r="G125" s="142">
        <f t="shared" si="59"/>
        <v>0</v>
      </c>
    </row>
    <row r="126" spans="1:7" ht="9" customHeight="1" x14ac:dyDescent="0.2">
      <c r="A126" s="145" t="s">
        <v>81</v>
      </c>
      <c r="B126" s="142">
        <v>0</v>
      </c>
      <c r="C126" s="142">
        <v>574950</v>
      </c>
      <c r="D126" s="142">
        <f t="shared" si="58"/>
        <v>574950</v>
      </c>
      <c r="E126" s="142">
        <v>574950</v>
      </c>
      <c r="F126" s="142">
        <v>574950</v>
      </c>
      <c r="G126" s="142">
        <f t="shared" si="59"/>
        <v>0</v>
      </c>
    </row>
    <row r="127" spans="1:7" ht="9" customHeight="1" x14ac:dyDescent="0.2">
      <c r="A127" s="145" t="s">
        <v>82</v>
      </c>
      <c r="B127" s="142">
        <f>0+87562+14044</f>
        <v>101606</v>
      </c>
      <c r="C127" s="142">
        <v>105392</v>
      </c>
      <c r="D127" s="142">
        <f t="shared" si="58"/>
        <v>206998</v>
      </c>
      <c r="E127" s="142">
        <v>119436</v>
      </c>
      <c r="F127" s="142">
        <v>119436</v>
      </c>
      <c r="G127" s="142">
        <f t="shared" si="59"/>
        <v>87562</v>
      </c>
    </row>
    <row r="128" spans="1:7" ht="9" customHeight="1" x14ac:dyDescent="0.2">
      <c r="A128" s="145" t="s">
        <v>83</v>
      </c>
      <c r="B128" s="142">
        <v>0</v>
      </c>
      <c r="C128" s="142">
        <f>60229</f>
        <v>60229</v>
      </c>
      <c r="D128" s="142">
        <f t="shared" si="58"/>
        <v>60229</v>
      </c>
      <c r="E128" s="142">
        <f>0</f>
        <v>0</v>
      </c>
      <c r="F128" s="142">
        <f>0</f>
        <v>0</v>
      </c>
      <c r="G128" s="142">
        <f t="shared" si="59"/>
        <v>60229</v>
      </c>
    </row>
    <row r="129" spans="1:7" ht="9" customHeight="1" x14ac:dyDescent="0.2">
      <c r="A129" s="145" t="s">
        <v>84</v>
      </c>
      <c r="B129" s="142">
        <v>0</v>
      </c>
      <c r="C129" s="142">
        <v>0</v>
      </c>
      <c r="D129" s="142">
        <f t="shared" si="58"/>
        <v>0</v>
      </c>
      <c r="E129" s="142">
        <v>0</v>
      </c>
      <c r="F129" s="142">
        <v>0</v>
      </c>
      <c r="G129" s="142">
        <f t="shared" si="59"/>
        <v>0</v>
      </c>
    </row>
    <row r="130" spans="1:7" ht="9" customHeight="1" x14ac:dyDescent="0.2">
      <c r="A130" s="145" t="s">
        <v>85</v>
      </c>
      <c r="B130" s="142">
        <f>0+41260</f>
        <v>41260</v>
      </c>
      <c r="C130" s="142">
        <v>1159094</v>
      </c>
      <c r="D130" s="142">
        <f t="shared" si="58"/>
        <v>1200354</v>
      </c>
      <c r="E130" s="142">
        <f>2899+0+941025</f>
        <v>943924</v>
      </c>
      <c r="F130" s="142">
        <f>2899+0+941025</f>
        <v>943924</v>
      </c>
      <c r="G130" s="142">
        <f t="shared" si="59"/>
        <v>256430</v>
      </c>
    </row>
    <row r="131" spans="1:7" ht="8.25" customHeight="1" x14ac:dyDescent="0.2">
      <c r="A131" s="141" t="s">
        <v>86</v>
      </c>
      <c r="B131" s="150">
        <f>B132+B133+B134</f>
        <v>3500000</v>
      </c>
      <c r="C131" s="150">
        <f t="shared" ref="C131:F131" si="60">C132+C133+C134</f>
        <v>17275849</v>
      </c>
      <c r="D131" s="150">
        <f t="shared" si="60"/>
        <v>20775849</v>
      </c>
      <c r="E131" s="150">
        <f t="shared" si="60"/>
        <v>20602474</v>
      </c>
      <c r="F131" s="150">
        <f t="shared" si="60"/>
        <v>19185504</v>
      </c>
      <c r="G131" s="150">
        <f>G132+G133+G134</f>
        <v>173375</v>
      </c>
    </row>
    <row r="132" spans="1:7" ht="9.75" customHeight="1" x14ac:dyDescent="0.2">
      <c r="A132" s="145" t="s">
        <v>87</v>
      </c>
      <c r="B132" s="142">
        <v>0</v>
      </c>
      <c r="C132" s="142">
        <v>0</v>
      </c>
      <c r="D132" s="142">
        <f t="shared" ref="D132" si="61">+B132+C132</f>
        <v>0</v>
      </c>
      <c r="E132" s="142">
        <v>0</v>
      </c>
      <c r="F132" s="142">
        <v>0</v>
      </c>
      <c r="G132" s="142">
        <f t="shared" ref="G132" si="62">+D132-E132</f>
        <v>0</v>
      </c>
    </row>
    <row r="133" spans="1:7" ht="9.75" customHeight="1" x14ac:dyDescent="0.2">
      <c r="A133" s="145" t="s">
        <v>88</v>
      </c>
      <c r="B133" s="142">
        <v>3500000</v>
      </c>
      <c r="C133" s="142">
        <v>17275849</v>
      </c>
      <c r="D133" s="142">
        <f t="shared" ref="D133:D134" si="63">+B133+C133</f>
        <v>20775849</v>
      </c>
      <c r="E133" s="142">
        <v>20602474</v>
      </c>
      <c r="F133" s="142">
        <v>19185504</v>
      </c>
      <c r="G133" s="142">
        <f>+D133-E133</f>
        <v>173375</v>
      </c>
    </row>
    <row r="134" spans="1:7" ht="9.75" customHeight="1" x14ac:dyDescent="0.2">
      <c r="A134" s="145" t="s">
        <v>89</v>
      </c>
      <c r="B134" s="142">
        <v>0</v>
      </c>
      <c r="C134" s="142">
        <v>0</v>
      </c>
      <c r="D134" s="142">
        <f t="shared" si="63"/>
        <v>0</v>
      </c>
      <c r="E134" s="142">
        <v>0</v>
      </c>
      <c r="F134" s="142">
        <v>0</v>
      </c>
      <c r="G134" s="142">
        <f t="shared" ref="G134" si="64">+D134-E134</f>
        <v>0</v>
      </c>
    </row>
    <row r="135" spans="1:7" ht="13.5" customHeight="1" x14ac:dyDescent="0.2">
      <c r="A135" s="141" t="s">
        <v>90</v>
      </c>
      <c r="B135" s="150">
        <f>B136+B137+B138+B139+B140+B142+B143</f>
        <v>0</v>
      </c>
      <c r="C135" s="150">
        <f t="shared" ref="C135:G135" si="65">C136+C137+C138+C139+C140+C142+C143</f>
        <v>0</v>
      </c>
      <c r="D135" s="150">
        <f t="shared" si="65"/>
        <v>0</v>
      </c>
      <c r="E135" s="150">
        <f t="shared" si="65"/>
        <v>0</v>
      </c>
      <c r="F135" s="150">
        <f t="shared" si="65"/>
        <v>0</v>
      </c>
      <c r="G135" s="150">
        <f t="shared" si="65"/>
        <v>0</v>
      </c>
    </row>
    <row r="136" spans="1:7" ht="9.75" customHeight="1" x14ac:dyDescent="0.2">
      <c r="A136" s="145" t="s">
        <v>91</v>
      </c>
      <c r="B136" s="142">
        <v>0</v>
      </c>
      <c r="C136" s="142">
        <v>0</v>
      </c>
      <c r="D136" s="142">
        <f t="shared" ref="D136:D138" si="66">+B136+C136</f>
        <v>0</v>
      </c>
      <c r="E136" s="142">
        <v>0</v>
      </c>
      <c r="F136" s="142">
        <v>0</v>
      </c>
      <c r="G136" s="142">
        <f t="shared" ref="G136:G138" si="67">+D136-E136</f>
        <v>0</v>
      </c>
    </row>
    <row r="137" spans="1:7" ht="9.75" customHeight="1" x14ac:dyDescent="0.2">
      <c r="A137" s="145" t="s">
        <v>92</v>
      </c>
      <c r="B137" s="142">
        <v>0</v>
      </c>
      <c r="C137" s="142">
        <v>0</v>
      </c>
      <c r="D137" s="142">
        <f t="shared" si="66"/>
        <v>0</v>
      </c>
      <c r="E137" s="142">
        <v>0</v>
      </c>
      <c r="F137" s="142">
        <v>0</v>
      </c>
      <c r="G137" s="142">
        <f t="shared" si="67"/>
        <v>0</v>
      </c>
    </row>
    <row r="138" spans="1:7" ht="9.75" customHeight="1" x14ac:dyDescent="0.2">
      <c r="A138" s="145" t="s">
        <v>93</v>
      </c>
      <c r="B138" s="142">
        <v>0</v>
      </c>
      <c r="C138" s="142">
        <v>0</v>
      </c>
      <c r="D138" s="142">
        <f t="shared" si="66"/>
        <v>0</v>
      </c>
      <c r="E138" s="142">
        <v>0</v>
      </c>
      <c r="F138" s="142">
        <v>0</v>
      </c>
      <c r="G138" s="142">
        <f t="shared" si="67"/>
        <v>0</v>
      </c>
    </row>
    <row r="139" spans="1:7" ht="9.75" customHeight="1" x14ac:dyDescent="0.2">
      <c r="A139" s="145" t="s">
        <v>94</v>
      </c>
      <c r="B139" s="142">
        <v>0</v>
      </c>
      <c r="C139" s="142">
        <v>0</v>
      </c>
      <c r="D139" s="142">
        <f t="shared" ref="D139:D143" si="68">+B139+C139</f>
        <v>0</v>
      </c>
      <c r="E139" s="142">
        <v>0</v>
      </c>
      <c r="F139" s="142">
        <v>0</v>
      </c>
      <c r="G139" s="142">
        <f t="shared" ref="G139:G143" si="69">+D139-E139</f>
        <v>0</v>
      </c>
    </row>
    <row r="140" spans="1:7" ht="9.75" customHeight="1" x14ac:dyDescent="0.2">
      <c r="A140" s="145" t="s">
        <v>95</v>
      </c>
      <c r="B140" s="142">
        <v>0</v>
      </c>
      <c r="C140" s="142">
        <v>0</v>
      </c>
      <c r="D140" s="142">
        <f t="shared" si="68"/>
        <v>0</v>
      </c>
      <c r="E140" s="142">
        <v>0</v>
      </c>
      <c r="F140" s="142">
        <v>0</v>
      </c>
      <c r="G140" s="142">
        <f t="shared" si="69"/>
        <v>0</v>
      </c>
    </row>
    <row r="141" spans="1:7" ht="9.75" customHeight="1" x14ac:dyDescent="0.2">
      <c r="A141" s="145" t="s">
        <v>96</v>
      </c>
      <c r="B141" s="142">
        <v>0</v>
      </c>
      <c r="C141" s="142">
        <v>0</v>
      </c>
      <c r="D141" s="142">
        <f t="shared" si="68"/>
        <v>0</v>
      </c>
      <c r="E141" s="142">
        <v>0</v>
      </c>
      <c r="F141" s="142">
        <v>0</v>
      </c>
      <c r="G141" s="142">
        <f t="shared" si="69"/>
        <v>0</v>
      </c>
    </row>
    <row r="142" spans="1:7" ht="9.75" customHeight="1" x14ac:dyDescent="0.2">
      <c r="A142" s="145" t="s">
        <v>97</v>
      </c>
      <c r="B142" s="142">
        <v>0</v>
      </c>
      <c r="C142" s="142">
        <v>0</v>
      </c>
      <c r="D142" s="142">
        <f t="shared" si="68"/>
        <v>0</v>
      </c>
      <c r="E142" s="142">
        <v>0</v>
      </c>
      <c r="F142" s="142">
        <v>0</v>
      </c>
      <c r="G142" s="142">
        <f t="shared" si="69"/>
        <v>0</v>
      </c>
    </row>
    <row r="143" spans="1:7" ht="12" customHeight="1" x14ac:dyDescent="0.2">
      <c r="A143" s="145" t="s">
        <v>98</v>
      </c>
      <c r="B143" s="142">
        <v>0</v>
      </c>
      <c r="C143" s="142">
        <v>0</v>
      </c>
      <c r="D143" s="142">
        <f t="shared" si="68"/>
        <v>0</v>
      </c>
      <c r="E143" s="142">
        <v>0</v>
      </c>
      <c r="F143" s="142">
        <v>0</v>
      </c>
      <c r="G143" s="142">
        <f t="shared" si="69"/>
        <v>0</v>
      </c>
    </row>
    <row r="144" spans="1:7" ht="9.75" customHeight="1" x14ac:dyDescent="0.2">
      <c r="A144" s="141" t="s">
        <v>99</v>
      </c>
      <c r="B144" s="150">
        <f>B145+B146+B147</f>
        <v>0</v>
      </c>
      <c r="C144" s="150">
        <f t="shared" ref="C144:G144" si="70">C145+C146+C147</f>
        <v>0</v>
      </c>
      <c r="D144" s="150">
        <f t="shared" si="70"/>
        <v>0</v>
      </c>
      <c r="E144" s="150">
        <f t="shared" si="70"/>
        <v>0</v>
      </c>
      <c r="F144" s="150">
        <f t="shared" si="70"/>
        <v>0</v>
      </c>
      <c r="G144" s="150">
        <f t="shared" si="70"/>
        <v>0</v>
      </c>
    </row>
    <row r="145" spans="1:7" ht="8.25" customHeight="1" x14ac:dyDescent="0.2">
      <c r="A145" s="145" t="s">
        <v>100</v>
      </c>
      <c r="B145" s="142">
        <v>0</v>
      </c>
      <c r="C145" s="142">
        <v>0</v>
      </c>
      <c r="D145" s="142">
        <f t="shared" ref="D145" si="71">+B145+C145</f>
        <v>0</v>
      </c>
      <c r="E145" s="142">
        <v>0</v>
      </c>
      <c r="F145" s="142">
        <v>0</v>
      </c>
      <c r="G145" s="142">
        <f t="shared" ref="G145" si="72">+D145-E145</f>
        <v>0</v>
      </c>
    </row>
    <row r="146" spans="1:7" ht="8.25" customHeight="1" x14ac:dyDescent="0.2">
      <c r="A146" s="145" t="s">
        <v>101</v>
      </c>
      <c r="B146" s="142">
        <v>0</v>
      </c>
      <c r="C146" s="142">
        <v>0</v>
      </c>
      <c r="D146" s="142">
        <f t="shared" ref="D146:D147" si="73">+B146+C146</f>
        <v>0</v>
      </c>
      <c r="E146" s="142">
        <v>0</v>
      </c>
      <c r="F146" s="142">
        <v>0</v>
      </c>
      <c r="G146" s="142">
        <f t="shared" ref="G146:G147" si="74">+D146-E146</f>
        <v>0</v>
      </c>
    </row>
    <row r="147" spans="1:7" ht="8.25" customHeight="1" x14ac:dyDescent="0.2">
      <c r="A147" s="145" t="s">
        <v>102</v>
      </c>
      <c r="B147" s="142">
        <v>0</v>
      </c>
      <c r="C147" s="142">
        <v>0</v>
      </c>
      <c r="D147" s="142">
        <f t="shared" si="73"/>
        <v>0</v>
      </c>
      <c r="E147" s="142">
        <v>0</v>
      </c>
      <c r="F147" s="142">
        <v>0</v>
      </c>
      <c r="G147" s="142">
        <f t="shared" si="74"/>
        <v>0</v>
      </c>
    </row>
    <row r="148" spans="1:7" ht="9.75" customHeight="1" x14ac:dyDescent="0.2">
      <c r="A148" s="141" t="s">
        <v>103</v>
      </c>
      <c r="B148" s="150">
        <f>B149+B150+B151+B152+B153+B154+B155</f>
        <v>0</v>
      </c>
      <c r="C148" s="150">
        <f t="shared" ref="C148:G148" si="75">C149+C150+C151+C152+C153+C154+C155</f>
        <v>0</v>
      </c>
      <c r="D148" s="150">
        <f t="shared" si="75"/>
        <v>0</v>
      </c>
      <c r="E148" s="150">
        <f t="shared" si="75"/>
        <v>0</v>
      </c>
      <c r="F148" s="150">
        <f t="shared" si="75"/>
        <v>0</v>
      </c>
      <c r="G148" s="150">
        <f t="shared" si="75"/>
        <v>0</v>
      </c>
    </row>
    <row r="149" spans="1:7" ht="9" customHeight="1" x14ac:dyDescent="0.2">
      <c r="A149" s="145" t="s">
        <v>104</v>
      </c>
      <c r="B149" s="142">
        <v>0</v>
      </c>
      <c r="C149" s="142">
        <v>0</v>
      </c>
      <c r="D149" s="142">
        <f t="shared" ref="D149:D151" si="76">+B149+C149</f>
        <v>0</v>
      </c>
      <c r="E149" s="142">
        <v>0</v>
      </c>
      <c r="F149" s="142">
        <v>0</v>
      </c>
      <c r="G149" s="142">
        <f t="shared" ref="G149:G151" si="77">+D149-E149</f>
        <v>0</v>
      </c>
    </row>
    <row r="150" spans="1:7" ht="9" customHeight="1" x14ac:dyDescent="0.2">
      <c r="A150" s="145" t="s">
        <v>105</v>
      </c>
      <c r="B150" s="142">
        <v>0</v>
      </c>
      <c r="C150" s="142">
        <v>0</v>
      </c>
      <c r="D150" s="142">
        <f t="shared" si="76"/>
        <v>0</v>
      </c>
      <c r="E150" s="142">
        <v>0</v>
      </c>
      <c r="F150" s="142">
        <v>0</v>
      </c>
      <c r="G150" s="142">
        <f t="shared" si="77"/>
        <v>0</v>
      </c>
    </row>
    <row r="151" spans="1:7" ht="9" customHeight="1" x14ac:dyDescent="0.2">
      <c r="A151" s="145" t="s">
        <v>106</v>
      </c>
      <c r="B151" s="142">
        <v>0</v>
      </c>
      <c r="C151" s="142">
        <v>0</v>
      </c>
      <c r="D151" s="142">
        <f t="shared" si="76"/>
        <v>0</v>
      </c>
      <c r="E151" s="142">
        <v>0</v>
      </c>
      <c r="F151" s="142">
        <v>0</v>
      </c>
      <c r="G151" s="142">
        <f t="shared" si="77"/>
        <v>0</v>
      </c>
    </row>
    <row r="152" spans="1:7" ht="9" customHeight="1" x14ac:dyDescent="0.2">
      <c r="A152" s="145" t="s">
        <v>107</v>
      </c>
      <c r="B152" s="142">
        <v>0</v>
      </c>
      <c r="C152" s="142">
        <v>0</v>
      </c>
      <c r="D152" s="142">
        <f t="shared" ref="D152:D155" si="78">+B152+C152</f>
        <v>0</v>
      </c>
      <c r="E152" s="142">
        <v>0</v>
      </c>
      <c r="F152" s="142">
        <v>0</v>
      </c>
      <c r="G152" s="142">
        <f t="shared" ref="G152:G155" si="79">+D152-E152</f>
        <v>0</v>
      </c>
    </row>
    <row r="153" spans="1:7" ht="9" customHeight="1" x14ac:dyDescent="0.2">
      <c r="A153" s="145" t="s">
        <v>108</v>
      </c>
      <c r="B153" s="142">
        <v>0</v>
      </c>
      <c r="C153" s="142">
        <v>0</v>
      </c>
      <c r="D153" s="142">
        <f t="shared" si="78"/>
        <v>0</v>
      </c>
      <c r="E153" s="142">
        <v>0</v>
      </c>
      <c r="F153" s="142">
        <v>0</v>
      </c>
      <c r="G153" s="142">
        <f t="shared" si="79"/>
        <v>0</v>
      </c>
    </row>
    <row r="154" spans="1:7" ht="9" customHeight="1" x14ac:dyDescent="0.2">
      <c r="A154" s="145" t="s">
        <v>109</v>
      </c>
      <c r="B154" s="142">
        <v>0</v>
      </c>
      <c r="C154" s="142">
        <v>0</v>
      </c>
      <c r="D154" s="142">
        <f t="shared" si="78"/>
        <v>0</v>
      </c>
      <c r="E154" s="142">
        <v>0</v>
      </c>
      <c r="F154" s="142">
        <v>0</v>
      </c>
      <c r="G154" s="142">
        <f t="shared" si="79"/>
        <v>0</v>
      </c>
    </row>
    <row r="155" spans="1:7" ht="9.75" customHeight="1" x14ac:dyDescent="0.2">
      <c r="A155" s="145" t="s">
        <v>110</v>
      </c>
      <c r="B155" s="142">
        <v>0</v>
      </c>
      <c r="C155" s="142">
        <v>0</v>
      </c>
      <c r="D155" s="142">
        <f t="shared" si="78"/>
        <v>0</v>
      </c>
      <c r="E155" s="142">
        <v>0</v>
      </c>
      <c r="F155" s="142">
        <v>0</v>
      </c>
      <c r="G155" s="142">
        <f t="shared" si="79"/>
        <v>0</v>
      </c>
    </row>
    <row r="156" spans="1:7" ht="10.5" customHeight="1" x14ac:dyDescent="0.2">
      <c r="A156" s="152" t="s">
        <v>111</v>
      </c>
      <c r="B156" s="153">
        <f>B7+B82</f>
        <v>753742858</v>
      </c>
      <c r="C156" s="153">
        <f t="shared" ref="C156:G156" si="80">C7+C82</f>
        <v>140470158.13</v>
      </c>
      <c r="D156" s="153">
        <f t="shared" si="80"/>
        <v>894213016.13</v>
      </c>
      <c r="E156" s="153">
        <f t="shared" si="80"/>
        <v>894545641</v>
      </c>
      <c r="F156" s="153">
        <f t="shared" si="80"/>
        <v>869945776</v>
      </c>
      <c r="G156" s="153">
        <f t="shared" si="80"/>
        <v>-332624.87000000011</v>
      </c>
    </row>
    <row r="157" spans="1:7" ht="8.25" customHeight="1" x14ac:dyDescent="0.2">
      <c r="A157" s="85"/>
      <c r="B157" s="85"/>
      <c r="C157" s="85"/>
      <c r="D157" s="85"/>
      <c r="E157" s="85"/>
      <c r="F157" s="85"/>
      <c r="G157" s="85"/>
    </row>
    <row r="158" spans="1:7" x14ac:dyDescent="0.2">
      <c r="A158" s="85"/>
      <c r="B158" s="85"/>
      <c r="C158" s="85"/>
      <c r="D158" s="85"/>
      <c r="E158" s="85"/>
      <c r="F158" s="85"/>
      <c r="G158" s="85"/>
    </row>
    <row r="159" spans="1:7" x14ac:dyDescent="0.2">
      <c r="A159" s="85"/>
      <c r="B159" s="85"/>
      <c r="C159" s="85"/>
      <c r="D159" s="85"/>
      <c r="E159" s="85"/>
      <c r="F159" s="85"/>
      <c r="G159" s="85"/>
    </row>
    <row r="160" spans="1:7" x14ac:dyDescent="0.2">
      <c r="A160" s="85"/>
      <c r="B160" s="154"/>
      <c r="C160" s="154"/>
      <c r="D160" s="154"/>
      <c r="E160" s="154"/>
      <c r="F160" s="154"/>
      <c r="G160" s="154"/>
    </row>
    <row r="161" spans="1:7" x14ac:dyDescent="0.2">
      <c r="A161" s="85"/>
      <c r="B161" s="85"/>
      <c r="C161" s="85"/>
      <c r="D161" s="85"/>
      <c r="E161" s="85"/>
      <c r="F161" s="85"/>
      <c r="G161" s="85"/>
    </row>
  </sheetData>
  <mergeCells count="5">
    <mergeCell ref="A5:G5"/>
    <mergeCell ref="A1:G1"/>
    <mergeCell ref="A2:G2"/>
    <mergeCell ref="A3:G3"/>
    <mergeCell ref="A4:G4"/>
  </mergeCells>
  <printOptions horizontalCentered="1"/>
  <pageMargins left="0.11811023622047245" right="0.11811023622047245" top="0.55118110236220474" bottom="0" header="0.31496062992125984" footer="0.31496062992125984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zoomScale="150" zoomScaleNormal="150" workbookViewId="0">
      <selection activeCell="C18" sqref="C18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</cols>
  <sheetData>
    <row r="1" spans="1:7" ht="12" customHeight="1" x14ac:dyDescent="0.2">
      <c r="A1" s="322" t="s">
        <v>228</v>
      </c>
      <c r="B1" s="323"/>
      <c r="C1" s="323"/>
      <c r="D1" s="323"/>
      <c r="E1" s="323"/>
      <c r="F1" s="323"/>
      <c r="G1" s="324"/>
    </row>
    <row r="2" spans="1:7" ht="9.75" customHeight="1" x14ac:dyDescent="0.2">
      <c r="A2" s="325" t="s">
        <v>248</v>
      </c>
      <c r="B2" s="326"/>
      <c r="C2" s="326"/>
      <c r="D2" s="326"/>
      <c r="E2" s="326"/>
      <c r="F2" s="326"/>
      <c r="G2" s="327"/>
    </row>
    <row r="3" spans="1:7" ht="9" customHeight="1" x14ac:dyDescent="0.2">
      <c r="A3" s="328" t="s">
        <v>448</v>
      </c>
      <c r="B3" s="303"/>
      <c r="C3" s="303"/>
      <c r="D3" s="303"/>
      <c r="E3" s="303"/>
      <c r="F3" s="303"/>
      <c r="G3" s="329"/>
    </row>
    <row r="4" spans="1:7" ht="9.75" customHeight="1" x14ac:dyDescent="0.2">
      <c r="A4" s="328" t="s">
        <v>430</v>
      </c>
      <c r="B4" s="303"/>
      <c r="C4" s="303"/>
      <c r="D4" s="303"/>
      <c r="E4" s="303"/>
      <c r="F4" s="303"/>
      <c r="G4" s="329"/>
    </row>
    <row r="5" spans="1:7" ht="9.75" customHeight="1" x14ac:dyDescent="0.2">
      <c r="A5" s="328" t="s">
        <v>266</v>
      </c>
      <c r="B5" s="303"/>
      <c r="C5" s="303"/>
      <c r="D5" s="303"/>
      <c r="E5" s="303"/>
      <c r="F5" s="303"/>
      <c r="G5" s="329"/>
    </row>
    <row r="6" spans="1:7" ht="9" customHeight="1" x14ac:dyDescent="0.2">
      <c r="A6" s="319" t="s">
        <v>1</v>
      </c>
      <c r="B6" s="321" t="s">
        <v>34</v>
      </c>
      <c r="C6" s="321"/>
      <c r="D6" s="321"/>
      <c r="E6" s="321"/>
      <c r="F6" s="321"/>
      <c r="G6" s="309" t="s">
        <v>112</v>
      </c>
    </row>
    <row r="7" spans="1:7" ht="16.149999999999999" customHeight="1" x14ac:dyDescent="0.2">
      <c r="A7" s="320"/>
      <c r="B7" s="5" t="s">
        <v>36</v>
      </c>
      <c r="C7" s="10" t="s">
        <v>227</v>
      </c>
      <c r="D7" s="9" t="s">
        <v>18</v>
      </c>
      <c r="E7" s="9" t="s">
        <v>13</v>
      </c>
      <c r="F7" s="9" t="s">
        <v>14</v>
      </c>
      <c r="G7" s="318"/>
    </row>
    <row r="8" spans="1:7" ht="16.899999999999999" customHeight="1" x14ac:dyDescent="0.2">
      <c r="A8" s="155" t="s">
        <v>250</v>
      </c>
      <c r="B8" s="156">
        <f>B9+B10+B11+B12+B13+B14+B15+B16</f>
        <v>70000000</v>
      </c>
      <c r="C8" s="156">
        <f>C9+C10+C11+C12+C13+C14+C15+C16</f>
        <v>22115148</v>
      </c>
      <c r="D8" s="156">
        <f t="shared" ref="D8:G8" si="0">D9+D10+D11+D12+D13+D14+D15+D16</f>
        <v>92115148</v>
      </c>
      <c r="E8" s="156">
        <f t="shared" si="0"/>
        <v>89079186</v>
      </c>
      <c r="F8" s="156">
        <f t="shared" si="0"/>
        <v>89079186</v>
      </c>
      <c r="G8" s="156">
        <f t="shared" si="0"/>
        <v>3035962</v>
      </c>
    </row>
    <row r="9" spans="1:7" ht="16.5" x14ac:dyDescent="0.15">
      <c r="A9" s="157" t="s">
        <v>228</v>
      </c>
      <c r="B9" s="158">
        <v>70000000</v>
      </c>
      <c r="C9" s="159">
        <v>22115148</v>
      </c>
      <c r="D9" s="160">
        <f>B9+C9</f>
        <v>92115148</v>
      </c>
      <c r="E9" s="160">
        <v>89079186</v>
      </c>
      <c r="F9" s="160">
        <v>89079186</v>
      </c>
      <c r="G9" s="161">
        <f>D9-E9</f>
        <v>3035962</v>
      </c>
    </row>
    <row r="10" spans="1:7" x14ac:dyDescent="0.15">
      <c r="A10" s="157" t="s">
        <v>251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0</v>
      </c>
    </row>
    <row r="11" spans="1:7" x14ac:dyDescent="0.15">
      <c r="A11" s="157" t="s">
        <v>252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</row>
    <row r="12" spans="1:7" x14ac:dyDescent="0.15">
      <c r="A12" s="157" t="s">
        <v>253</v>
      </c>
      <c r="B12" s="161">
        <v>0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</row>
    <row r="13" spans="1:7" x14ac:dyDescent="0.15">
      <c r="A13" s="157" t="s">
        <v>254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15">
      <c r="A14" s="157" t="s">
        <v>255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</row>
    <row r="15" spans="1:7" x14ac:dyDescent="0.15">
      <c r="A15" s="157" t="s">
        <v>256</v>
      </c>
      <c r="B15" s="161">
        <v>0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</row>
    <row r="16" spans="1:7" x14ac:dyDescent="0.15">
      <c r="A16" s="157" t="s">
        <v>257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</row>
    <row r="17" spans="1:7" ht="16.5" x14ac:dyDescent="0.2">
      <c r="A17" s="162" t="s">
        <v>258</v>
      </c>
      <c r="B17" s="163">
        <f>B18+B19+B20+B21+B22+B23+B24+B25</f>
        <v>683742858</v>
      </c>
      <c r="C17" s="163">
        <f t="shared" ref="C17:G17" si="1">C18+C19+C20+C21+C22+C23+C24+C25</f>
        <v>118355010</v>
      </c>
      <c r="D17" s="163">
        <f t="shared" si="1"/>
        <v>802097868</v>
      </c>
      <c r="E17" s="163">
        <f t="shared" si="1"/>
        <v>805466455</v>
      </c>
      <c r="F17" s="163">
        <f t="shared" si="1"/>
        <v>780866590</v>
      </c>
      <c r="G17" s="163">
        <f t="shared" si="1"/>
        <v>-3368587</v>
      </c>
    </row>
    <row r="18" spans="1:7" ht="16.5" x14ac:dyDescent="0.15">
      <c r="A18" s="157" t="s">
        <v>228</v>
      </c>
      <c r="B18" s="164">
        <v>683742858</v>
      </c>
      <c r="C18" s="165">
        <v>118355010</v>
      </c>
      <c r="D18" s="166">
        <f>B18+C18</f>
        <v>802097868</v>
      </c>
      <c r="E18" s="166">
        <v>805466455</v>
      </c>
      <c r="F18" s="166">
        <v>780866590</v>
      </c>
      <c r="G18" s="164">
        <f>D18-E18</f>
        <v>-3368587</v>
      </c>
    </row>
    <row r="19" spans="1:7" x14ac:dyDescent="0.2">
      <c r="A19" s="167" t="s">
        <v>251</v>
      </c>
      <c r="B19" s="164">
        <v>0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</row>
    <row r="20" spans="1:7" x14ac:dyDescent="0.2">
      <c r="A20" s="167" t="s">
        <v>252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</row>
    <row r="21" spans="1:7" x14ac:dyDescent="0.2">
      <c r="A21" s="167" t="s">
        <v>253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</row>
    <row r="22" spans="1:7" x14ac:dyDescent="0.2">
      <c r="A22" s="167" t="s">
        <v>254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</row>
    <row r="23" spans="1:7" x14ac:dyDescent="0.2">
      <c r="A23" s="167" t="s">
        <v>255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</row>
    <row r="24" spans="1:7" x14ac:dyDescent="0.2">
      <c r="A24" s="167" t="s">
        <v>256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</row>
    <row r="25" spans="1:7" x14ac:dyDescent="0.2">
      <c r="A25" s="167" t="s">
        <v>257</v>
      </c>
      <c r="B25" s="164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</row>
    <row r="26" spans="1:7" x14ac:dyDescent="0.2">
      <c r="A26" s="168" t="s">
        <v>259</v>
      </c>
      <c r="B26" s="169">
        <f>B8+B17</f>
        <v>753742858</v>
      </c>
      <c r="C26" s="169">
        <f t="shared" ref="C26:F26" si="2">C8+C17</f>
        <v>140470158</v>
      </c>
      <c r="D26" s="169">
        <f t="shared" si="2"/>
        <v>894213016</v>
      </c>
      <c r="E26" s="169">
        <f t="shared" si="2"/>
        <v>894545641</v>
      </c>
      <c r="F26" s="169">
        <f t="shared" si="2"/>
        <v>869945776</v>
      </c>
      <c r="G26" s="170">
        <f>G8+G17</f>
        <v>-332625</v>
      </c>
    </row>
    <row r="27" spans="1:7" x14ac:dyDescent="0.2">
      <c r="A27" s="85"/>
      <c r="B27" s="85"/>
      <c r="C27" s="85"/>
      <c r="D27" s="85"/>
      <c r="E27" s="85"/>
      <c r="F27" s="85"/>
      <c r="G27" s="85"/>
    </row>
    <row r="28" spans="1:7" x14ac:dyDescent="0.2">
      <c r="A28" s="85"/>
      <c r="B28" s="85"/>
      <c r="C28" s="85"/>
      <c r="D28" s="85"/>
      <c r="E28" s="85"/>
      <c r="F28" s="85"/>
      <c r="G28" s="85"/>
    </row>
    <row r="29" spans="1:7" x14ac:dyDescent="0.2">
      <c r="A29" s="85"/>
      <c r="B29" s="85"/>
      <c r="C29" s="85"/>
      <c r="D29" s="85"/>
      <c r="E29" s="85"/>
      <c r="F29" s="85"/>
      <c r="G29" s="85"/>
    </row>
    <row r="30" spans="1:7" x14ac:dyDescent="0.2">
      <c r="A30" s="85"/>
      <c r="B30" s="85"/>
      <c r="C30" s="85"/>
      <c r="D30" s="85"/>
      <c r="E30" s="85"/>
      <c r="F30" s="85"/>
      <c r="G30" s="85"/>
    </row>
    <row r="31" spans="1:7" x14ac:dyDescent="0.2">
      <c r="A31" s="85"/>
      <c r="B31" s="85"/>
      <c r="C31" s="85"/>
      <c r="D31" s="85"/>
      <c r="E31" s="85"/>
      <c r="F31" s="85"/>
      <c r="G31" s="85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150" zoomScaleNormal="150" workbookViewId="0">
      <selection activeCell="C18" sqref="C18"/>
    </sheetView>
  </sheetViews>
  <sheetFormatPr baseColWidth="10" defaultColWidth="8.83203125" defaultRowHeight="12.75" x14ac:dyDescent="0.2"/>
  <cols>
    <col min="1" max="1" width="42.1640625" customWidth="1"/>
    <col min="2" max="2" width="10.6640625" customWidth="1"/>
    <col min="3" max="3" width="11.1640625" customWidth="1"/>
    <col min="4" max="4" width="10.1640625" customWidth="1"/>
    <col min="5" max="5" width="10.6640625" customWidth="1"/>
    <col min="6" max="6" width="10.5" customWidth="1"/>
    <col min="7" max="7" width="10.83203125" customWidth="1"/>
    <col min="10" max="15" width="16.5" bestFit="1" customWidth="1"/>
  </cols>
  <sheetData>
    <row r="1" spans="1:7" ht="10.15" customHeight="1" x14ac:dyDescent="0.2">
      <c r="A1" s="333" t="s">
        <v>228</v>
      </c>
      <c r="B1" s="334"/>
      <c r="C1" s="334"/>
      <c r="D1" s="334"/>
      <c r="E1" s="334"/>
      <c r="F1" s="334"/>
      <c r="G1" s="335"/>
    </row>
    <row r="2" spans="1:7" ht="10.15" customHeight="1" x14ac:dyDescent="0.2">
      <c r="A2" s="336" t="s">
        <v>248</v>
      </c>
      <c r="B2" s="337"/>
      <c r="C2" s="337"/>
      <c r="D2" s="337"/>
      <c r="E2" s="337"/>
      <c r="F2" s="337"/>
      <c r="G2" s="338"/>
    </row>
    <row r="3" spans="1:7" ht="10.15" customHeight="1" x14ac:dyDescent="0.2">
      <c r="A3" s="336" t="s">
        <v>466</v>
      </c>
      <c r="B3" s="337"/>
      <c r="C3" s="337"/>
      <c r="D3" s="337"/>
      <c r="E3" s="337"/>
      <c r="F3" s="337"/>
      <c r="G3" s="338"/>
    </row>
    <row r="4" spans="1:7" ht="10.15" customHeight="1" x14ac:dyDescent="0.2">
      <c r="A4" s="336" t="s">
        <v>430</v>
      </c>
      <c r="B4" s="337"/>
      <c r="C4" s="337"/>
      <c r="D4" s="337"/>
      <c r="E4" s="337"/>
      <c r="F4" s="337"/>
      <c r="G4" s="338"/>
    </row>
    <row r="5" spans="1:7" ht="10.15" customHeight="1" x14ac:dyDescent="0.2">
      <c r="A5" s="336" t="s">
        <v>0</v>
      </c>
      <c r="B5" s="339"/>
      <c r="C5" s="339"/>
      <c r="D5" s="339"/>
      <c r="E5" s="339"/>
      <c r="F5" s="339"/>
      <c r="G5" s="338"/>
    </row>
    <row r="6" spans="1:7" ht="10.15" customHeight="1" x14ac:dyDescent="0.2">
      <c r="A6" s="309" t="s">
        <v>1</v>
      </c>
      <c r="B6" s="321" t="s">
        <v>34</v>
      </c>
      <c r="C6" s="321"/>
      <c r="D6" s="321"/>
      <c r="E6" s="321"/>
      <c r="F6" s="321"/>
      <c r="G6" s="331" t="s">
        <v>112</v>
      </c>
    </row>
    <row r="7" spans="1:7" ht="16.899999999999999" customHeight="1" x14ac:dyDescent="0.2">
      <c r="A7" s="330"/>
      <c r="B7" s="10" t="s">
        <v>36</v>
      </c>
      <c r="C7" s="10" t="s">
        <v>17</v>
      </c>
      <c r="D7" s="10" t="s">
        <v>18</v>
      </c>
      <c r="E7" s="10" t="s">
        <v>13</v>
      </c>
      <c r="F7" s="11" t="s">
        <v>14</v>
      </c>
      <c r="G7" s="332"/>
    </row>
    <row r="8" spans="1:7" ht="10.5" customHeight="1" x14ac:dyDescent="0.2">
      <c r="A8" s="171" t="s">
        <v>113</v>
      </c>
      <c r="B8" s="172">
        <f>B9+B18+B26+B33</f>
        <v>70000000</v>
      </c>
      <c r="C8" s="172">
        <f t="shared" ref="C8:G8" si="0">C9+C18+C26+C33</f>
        <v>22115148</v>
      </c>
      <c r="D8" s="172">
        <f>D9+D18+D26+D33</f>
        <v>92115148</v>
      </c>
      <c r="E8" s="172">
        <f t="shared" si="0"/>
        <v>89079186</v>
      </c>
      <c r="F8" s="172">
        <f t="shared" si="0"/>
        <v>89079186</v>
      </c>
      <c r="G8" s="173">
        <f t="shared" si="0"/>
        <v>3035962</v>
      </c>
    </row>
    <row r="9" spans="1:7" ht="9.75" customHeight="1" x14ac:dyDescent="0.2">
      <c r="A9" s="79" t="s">
        <v>114</v>
      </c>
      <c r="B9" s="172">
        <f>B10+B11+B12+B13+B14+B15+B16+B17</f>
        <v>0</v>
      </c>
      <c r="C9" s="172">
        <f t="shared" ref="C9:G9" si="1">C10+C11+C12+C13+C14+C15+C16+C17</f>
        <v>0</v>
      </c>
      <c r="D9" s="172">
        <f t="shared" si="1"/>
        <v>0</v>
      </c>
      <c r="E9" s="172">
        <f t="shared" si="1"/>
        <v>0</v>
      </c>
      <c r="F9" s="172">
        <f t="shared" si="1"/>
        <v>0</v>
      </c>
      <c r="G9" s="174">
        <f t="shared" si="1"/>
        <v>0</v>
      </c>
    </row>
    <row r="10" spans="1:7" ht="10.15" customHeight="1" x14ac:dyDescent="0.2">
      <c r="A10" s="58" t="s">
        <v>115</v>
      </c>
      <c r="B10" s="175">
        <v>0</v>
      </c>
      <c r="C10" s="175">
        <v>0</v>
      </c>
      <c r="D10" s="175">
        <f>B10+C10</f>
        <v>0</v>
      </c>
      <c r="E10" s="175">
        <v>0</v>
      </c>
      <c r="F10" s="175">
        <v>0</v>
      </c>
      <c r="G10" s="176">
        <f>D10-E10</f>
        <v>0</v>
      </c>
    </row>
    <row r="11" spans="1:7" ht="9" customHeight="1" x14ac:dyDescent="0.2">
      <c r="A11" s="58" t="s">
        <v>116</v>
      </c>
      <c r="B11" s="175">
        <v>0</v>
      </c>
      <c r="C11" s="175">
        <v>0</v>
      </c>
      <c r="D11" s="175">
        <f t="shared" ref="D11:D37" si="2">B11+C11</f>
        <v>0</v>
      </c>
      <c r="E11" s="175">
        <v>0</v>
      </c>
      <c r="F11" s="175">
        <v>0</v>
      </c>
      <c r="G11" s="176">
        <f t="shared" ref="G11:G32" si="3">D11-E11</f>
        <v>0</v>
      </c>
    </row>
    <row r="12" spans="1:7" ht="9" customHeight="1" x14ac:dyDescent="0.2">
      <c r="A12" s="58" t="s">
        <v>117</v>
      </c>
      <c r="B12" s="175">
        <v>0</v>
      </c>
      <c r="C12" s="175">
        <v>0</v>
      </c>
      <c r="D12" s="175">
        <f t="shared" si="2"/>
        <v>0</v>
      </c>
      <c r="E12" s="175">
        <v>0</v>
      </c>
      <c r="F12" s="175">
        <v>0</v>
      </c>
      <c r="G12" s="176">
        <f t="shared" si="3"/>
        <v>0</v>
      </c>
    </row>
    <row r="13" spans="1:7" ht="9" customHeight="1" x14ac:dyDescent="0.2">
      <c r="A13" s="58" t="s">
        <v>118</v>
      </c>
      <c r="B13" s="175">
        <v>0</v>
      </c>
      <c r="C13" s="175">
        <v>0</v>
      </c>
      <c r="D13" s="175">
        <f t="shared" si="2"/>
        <v>0</v>
      </c>
      <c r="E13" s="175">
        <v>0</v>
      </c>
      <c r="F13" s="175">
        <v>0</v>
      </c>
      <c r="G13" s="176">
        <f t="shared" si="3"/>
        <v>0</v>
      </c>
    </row>
    <row r="14" spans="1:7" ht="10.15" customHeight="1" x14ac:dyDescent="0.2">
      <c r="A14" s="58" t="s">
        <v>119</v>
      </c>
      <c r="B14" s="175">
        <v>0</v>
      </c>
      <c r="C14" s="175">
        <v>0</v>
      </c>
      <c r="D14" s="175">
        <f t="shared" si="2"/>
        <v>0</v>
      </c>
      <c r="E14" s="175">
        <v>0</v>
      </c>
      <c r="F14" s="175">
        <v>0</v>
      </c>
      <c r="G14" s="176">
        <f t="shared" si="3"/>
        <v>0</v>
      </c>
    </row>
    <row r="15" spans="1:7" ht="10.15" customHeight="1" x14ac:dyDescent="0.2">
      <c r="A15" s="58" t="s">
        <v>120</v>
      </c>
      <c r="B15" s="175">
        <v>0</v>
      </c>
      <c r="C15" s="175">
        <v>0</v>
      </c>
      <c r="D15" s="175">
        <f t="shared" si="2"/>
        <v>0</v>
      </c>
      <c r="E15" s="175">
        <v>0</v>
      </c>
      <c r="F15" s="175">
        <v>0</v>
      </c>
      <c r="G15" s="176">
        <f t="shared" si="3"/>
        <v>0</v>
      </c>
    </row>
    <row r="16" spans="1:7" ht="9" customHeight="1" x14ac:dyDescent="0.2">
      <c r="A16" s="58" t="s">
        <v>121</v>
      </c>
      <c r="B16" s="175">
        <v>0</v>
      </c>
      <c r="C16" s="175">
        <v>0</v>
      </c>
      <c r="D16" s="175">
        <f t="shared" si="2"/>
        <v>0</v>
      </c>
      <c r="E16" s="175">
        <v>0</v>
      </c>
      <c r="F16" s="175">
        <v>0</v>
      </c>
      <c r="G16" s="176">
        <f t="shared" si="3"/>
        <v>0</v>
      </c>
    </row>
    <row r="17" spans="1:7" ht="9" customHeight="1" x14ac:dyDescent="0.2">
      <c r="A17" s="58" t="s">
        <v>122</v>
      </c>
      <c r="B17" s="175">
        <v>0</v>
      </c>
      <c r="C17" s="175">
        <v>0</v>
      </c>
      <c r="D17" s="175">
        <f t="shared" si="2"/>
        <v>0</v>
      </c>
      <c r="E17" s="175">
        <v>0</v>
      </c>
      <c r="F17" s="175">
        <v>0</v>
      </c>
      <c r="G17" s="176">
        <f t="shared" si="3"/>
        <v>0</v>
      </c>
    </row>
    <row r="18" spans="1:7" ht="9" customHeight="1" x14ac:dyDescent="0.2">
      <c r="A18" s="79" t="s">
        <v>123</v>
      </c>
      <c r="B18" s="177">
        <f>B19+B20+B21+B22+B23+B24+B25</f>
        <v>70000000</v>
      </c>
      <c r="C18" s="177">
        <f t="shared" ref="C18:G18" si="4">C19+C20+C21+C22+C23+C24+C25</f>
        <v>22115148</v>
      </c>
      <c r="D18" s="177">
        <f t="shared" si="4"/>
        <v>92115148</v>
      </c>
      <c r="E18" s="177">
        <f t="shared" si="4"/>
        <v>89079186</v>
      </c>
      <c r="F18" s="177">
        <f t="shared" si="4"/>
        <v>89079186</v>
      </c>
      <c r="G18" s="178">
        <f t="shared" si="4"/>
        <v>3035962</v>
      </c>
    </row>
    <row r="19" spans="1:7" ht="9.75" customHeight="1" x14ac:dyDescent="0.2">
      <c r="A19" s="58" t="s">
        <v>124</v>
      </c>
      <c r="B19" s="175">
        <v>0</v>
      </c>
      <c r="C19" s="175">
        <v>0</v>
      </c>
      <c r="D19" s="175">
        <f t="shared" si="2"/>
        <v>0</v>
      </c>
      <c r="E19" s="175">
        <v>0</v>
      </c>
      <c r="F19" s="175">
        <v>0</v>
      </c>
      <c r="G19" s="176">
        <f t="shared" si="3"/>
        <v>0</v>
      </c>
    </row>
    <row r="20" spans="1:7" ht="9.75" customHeight="1" x14ac:dyDescent="0.2">
      <c r="A20" s="58" t="s">
        <v>125</v>
      </c>
      <c r="B20" s="175">
        <v>0</v>
      </c>
      <c r="C20" s="175">
        <v>0</v>
      </c>
      <c r="D20" s="175">
        <f t="shared" si="2"/>
        <v>0</v>
      </c>
      <c r="E20" s="175">
        <v>0</v>
      </c>
      <c r="F20" s="175">
        <v>0</v>
      </c>
      <c r="G20" s="176">
        <f t="shared" si="3"/>
        <v>0</v>
      </c>
    </row>
    <row r="21" spans="1:7" ht="9.75" customHeight="1" x14ac:dyDescent="0.2">
      <c r="A21" s="58" t="s">
        <v>126</v>
      </c>
      <c r="B21" s="175">
        <v>0</v>
      </c>
      <c r="C21" s="175">
        <v>0</v>
      </c>
      <c r="D21" s="175">
        <f t="shared" si="2"/>
        <v>0</v>
      </c>
      <c r="E21" s="175">
        <v>0</v>
      </c>
      <c r="F21" s="175">
        <v>0</v>
      </c>
      <c r="G21" s="176">
        <f t="shared" si="3"/>
        <v>0</v>
      </c>
    </row>
    <row r="22" spans="1:7" ht="8.25" customHeight="1" x14ac:dyDescent="0.2">
      <c r="A22" s="58" t="s">
        <v>127</v>
      </c>
      <c r="B22" s="175">
        <v>0</v>
      </c>
      <c r="C22" s="175">
        <v>0</v>
      </c>
      <c r="D22" s="175">
        <f t="shared" si="2"/>
        <v>0</v>
      </c>
      <c r="E22" s="175">
        <v>0</v>
      </c>
      <c r="F22" s="175">
        <v>0</v>
      </c>
      <c r="G22" s="176">
        <f t="shared" si="3"/>
        <v>0</v>
      </c>
    </row>
    <row r="23" spans="1:7" ht="9.75" customHeight="1" x14ac:dyDescent="0.2">
      <c r="A23" s="58" t="s">
        <v>128</v>
      </c>
      <c r="B23" s="175">
        <v>70000000</v>
      </c>
      <c r="C23" s="175">
        <v>22115148</v>
      </c>
      <c r="D23" s="175">
        <f>B23+C23</f>
        <v>92115148</v>
      </c>
      <c r="E23" s="175">
        <v>89079186</v>
      </c>
      <c r="F23" s="175">
        <v>89079186</v>
      </c>
      <c r="G23" s="176">
        <f>D23-E23</f>
        <v>3035962</v>
      </c>
    </row>
    <row r="24" spans="1:7" ht="9.75" customHeight="1" x14ac:dyDescent="0.2">
      <c r="A24" s="58" t="s">
        <v>129</v>
      </c>
      <c r="B24" s="175">
        <v>0</v>
      </c>
      <c r="C24" s="175">
        <v>0</v>
      </c>
      <c r="D24" s="175">
        <f t="shared" si="2"/>
        <v>0</v>
      </c>
      <c r="E24" s="175">
        <v>0</v>
      </c>
      <c r="F24" s="175">
        <v>0</v>
      </c>
      <c r="G24" s="176">
        <f>D24-E24</f>
        <v>0</v>
      </c>
    </row>
    <row r="25" spans="1:7" ht="9.75" customHeight="1" x14ac:dyDescent="0.2">
      <c r="A25" s="58" t="s">
        <v>130</v>
      </c>
      <c r="B25" s="175">
        <v>0</v>
      </c>
      <c r="C25" s="175">
        <v>0</v>
      </c>
      <c r="D25" s="175">
        <f t="shared" si="2"/>
        <v>0</v>
      </c>
      <c r="E25" s="175">
        <v>0</v>
      </c>
      <c r="F25" s="175">
        <v>0</v>
      </c>
      <c r="G25" s="176">
        <f>D25-E25</f>
        <v>0</v>
      </c>
    </row>
    <row r="26" spans="1:7" ht="10.5" customHeight="1" x14ac:dyDescent="0.2">
      <c r="A26" s="79" t="s">
        <v>181</v>
      </c>
      <c r="B26" s="179">
        <f>B27+B28+B29+B30+B31+B32</f>
        <v>0</v>
      </c>
      <c r="C26" s="179">
        <f t="shared" ref="C26:F26" si="5">C27+C28+C29+C30+C31+C32</f>
        <v>0</v>
      </c>
      <c r="D26" s="179">
        <f t="shared" si="5"/>
        <v>0</v>
      </c>
      <c r="E26" s="179">
        <f t="shared" si="5"/>
        <v>0</v>
      </c>
      <c r="F26" s="179">
        <f t="shared" si="5"/>
        <v>0</v>
      </c>
      <c r="G26" s="180">
        <f>G27+G28+G29+G30+G31+G32</f>
        <v>0</v>
      </c>
    </row>
    <row r="27" spans="1:7" ht="10.5" customHeight="1" x14ac:dyDescent="0.2">
      <c r="A27" s="58" t="s">
        <v>182</v>
      </c>
      <c r="B27" s="175">
        <v>0</v>
      </c>
      <c r="C27" s="175">
        <v>0</v>
      </c>
      <c r="D27" s="175">
        <f t="shared" si="2"/>
        <v>0</v>
      </c>
      <c r="E27" s="175">
        <v>0</v>
      </c>
      <c r="F27" s="175">
        <v>0</v>
      </c>
      <c r="G27" s="176">
        <f t="shared" si="3"/>
        <v>0</v>
      </c>
    </row>
    <row r="28" spans="1:7" ht="10.5" customHeight="1" x14ac:dyDescent="0.2">
      <c r="A28" s="58" t="s">
        <v>183</v>
      </c>
      <c r="B28" s="175">
        <v>0</v>
      </c>
      <c r="C28" s="175">
        <v>0</v>
      </c>
      <c r="D28" s="175">
        <f t="shared" si="2"/>
        <v>0</v>
      </c>
      <c r="E28" s="175">
        <v>0</v>
      </c>
      <c r="F28" s="175">
        <v>0</v>
      </c>
      <c r="G28" s="176">
        <f t="shared" si="3"/>
        <v>0</v>
      </c>
    </row>
    <row r="29" spans="1:7" ht="10.5" customHeight="1" x14ac:dyDescent="0.2">
      <c r="A29" s="58" t="s">
        <v>184</v>
      </c>
      <c r="B29" s="175">
        <v>0</v>
      </c>
      <c r="C29" s="175">
        <v>0</v>
      </c>
      <c r="D29" s="175">
        <f t="shared" si="2"/>
        <v>0</v>
      </c>
      <c r="E29" s="175">
        <v>0</v>
      </c>
      <c r="F29" s="175">
        <v>0</v>
      </c>
      <c r="G29" s="176">
        <f t="shared" si="3"/>
        <v>0</v>
      </c>
    </row>
    <row r="30" spans="1:7" ht="10.5" customHeight="1" x14ac:dyDescent="0.2">
      <c r="A30" s="58" t="s">
        <v>185</v>
      </c>
      <c r="B30" s="175">
        <v>0</v>
      </c>
      <c r="C30" s="175">
        <v>0</v>
      </c>
      <c r="D30" s="175">
        <f t="shared" si="2"/>
        <v>0</v>
      </c>
      <c r="E30" s="175">
        <v>0</v>
      </c>
      <c r="F30" s="175">
        <v>0</v>
      </c>
      <c r="G30" s="176">
        <f t="shared" si="3"/>
        <v>0</v>
      </c>
    </row>
    <row r="31" spans="1:7" ht="10.5" customHeight="1" x14ac:dyDescent="0.2">
      <c r="A31" s="58" t="s">
        <v>186</v>
      </c>
      <c r="B31" s="175">
        <v>0</v>
      </c>
      <c r="C31" s="175">
        <v>0</v>
      </c>
      <c r="D31" s="175">
        <f t="shared" si="2"/>
        <v>0</v>
      </c>
      <c r="E31" s="175">
        <v>0</v>
      </c>
      <c r="F31" s="175">
        <v>0</v>
      </c>
      <c r="G31" s="176">
        <f t="shared" si="3"/>
        <v>0</v>
      </c>
    </row>
    <row r="32" spans="1:7" ht="10.5" customHeight="1" x14ac:dyDescent="0.2">
      <c r="A32" s="58" t="s">
        <v>187</v>
      </c>
      <c r="B32" s="175">
        <v>0</v>
      </c>
      <c r="C32" s="175">
        <v>0</v>
      </c>
      <c r="D32" s="175">
        <f t="shared" si="2"/>
        <v>0</v>
      </c>
      <c r="E32" s="175">
        <v>0</v>
      </c>
      <c r="F32" s="175">
        <v>0</v>
      </c>
      <c r="G32" s="176">
        <f t="shared" si="3"/>
        <v>0</v>
      </c>
    </row>
    <row r="33" spans="1:7" ht="16.5" x14ac:dyDescent="0.2">
      <c r="A33" s="79" t="s">
        <v>131</v>
      </c>
      <c r="B33" s="179">
        <f>B34+B35+B36+B37</f>
        <v>0</v>
      </c>
      <c r="C33" s="179">
        <f t="shared" ref="C33:G33" si="6">C34+C35+C36+C37</f>
        <v>0</v>
      </c>
      <c r="D33" s="179">
        <f t="shared" si="6"/>
        <v>0</v>
      </c>
      <c r="E33" s="179">
        <f t="shared" si="6"/>
        <v>0</v>
      </c>
      <c r="F33" s="179">
        <f t="shared" si="6"/>
        <v>0</v>
      </c>
      <c r="G33" s="180">
        <f t="shared" si="6"/>
        <v>0</v>
      </c>
    </row>
    <row r="34" spans="1:7" ht="13.5" customHeight="1" x14ac:dyDescent="0.2">
      <c r="A34" s="58" t="s">
        <v>132</v>
      </c>
      <c r="B34" s="175">
        <v>0</v>
      </c>
      <c r="C34" s="175">
        <v>0</v>
      </c>
      <c r="D34" s="175">
        <f t="shared" si="2"/>
        <v>0</v>
      </c>
      <c r="E34" s="175">
        <v>0</v>
      </c>
      <c r="F34" s="175">
        <v>0</v>
      </c>
      <c r="G34" s="176">
        <f>D34-E34</f>
        <v>0</v>
      </c>
    </row>
    <row r="35" spans="1:7" ht="15" customHeight="1" x14ac:dyDescent="0.2">
      <c r="A35" s="58" t="s">
        <v>133</v>
      </c>
      <c r="B35" s="175">
        <v>0</v>
      </c>
      <c r="C35" s="175">
        <v>0</v>
      </c>
      <c r="D35" s="175">
        <f t="shared" si="2"/>
        <v>0</v>
      </c>
      <c r="E35" s="175">
        <v>0</v>
      </c>
      <c r="F35" s="175">
        <v>0</v>
      </c>
      <c r="G35" s="176">
        <f t="shared" ref="G35:G37" si="7">D35-E35</f>
        <v>0</v>
      </c>
    </row>
    <row r="36" spans="1:7" ht="12" customHeight="1" x14ac:dyDescent="0.2">
      <c r="A36" s="58" t="s">
        <v>134</v>
      </c>
      <c r="B36" s="175">
        <v>0</v>
      </c>
      <c r="C36" s="175">
        <v>0</v>
      </c>
      <c r="D36" s="175">
        <f t="shared" si="2"/>
        <v>0</v>
      </c>
      <c r="E36" s="175">
        <v>0</v>
      </c>
      <c r="F36" s="175">
        <v>0</v>
      </c>
      <c r="G36" s="176">
        <f t="shared" si="7"/>
        <v>0</v>
      </c>
    </row>
    <row r="37" spans="1:7" ht="9" customHeight="1" x14ac:dyDescent="0.2">
      <c r="A37" s="58" t="s">
        <v>135</v>
      </c>
      <c r="B37" s="175">
        <v>0</v>
      </c>
      <c r="C37" s="175">
        <v>0</v>
      </c>
      <c r="D37" s="175">
        <f t="shared" si="2"/>
        <v>0</v>
      </c>
      <c r="E37" s="175">
        <v>0</v>
      </c>
      <c r="F37" s="175">
        <v>0</v>
      </c>
      <c r="G37" s="176">
        <f t="shared" si="7"/>
        <v>0</v>
      </c>
    </row>
    <row r="38" spans="1:7" ht="9" customHeight="1" x14ac:dyDescent="0.2">
      <c r="A38" s="79" t="s">
        <v>136</v>
      </c>
      <c r="B38" s="179">
        <f>B39+B48+B56+B66</f>
        <v>683742858</v>
      </c>
      <c r="C38" s="179">
        <f t="shared" ref="C38:G38" si="8">C39+C48+C56+C66</f>
        <v>118355010</v>
      </c>
      <c r="D38" s="179">
        <f t="shared" si="8"/>
        <v>802097868</v>
      </c>
      <c r="E38" s="179">
        <f t="shared" si="8"/>
        <v>805466455</v>
      </c>
      <c r="F38" s="179">
        <f t="shared" si="8"/>
        <v>780866590</v>
      </c>
      <c r="G38" s="180">
        <f t="shared" si="8"/>
        <v>-3368587</v>
      </c>
    </row>
    <row r="39" spans="1:7" ht="9" customHeight="1" x14ac:dyDescent="0.2">
      <c r="A39" s="181" t="s">
        <v>114</v>
      </c>
      <c r="B39" s="179">
        <f>B40+B41+B42+B43+B44+B45+B46+B47</f>
        <v>0</v>
      </c>
      <c r="C39" s="179">
        <f t="shared" ref="C39:E39" si="9">C40+C41+C42+C43+C44+C45+C46+C47</f>
        <v>0</v>
      </c>
      <c r="D39" s="179">
        <f t="shared" si="9"/>
        <v>0</v>
      </c>
      <c r="E39" s="179">
        <f t="shared" si="9"/>
        <v>0</v>
      </c>
      <c r="F39" s="179">
        <f>F40+F41+F42+F43+F44+F45+F46+F47</f>
        <v>0</v>
      </c>
      <c r="G39" s="180">
        <f>G40+G41+G42+G43+G44+G45+G46+G47</f>
        <v>0</v>
      </c>
    </row>
    <row r="40" spans="1:7" ht="9.75" customHeight="1" x14ac:dyDescent="0.2">
      <c r="A40" s="58" t="s">
        <v>115</v>
      </c>
      <c r="B40" s="175">
        <v>0</v>
      </c>
      <c r="C40" s="175">
        <v>0</v>
      </c>
      <c r="D40" s="175">
        <f t="shared" ref="D40:D64" si="10">B40+C40</f>
        <v>0</v>
      </c>
      <c r="E40" s="175">
        <v>0</v>
      </c>
      <c r="F40" s="175">
        <v>0</v>
      </c>
      <c r="G40" s="176">
        <f>D40-E40</f>
        <v>0</v>
      </c>
    </row>
    <row r="41" spans="1:7" ht="9.75" customHeight="1" x14ac:dyDescent="0.2">
      <c r="A41" s="58" t="s">
        <v>116</v>
      </c>
      <c r="B41" s="175">
        <v>0</v>
      </c>
      <c r="C41" s="175">
        <v>0</v>
      </c>
      <c r="D41" s="175">
        <f t="shared" si="10"/>
        <v>0</v>
      </c>
      <c r="E41" s="175">
        <v>0</v>
      </c>
      <c r="F41" s="175">
        <v>0</v>
      </c>
      <c r="G41" s="176">
        <f t="shared" ref="G41:G70" si="11">D41-E41</f>
        <v>0</v>
      </c>
    </row>
    <row r="42" spans="1:7" ht="9.75" customHeight="1" x14ac:dyDescent="0.2">
      <c r="A42" s="58" t="s">
        <v>117</v>
      </c>
      <c r="B42" s="175">
        <v>0</v>
      </c>
      <c r="C42" s="175">
        <v>0</v>
      </c>
      <c r="D42" s="175">
        <f t="shared" si="10"/>
        <v>0</v>
      </c>
      <c r="E42" s="175">
        <v>0</v>
      </c>
      <c r="F42" s="175">
        <v>0</v>
      </c>
      <c r="G42" s="176">
        <f t="shared" si="11"/>
        <v>0</v>
      </c>
    </row>
    <row r="43" spans="1:7" ht="9.75" customHeight="1" x14ac:dyDescent="0.2">
      <c r="A43" s="182" t="s">
        <v>118</v>
      </c>
      <c r="B43" s="175">
        <v>0</v>
      </c>
      <c r="C43" s="175">
        <v>0</v>
      </c>
      <c r="D43" s="175">
        <f t="shared" si="10"/>
        <v>0</v>
      </c>
      <c r="E43" s="175">
        <v>0</v>
      </c>
      <c r="F43" s="175">
        <v>0</v>
      </c>
      <c r="G43" s="176">
        <f t="shared" si="11"/>
        <v>0</v>
      </c>
    </row>
    <row r="44" spans="1:7" ht="9.75" customHeight="1" x14ac:dyDescent="0.2">
      <c r="A44" s="58" t="s">
        <v>119</v>
      </c>
      <c r="B44" s="175">
        <v>0</v>
      </c>
      <c r="C44" s="175">
        <v>0</v>
      </c>
      <c r="D44" s="175">
        <f t="shared" si="10"/>
        <v>0</v>
      </c>
      <c r="E44" s="175">
        <v>0</v>
      </c>
      <c r="F44" s="175">
        <v>0</v>
      </c>
      <c r="G44" s="176">
        <f>D44-E44</f>
        <v>0</v>
      </c>
    </row>
    <row r="45" spans="1:7" ht="9.75" customHeight="1" x14ac:dyDescent="0.2">
      <c r="A45" s="58" t="s">
        <v>120</v>
      </c>
      <c r="B45" s="175">
        <v>0</v>
      </c>
      <c r="C45" s="175">
        <v>0</v>
      </c>
      <c r="D45" s="175">
        <f t="shared" si="10"/>
        <v>0</v>
      </c>
      <c r="E45" s="175">
        <v>0</v>
      </c>
      <c r="F45" s="175">
        <v>0</v>
      </c>
      <c r="G45" s="176">
        <f t="shared" si="11"/>
        <v>0</v>
      </c>
    </row>
    <row r="46" spans="1:7" ht="9.75" customHeight="1" x14ac:dyDescent="0.2">
      <c r="A46" s="58" t="s">
        <v>121</v>
      </c>
      <c r="B46" s="175">
        <v>0</v>
      </c>
      <c r="C46" s="175">
        <v>0</v>
      </c>
      <c r="D46" s="175">
        <f t="shared" si="10"/>
        <v>0</v>
      </c>
      <c r="E46" s="175">
        <v>0</v>
      </c>
      <c r="F46" s="175">
        <v>0</v>
      </c>
      <c r="G46" s="176">
        <f t="shared" si="11"/>
        <v>0</v>
      </c>
    </row>
    <row r="47" spans="1:7" ht="9.75" customHeight="1" x14ac:dyDescent="0.2">
      <c r="A47" s="58" t="s">
        <v>122</v>
      </c>
      <c r="B47" s="175">
        <v>0</v>
      </c>
      <c r="C47" s="175">
        <v>0</v>
      </c>
      <c r="D47" s="175">
        <f t="shared" si="10"/>
        <v>0</v>
      </c>
      <c r="E47" s="175">
        <v>0</v>
      </c>
      <c r="F47" s="175">
        <v>0</v>
      </c>
      <c r="G47" s="176">
        <f t="shared" si="11"/>
        <v>0</v>
      </c>
    </row>
    <row r="48" spans="1:7" ht="8.25" customHeight="1" x14ac:dyDescent="0.2">
      <c r="A48" s="79" t="s">
        <v>123</v>
      </c>
      <c r="B48" s="179">
        <f>B49+B50+B51+B52+B53+B54+B55</f>
        <v>683742858</v>
      </c>
      <c r="C48" s="179">
        <f t="shared" ref="C48:G48" si="12">C49+C50+C51+C52+C53+C54+C55</f>
        <v>118355010</v>
      </c>
      <c r="D48" s="179">
        <f t="shared" si="12"/>
        <v>802097868</v>
      </c>
      <c r="E48" s="179">
        <f t="shared" si="12"/>
        <v>805466455</v>
      </c>
      <c r="F48" s="179">
        <f t="shared" si="12"/>
        <v>780866590</v>
      </c>
      <c r="G48" s="180">
        <f t="shared" si="12"/>
        <v>-3368587</v>
      </c>
    </row>
    <row r="49" spans="1:7" ht="9.75" customHeight="1" x14ac:dyDescent="0.2">
      <c r="A49" s="58" t="s">
        <v>124</v>
      </c>
      <c r="B49" s="175">
        <v>0</v>
      </c>
      <c r="C49" s="175">
        <v>0</v>
      </c>
      <c r="D49" s="175">
        <f t="shared" si="10"/>
        <v>0</v>
      </c>
      <c r="E49" s="175">
        <v>0</v>
      </c>
      <c r="F49" s="175">
        <v>0</v>
      </c>
      <c r="G49" s="176">
        <f t="shared" si="11"/>
        <v>0</v>
      </c>
    </row>
    <row r="50" spans="1:7" ht="9.75" customHeight="1" x14ac:dyDescent="0.2">
      <c r="A50" s="58" t="s">
        <v>125</v>
      </c>
      <c r="B50" s="175">
        <v>0</v>
      </c>
      <c r="C50" s="175">
        <v>0</v>
      </c>
      <c r="D50" s="175">
        <f t="shared" si="10"/>
        <v>0</v>
      </c>
      <c r="E50" s="175">
        <v>0</v>
      </c>
      <c r="F50" s="175">
        <v>0</v>
      </c>
      <c r="G50" s="176">
        <f t="shared" si="11"/>
        <v>0</v>
      </c>
    </row>
    <row r="51" spans="1:7" ht="9.75" customHeight="1" x14ac:dyDescent="0.2">
      <c r="A51" s="58" t="s">
        <v>126</v>
      </c>
      <c r="B51" s="175">
        <v>0</v>
      </c>
      <c r="C51" s="175">
        <v>0</v>
      </c>
      <c r="D51" s="175">
        <f t="shared" si="10"/>
        <v>0</v>
      </c>
      <c r="E51" s="175">
        <v>0</v>
      </c>
      <c r="F51" s="175">
        <v>0</v>
      </c>
      <c r="G51" s="176">
        <f t="shared" si="11"/>
        <v>0</v>
      </c>
    </row>
    <row r="52" spans="1:7" ht="9.75" customHeight="1" x14ac:dyDescent="0.2">
      <c r="A52" s="58" t="s">
        <v>127</v>
      </c>
      <c r="B52" s="175">
        <v>0</v>
      </c>
      <c r="C52" s="175">
        <v>0</v>
      </c>
      <c r="D52" s="175">
        <f t="shared" si="10"/>
        <v>0</v>
      </c>
      <c r="E52" s="175">
        <v>0</v>
      </c>
      <c r="F52" s="175">
        <v>0</v>
      </c>
      <c r="G52" s="176">
        <f t="shared" si="11"/>
        <v>0</v>
      </c>
    </row>
    <row r="53" spans="1:7" ht="9.75" customHeight="1" x14ac:dyDescent="0.2">
      <c r="A53" s="182" t="s">
        <v>128</v>
      </c>
      <c r="B53" s="175">
        <v>683742858</v>
      </c>
      <c r="C53" s="175">
        <v>118355010</v>
      </c>
      <c r="D53" s="175">
        <f t="shared" si="10"/>
        <v>802097868</v>
      </c>
      <c r="E53" s="175">
        <v>805466455</v>
      </c>
      <c r="F53" s="175">
        <v>780866590</v>
      </c>
      <c r="G53" s="176">
        <f t="shared" si="11"/>
        <v>-3368587</v>
      </c>
    </row>
    <row r="54" spans="1:7" ht="9.75" customHeight="1" x14ac:dyDescent="0.2">
      <c r="A54" s="58" t="s">
        <v>129</v>
      </c>
      <c r="B54" s="175">
        <v>0</v>
      </c>
      <c r="C54" s="175">
        <v>0</v>
      </c>
      <c r="D54" s="175">
        <f t="shared" si="10"/>
        <v>0</v>
      </c>
      <c r="E54" s="175">
        <v>0</v>
      </c>
      <c r="F54" s="175">
        <v>0</v>
      </c>
      <c r="G54" s="176">
        <f t="shared" si="11"/>
        <v>0</v>
      </c>
    </row>
    <row r="55" spans="1:7" ht="9.75" customHeight="1" x14ac:dyDescent="0.2">
      <c r="A55" s="58" t="s">
        <v>130</v>
      </c>
      <c r="B55" s="175">
        <v>0</v>
      </c>
      <c r="C55" s="175">
        <v>0</v>
      </c>
      <c r="D55" s="175">
        <f t="shared" si="10"/>
        <v>0</v>
      </c>
      <c r="E55" s="175">
        <v>0</v>
      </c>
      <c r="F55" s="175">
        <v>0</v>
      </c>
      <c r="G55" s="176">
        <f t="shared" si="11"/>
        <v>0</v>
      </c>
    </row>
    <row r="56" spans="1:7" ht="11.25" customHeight="1" x14ac:dyDescent="0.2">
      <c r="A56" s="181" t="s">
        <v>137</v>
      </c>
      <c r="B56" s="179">
        <f>B57+B58+B59+B60+B61+B62+B63+B64+B65</f>
        <v>0</v>
      </c>
      <c r="C56" s="179">
        <f t="shared" ref="C56:G56" si="13">C57+C58+C59+C60+C61+C62+C63+C64+C65</f>
        <v>0</v>
      </c>
      <c r="D56" s="179">
        <f t="shared" si="13"/>
        <v>0</v>
      </c>
      <c r="E56" s="179">
        <f t="shared" si="13"/>
        <v>0</v>
      </c>
      <c r="F56" s="179">
        <f t="shared" si="13"/>
        <v>0</v>
      </c>
      <c r="G56" s="180">
        <f t="shared" si="13"/>
        <v>0</v>
      </c>
    </row>
    <row r="57" spans="1:7" ht="10.5" customHeight="1" x14ac:dyDescent="0.2">
      <c r="A57" s="58" t="s">
        <v>138</v>
      </c>
      <c r="B57" s="175">
        <v>0</v>
      </c>
      <c r="C57" s="175">
        <v>0</v>
      </c>
      <c r="D57" s="175">
        <f t="shared" si="10"/>
        <v>0</v>
      </c>
      <c r="E57" s="175">
        <v>0</v>
      </c>
      <c r="F57" s="175">
        <v>0</v>
      </c>
      <c r="G57" s="176">
        <f t="shared" si="11"/>
        <v>0</v>
      </c>
    </row>
    <row r="58" spans="1:7" ht="10.5" customHeight="1" x14ac:dyDescent="0.2">
      <c r="A58" s="182" t="s">
        <v>139</v>
      </c>
      <c r="B58" s="175">
        <v>0</v>
      </c>
      <c r="C58" s="175">
        <v>0</v>
      </c>
      <c r="D58" s="175">
        <f t="shared" si="10"/>
        <v>0</v>
      </c>
      <c r="E58" s="175">
        <v>0</v>
      </c>
      <c r="F58" s="175">
        <v>0</v>
      </c>
      <c r="G58" s="176">
        <f t="shared" si="11"/>
        <v>0</v>
      </c>
    </row>
    <row r="59" spans="1:7" ht="10.5" customHeight="1" x14ac:dyDescent="0.2">
      <c r="A59" s="58" t="s">
        <v>140</v>
      </c>
      <c r="B59" s="175">
        <v>0</v>
      </c>
      <c r="C59" s="175">
        <v>0</v>
      </c>
      <c r="D59" s="175">
        <f t="shared" si="10"/>
        <v>0</v>
      </c>
      <c r="E59" s="175">
        <v>0</v>
      </c>
      <c r="F59" s="175">
        <v>0</v>
      </c>
      <c r="G59" s="176">
        <f t="shared" si="11"/>
        <v>0</v>
      </c>
    </row>
    <row r="60" spans="1:7" ht="10.5" customHeight="1" x14ac:dyDescent="0.2">
      <c r="A60" s="58" t="s">
        <v>141</v>
      </c>
      <c r="B60" s="175">
        <v>0</v>
      </c>
      <c r="C60" s="175">
        <v>0</v>
      </c>
      <c r="D60" s="175">
        <f t="shared" si="10"/>
        <v>0</v>
      </c>
      <c r="E60" s="175">
        <v>0</v>
      </c>
      <c r="F60" s="175">
        <v>0</v>
      </c>
      <c r="G60" s="176">
        <f t="shared" si="11"/>
        <v>0</v>
      </c>
    </row>
    <row r="61" spans="1:7" ht="10.5" customHeight="1" x14ac:dyDescent="0.2">
      <c r="A61" s="58" t="s">
        <v>142</v>
      </c>
      <c r="B61" s="175">
        <v>0</v>
      </c>
      <c r="C61" s="175">
        <v>0</v>
      </c>
      <c r="D61" s="175">
        <f t="shared" si="10"/>
        <v>0</v>
      </c>
      <c r="E61" s="175">
        <v>0</v>
      </c>
      <c r="F61" s="175">
        <v>0</v>
      </c>
      <c r="G61" s="176">
        <f t="shared" si="11"/>
        <v>0</v>
      </c>
    </row>
    <row r="62" spans="1:7" ht="10.5" customHeight="1" x14ac:dyDescent="0.2">
      <c r="A62" s="58" t="s">
        <v>143</v>
      </c>
      <c r="B62" s="175">
        <v>0</v>
      </c>
      <c r="C62" s="175">
        <v>0</v>
      </c>
      <c r="D62" s="175">
        <f t="shared" si="10"/>
        <v>0</v>
      </c>
      <c r="E62" s="175">
        <v>0</v>
      </c>
      <c r="F62" s="175">
        <v>0</v>
      </c>
      <c r="G62" s="176">
        <f t="shared" si="11"/>
        <v>0</v>
      </c>
    </row>
    <row r="63" spans="1:7" ht="10.5" customHeight="1" x14ac:dyDescent="0.2">
      <c r="A63" s="182" t="s">
        <v>144</v>
      </c>
      <c r="B63" s="175">
        <v>0</v>
      </c>
      <c r="C63" s="175">
        <v>0</v>
      </c>
      <c r="D63" s="175">
        <f t="shared" si="10"/>
        <v>0</v>
      </c>
      <c r="E63" s="175">
        <v>0</v>
      </c>
      <c r="F63" s="175">
        <v>0</v>
      </c>
      <c r="G63" s="176">
        <f t="shared" si="11"/>
        <v>0</v>
      </c>
    </row>
    <row r="64" spans="1:7" ht="10.5" customHeight="1" x14ac:dyDescent="0.2">
      <c r="A64" s="58" t="s">
        <v>145</v>
      </c>
      <c r="B64" s="175">
        <v>0</v>
      </c>
      <c r="C64" s="175">
        <v>0</v>
      </c>
      <c r="D64" s="175">
        <f t="shared" si="10"/>
        <v>0</v>
      </c>
      <c r="E64" s="175">
        <v>0</v>
      </c>
      <c r="F64" s="175">
        <v>0</v>
      </c>
      <c r="G64" s="176">
        <f t="shared" si="11"/>
        <v>0</v>
      </c>
    </row>
    <row r="65" spans="1:8" ht="10.5" customHeight="1" x14ac:dyDescent="0.2">
      <c r="A65" s="58" t="s">
        <v>146</v>
      </c>
      <c r="B65" s="175">
        <v>0</v>
      </c>
      <c r="C65" s="175">
        <v>0</v>
      </c>
      <c r="D65" s="175">
        <f>B65+C65</f>
        <v>0</v>
      </c>
      <c r="E65" s="175">
        <v>0</v>
      </c>
      <c r="F65" s="175">
        <v>0</v>
      </c>
      <c r="G65" s="176">
        <f t="shared" si="11"/>
        <v>0</v>
      </c>
    </row>
    <row r="66" spans="1:8" ht="16.5" x14ac:dyDescent="0.2">
      <c r="A66" s="181" t="s">
        <v>131</v>
      </c>
      <c r="B66" s="179">
        <f>B67+B68+B69+B70</f>
        <v>0</v>
      </c>
      <c r="C66" s="179">
        <f t="shared" ref="C66:G66" si="14">C67+C68+C69+C70</f>
        <v>0</v>
      </c>
      <c r="D66" s="179">
        <f t="shared" si="14"/>
        <v>0</v>
      </c>
      <c r="E66" s="179">
        <f t="shared" si="14"/>
        <v>0</v>
      </c>
      <c r="F66" s="179">
        <f t="shared" si="14"/>
        <v>0</v>
      </c>
      <c r="G66" s="180">
        <f t="shared" si="14"/>
        <v>0</v>
      </c>
    </row>
    <row r="67" spans="1:8" ht="16.5" x14ac:dyDescent="0.2">
      <c r="A67" s="58" t="s">
        <v>132</v>
      </c>
      <c r="B67" s="175">
        <v>0</v>
      </c>
      <c r="C67" s="175">
        <v>0</v>
      </c>
      <c r="D67" s="175">
        <f>B67+C67</f>
        <v>0</v>
      </c>
      <c r="E67" s="175">
        <v>0</v>
      </c>
      <c r="F67" s="175">
        <v>0</v>
      </c>
      <c r="G67" s="176">
        <f t="shared" si="11"/>
        <v>0</v>
      </c>
    </row>
    <row r="68" spans="1:8" ht="16.5" x14ac:dyDescent="0.2">
      <c r="A68" s="182" t="s">
        <v>133</v>
      </c>
      <c r="B68" s="175">
        <v>0</v>
      </c>
      <c r="C68" s="175">
        <v>0</v>
      </c>
      <c r="D68" s="175">
        <f t="shared" ref="D68:D70" si="15">B68+C68</f>
        <v>0</v>
      </c>
      <c r="E68" s="175">
        <v>0</v>
      </c>
      <c r="F68" s="175">
        <v>0</v>
      </c>
      <c r="G68" s="176">
        <f t="shared" si="11"/>
        <v>0</v>
      </c>
    </row>
    <row r="69" spans="1:8" ht="11.25" customHeight="1" x14ac:dyDescent="0.2">
      <c r="A69" s="58" t="s">
        <v>134</v>
      </c>
      <c r="B69" s="175">
        <v>0</v>
      </c>
      <c r="C69" s="175">
        <v>0</v>
      </c>
      <c r="D69" s="175">
        <f t="shared" si="15"/>
        <v>0</v>
      </c>
      <c r="E69" s="175">
        <v>0</v>
      </c>
      <c r="F69" s="175">
        <v>0</v>
      </c>
      <c r="G69" s="176">
        <f t="shared" si="11"/>
        <v>0</v>
      </c>
    </row>
    <row r="70" spans="1:8" ht="10.5" customHeight="1" x14ac:dyDescent="0.2">
      <c r="A70" s="58" t="s">
        <v>135</v>
      </c>
      <c r="B70" s="175">
        <v>0</v>
      </c>
      <c r="C70" s="175">
        <v>0</v>
      </c>
      <c r="D70" s="175">
        <f t="shared" si="15"/>
        <v>0</v>
      </c>
      <c r="E70" s="175">
        <v>0</v>
      </c>
      <c r="F70" s="175">
        <v>0</v>
      </c>
      <c r="G70" s="176">
        <f t="shared" si="11"/>
        <v>0</v>
      </c>
    </row>
    <row r="71" spans="1:8" ht="10.5" customHeight="1" x14ac:dyDescent="0.2">
      <c r="A71" s="183" t="s">
        <v>111</v>
      </c>
      <c r="B71" s="184">
        <f>B8+B38</f>
        <v>753742858</v>
      </c>
      <c r="C71" s="184">
        <f t="shared" ref="C71:G71" si="16">C8+C38</f>
        <v>140470158</v>
      </c>
      <c r="D71" s="184">
        <f t="shared" si="16"/>
        <v>894213016</v>
      </c>
      <c r="E71" s="184">
        <f t="shared" si="16"/>
        <v>894545641</v>
      </c>
      <c r="F71" s="184">
        <f t="shared" si="16"/>
        <v>869945776</v>
      </c>
      <c r="G71" s="185">
        <f t="shared" si="16"/>
        <v>-332625</v>
      </c>
    </row>
    <row r="72" spans="1:8" x14ac:dyDescent="0.2">
      <c r="A72" s="85"/>
      <c r="B72" s="85"/>
      <c r="C72" s="85"/>
      <c r="D72" s="85"/>
      <c r="E72" s="85"/>
      <c r="F72" s="85"/>
      <c r="G72" s="85"/>
    </row>
    <row r="73" spans="1:8" x14ac:dyDescent="0.2">
      <c r="A73" s="85"/>
      <c r="B73" s="85"/>
      <c r="C73" s="85"/>
      <c r="D73" s="85"/>
      <c r="E73" s="85"/>
      <c r="F73" s="85"/>
      <c r="G73" s="85"/>
    </row>
    <row r="74" spans="1:8" x14ac:dyDescent="0.2">
      <c r="A74" s="85"/>
      <c r="B74" s="85"/>
      <c r="C74" s="85"/>
      <c r="D74" s="85"/>
      <c r="E74" s="85"/>
      <c r="F74" s="85"/>
      <c r="G74" s="85"/>
    </row>
    <row r="75" spans="1:8" x14ac:dyDescent="0.2">
      <c r="A75" s="85"/>
      <c r="B75" s="85"/>
      <c r="C75" s="85"/>
      <c r="D75" s="85"/>
      <c r="E75" s="85"/>
      <c r="F75" s="85"/>
      <c r="G75" s="85"/>
    </row>
    <row r="76" spans="1:8" x14ac:dyDescent="0.2">
      <c r="A76" s="85"/>
      <c r="B76" s="186"/>
      <c r="C76" s="186"/>
      <c r="D76" s="186"/>
      <c r="E76" s="186"/>
      <c r="F76" s="186"/>
      <c r="G76" s="186"/>
      <c r="H76" s="15"/>
    </row>
    <row r="77" spans="1:8" x14ac:dyDescent="0.2">
      <c r="B77" s="15"/>
      <c r="C77" s="15"/>
      <c r="D77" s="15"/>
      <c r="E77" s="15"/>
      <c r="F77" s="15"/>
      <c r="G77" s="15"/>
      <c r="H77" s="15"/>
    </row>
    <row r="78" spans="1:8" x14ac:dyDescent="0.2">
      <c r="B78" s="15"/>
      <c r="C78" s="15"/>
      <c r="D78" s="15"/>
      <c r="E78" s="15"/>
      <c r="F78" s="15"/>
      <c r="G78" s="15"/>
      <c r="H78" s="1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zoomScale="170" zoomScaleNormal="170" workbookViewId="0">
      <selection activeCell="C39" sqref="C39"/>
    </sheetView>
  </sheetViews>
  <sheetFormatPr baseColWidth="10" defaultColWidth="8.83203125" defaultRowHeight="12.75" x14ac:dyDescent="0.2"/>
  <cols>
    <col min="1" max="1" width="31.5" customWidth="1"/>
    <col min="2" max="7" width="14.33203125" customWidth="1"/>
  </cols>
  <sheetData>
    <row r="1" spans="1:8" ht="15" customHeight="1" x14ac:dyDescent="0.2">
      <c r="A1" s="333" t="s">
        <v>228</v>
      </c>
      <c r="B1" s="334"/>
      <c r="C1" s="334"/>
      <c r="D1" s="334"/>
      <c r="E1" s="334"/>
      <c r="F1" s="334"/>
      <c r="G1" s="335"/>
    </row>
    <row r="2" spans="1:8" ht="13.9" customHeight="1" x14ac:dyDescent="0.2">
      <c r="A2" s="340" t="s">
        <v>248</v>
      </c>
      <c r="B2" s="341"/>
      <c r="C2" s="341"/>
      <c r="D2" s="341"/>
      <c r="E2" s="341"/>
      <c r="F2" s="341"/>
      <c r="G2" s="342"/>
    </row>
    <row r="3" spans="1:8" ht="13.15" customHeight="1" x14ac:dyDescent="0.2">
      <c r="A3" s="343" t="s">
        <v>279</v>
      </c>
      <c r="B3" s="344"/>
      <c r="C3" s="344"/>
      <c r="D3" s="344"/>
      <c r="E3" s="344"/>
      <c r="F3" s="344"/>
      <c r="G3" s="345"/>
    </row>
    <row r="4" spans="1:8" ht="13.15" customHeight="1" x14ac:dyDescent="0.2">
      <c r="A4" s="302" t="s">
        <v>431</v>
      </c>
      <c r="B4" s="303"/>
      <c r="C4" s="303"/>
      <c r="D4" s="303"/>
      <c r="E4" s="303"/>
      <c r="F4" s="303"/>
      <c r="G4" s="304"/>
    </row>
    <row r="5" spans="1:8" ht="10.5" customHeight="1" x14ac:dyDescent="0.2">
      <c r="A5" s="26"/>
      <c r="B5" s="27"/>
      <c r="C5" s="33" t="s">
        <v>266</v>
      </c>
      <c r="D5" s="27"/>
      <c r="E5" s="27"/>
      <c r="F5" s="27"/>
      <c r="G5" s="30"/>
    </row>
    <row r="6" spans="1:8" ht="13.9" customHeight="1" x14ac:dyDescent="0.2">
      <c r="A6" s="346" t="s">
        <v>148</v>
      </c>
      <c r="B6" s="348" t="s">
        <v>462</v>
      </c>
      <c r="C6" s="349"/>
      <c r="D6" s="349"/>
      <c r="E6" s="349"/>
      <c r="F6" s="349"/>
      <c r="G6" s="31"/>
    </row>
    <row r="7" spans="1:8" ht="25.9" customHeight="1" x14ac:dyDescent="0.2">
      <c r="A7" s="347"/>
      <c r="B7" s="32" t="s">
        <v>463</v>
      </c>
      <c r="C7" s="32" t="s">
        <v>227</v>
      </c>
      <c r="D7" s="32" t="s">
        <v>464</v>
      </c>
      <c r="E7" s="32" t="s">
        <v>204</v>
      </c>
      <c r="F7" s="32" t="s">
        <v>206</v>
      </c>
      <c r="G7" s="24" t="s">
        <v>465</v>
      </c>
    </row>
    <row r="8" spans="1:8" ht="17.25" customHeight="1" x14ac:dyDescent="0.2">
      <c r="A8" s="187" t="s">
        <v>449</v>
      </c>
      <c r="B8" s="200">
        <f>B9+B10+B11+B14+B15+B18</f>
        <v>31813043</v>
      </c>
      <c r="C8" s="200">
        <f t="shared" ref="C8:F8" si="0">C9+C10+C11+C14+C15+C18</f>
        <v>2720101</v>
      </c>
      <c r="D8" s="200">
        <f>D9+D10+D11+D14+D15+D18</f>
        <v>34533144</v>
      </c>
      <c r="E8" s="200">
        <f>E9+E10+E11+E14+E15+E18</f>
        <v>34183458</v>
      </c>
      <c r="F8" s="200">
        <f t="shared" si="0"/>
        <v>34183458</v>
      </c>
      <c r="G8" s="200">
        <f>G9+G10+G11+G14+G15+G18</f>
        <v>349686</v>
      </c>
      <c r="H8" s="12"/>
    </row>
    <row r="9" spans="1:8" ht="19.5" customHeight="1" x14ac:dyDescent="0.2">
      <c r="A9" s="188" t="s">
        <v>450</v>
      </c>
      <c r="B9" s="189">
        <v>19711908</v>
      </c>
      <c r="C9" s="189">
        <v>1685421</v>
      </c>
      <c r="D9" s="189">
        <f>B9+C9</f>
        <v>21397329</v>
      </c>
      <c r="E9" s="189">
        <v>21180658</v>
      </c>
      <c r="F9" s="189">
        <v>21180658</v>
      </c>
      <c r="G9" s="190">
        <f>D9-E9</f>
        <v>216671</v>
      </c>
    </row>
    <row r="10" spans="1:8" ht="15.75" customHeight="1" x14ac:dyDescent="0.2">
      <c r="A10" s="191" t="s">
        <v>451</v>
      </c>
      <c r="B10" s="189">
        <v>12101135</v>
      </c>
      <c r="C10" s="189">
        <v>1034680</v>
      </c>
      <c r="D10" s="189">
        <f>B10+C10</f>
        <v>13135815</v>
      </c>
      <c r="E10" s="189">
        <v>13002800</v>
      </c>
      <c r="F10" s="189">
        <v>13002800</v>
      </c>
      <c r="G10" s="190">
        <f>D10-E10</f>
        <v>133015</v>
      </c>
    </row>
    <row r="11" spans="1:8" ht="13.5" customHeight="1" x14ac:dyDescent="0.2">
      <c r="A11" s="191" t="s">
        <v>452</v>
      </c>
      <c r="B11" s="189">
        <f>B12+B13</f>
        <v>0</v>
      </c>
      <c r="C11" s="189">
        <f t="shared" ref="C11:F11" si="1">C12+C13</f>
        <v>0</v>
      </c>
      <c r="D11" s="189">
        <f>SUM(D12:D13)</f>
        <v>0</v>
      </c>
      <c r="E11" s="189">
        <f t="shared" si="1"/>
        <v>0</v>
      </c>
      <c r="F11" s="189">
        <f t="shared" si="1"/>
        <v>0</v>
      </c>
      <c r="G11" s="190">
        <f>G12+G13</f>
        <v>0</v>
      </c>
    </row>
    <row r="12" spans="1:8" x14ac:dyDescent="0.2">
      <c r="A12" s="192" t="s">
        <v>453</v>
      </c>
      <c r="B12" s="189">
        <v>0</v>
      </c>
      <c r="C12" s="189">
        <v>0</v>
      </c>
      <c r="D12" s="189">
        <f>B12+C12</f>
        <v>0</v>
      </c>
      <c r="E12" s="189">
        <v>0</v>
      </c>
      <c r="F12" s="190">
        <v>0</v>
      </c>
      <c r="G12" s="190">
        <f>D12-E12</f>
        <v>0</v>
      </c>
    </row>
    <row r="13" spans="1:8" ht="18" x14ac:dyDescent="0.2">
      <c r="A13" s="192" t="s">
        <v>454</v>
      </c>
      <c r="B13" s="189">
        <v>0</v>
      </c>
      <c r="C13" s="189">
        <v>0</v>
      </c>
      <c r="D13" s="189">
        <f>B13+C13</f>
        <v>0</v>
      </c>
      <c r="E13" s="189">
        <v>0</v>
      </c>
      <c r="F13" s="190">
        <v>0</v>
      </c>
      <c r="G13" s="190">
        <f>D13-E13</f>
        <v>0</v>
      </c>
    </row>
    <row r="14" spans="1:8" ht="15.75" customHeight="1" x14ac:dyDescent="0.2">
      <c r="A14" s="191" t="s">
        <v>455</v>
      </c>
      <c r="B14" s="189">
        <v>0</v>
      </c>
      <c r="C14" s="189">
        <v>0</v>
      </c>
      <c r="D14" s="189">
        <f>B14+C14</f>
        <v>0</v>
      </c>
      <c r="E14" s="189">
        <v>0</v>
      </c>
      <c r="F14" s="190">
        <v>0</v>
      </c>
      <c r="G14" s="190">
        <f>D14-E14</f>
        <v>0</v>
      </c>
    </row>
    <row r="15" spans="1:8" ht="27" x14ac:dyDescent="0.2">
      <c r="A15" s="191" t="s">
        <v>456</v>
      </c>
      <c r="B15" s="189">
        <f>B16+B17</f>
        <v>0</v>
      </c>
      <c r="C15" s="189">
        <f t="shared" ref="C15:G15" si="2">C16+C17</f>
        <v>0</v>
      </c>
      <c r="D15" s="189">
        <f>SUM(D16:D17)</f>
        <v>0</v>
      </c>
      <c r="E15" s="189">
        <f t="shared" si="2"/>
        <v>0</v>
      </c>
      <c r="F15" s="189">
        <f t="shared" si="2"/>
        <v>0</v>
      </c>
      <c r="G15" s="190">
        <f t="shared" si="2"/>
        <v>0</v>
      </c>
    </row>
    <row r="16" spans="1:8" ht="14.25" customHeight="1" x14ac:dyDescent="0.2">
      <c r="A16" s="192" t="s">
        <v>457</v>
      </c>
      <c r="B16" s="189">
        <v>0</v>
      </c>
      <c r="C16" s="189">
        <v>0</v>
      </c>
      <c r="D16" s="189">
        <f>B16+C16</f>
        <v>0</v>
      </c>
      <c r="E16" s="189">
        <v>0</v>
      </c>
      <c r="F16" s="189">
        <v>0</v>
      </c>
      <c r="G16" s="190">
        <f>D16-E16</f>
        <v>0</v>
      </c>
    </row>
    <row r="17" spans="1:7" ht="14.25" customHeight="1" x14ac:dyDescent="0.2">
      <c r="A17" s="192" t="s">
        <v>458</v>
      </c>
      <c r="B17" s="189">
        <v>0</v>
      </c>
      <c r="C17" s="189">
        <v>0</v>
      </c>
      <c r="D17" s="189">
        <f>B17+C17</f>
        <v>0</v>
      </c>
      <c r="E17" s="189">
        <v>0</v>
      </c>
      <c r="F17" s="189">
        <v>0</v>
      </c>
      <c r="G17" s="190">
        <f>D17-E17</f>
        <v>0</v>
      </c>
    </row>
    <row r="18" spans="1:7" x14ac:dyDescent="0.2">
      <c r="A18" s="191" t="s">
        <v>459</v>
      </c>
      <c r="B18" s="189">
        <v>0</v>
      </c>
      <c r="C18" s="189">
        <v>0</v>
      </c>
      <c r="D18" s="189">
        <f>B18+C18</f>
        <v>0</v>
      </c>
      <c r="E18" s="189">
        <v>0</v>
      </c>
      <c r="F18" s="189">
        <v>0</v>
      </c>
      <c r="G18" s="190">
        <f>D18-E18</f>
        <v>0</v>
      </c>
    </row>
    <row r="19" spans="1:7" ht="18" x14ac:dyDescent="0.2">
      <c r="A19" s="193" t="s">
        <v>460</v>
      </c>
      <c r="B19" s="194">
        <f>B20+B21+B22+B25+B26+B29</f>
        <v>601510003</v>
      </c>
      <c r="C19" s="194">
        <f>C20+C21+C22+C25+C26+C29</f>
        <v>-13274518</v>
      </c>
      <c r="D19" s="194">
        <f t="shared" ref="D19:F19" si="3">D20+D21+D22+D25+D26+D29</f>
        <v>588235485</v>
      </c>
      <c r="E19" s="194">
        <f t="shared" si="3"/>
        <v>612712091</v>
      </c>
      <c r="F19" s="194">
        <f t="shared" si="3"/>
        <v>592891891</v>
      </c>
      <c r="G19" s="195">
        <f>G20+G21+G22+G25+G26+G29</f>
        <v>-24476606</v>
      </c>
    </row>
    <row r="20" spans="1:7" ht="18" customHeight="1" x14ac:dyDescent="0.2">
      <c r="A20" s="191" t="s">
        <v>450</v>
      </c>
      <c r="B20" s="189">
        <v>198195931</v>
      </c>
      <c r="C20" s="189">
        <v>-4373918</v>
      </c>
      <c r="D20" s="189">
        <f>B20+C20</f>
        <v>193822013</v>
      </c>
      <c r="E20" s="189">
        <v>201886989</v>
      </c>
      <c r="F20" s="190">
        <v>195356287</v>
      </c>
      <c r="G20" s="190">
        <f>D20-E20</f>
        <v>-8064976</v>
      </c>
    </row>
    <row r="21" spans="1:7" ht="18" customHeight="1" x14ac:dyDescent="0.2">
      <c r="A21" s="191" t="s">
        <v>451</v>
      </c>
      <c r="B21" s="189">
        <v>403314072</v>
      </c>
      <c r="C21" s="189">
        <v>-8900600</v>
      </c>
      <c r="D21" s="189">
        <f>B21+C21</f>
        <v>394413472</v>
      </c>
      <c r="E21" s="189">
        <v>410825102</v>
      </c>
      <c r="F21" s="190">
        <v>397535604</v>
      </c>
      <c r="G21" s="190">
        <f>D21-E21</f>
        <v>-16411630</v>
      </c>
    </row>
    <row r="22" spans="1:7" ht="18" customHeight="1" x14ac:dyDescent="0.2">
      <c r="A22" s="191" t="s">
        <v>452</v>
      </c>
      <c r="B22" s="189">
        <f>B23+B24</f>
        <v>0</v>
      </c>
      <c r="C22" s="189">
        <f t="shared" ref="C22:G22" si="4">C23+C24</f>
        <v>0</v>
      </c>
      <c r="D22" s="189">
        <f>D23+D24</f>
        <v>0</v>
      </c>
      <c r="E22" s="189">
        <f t="shared" si="4"/>
        <v>0</v>
      </c>
      <c r="F22" s="189">
        <f t="shared" si="4"/>
        <v>0</v>
      </c>
      <c r="G22" s="190">
        <f t="shared" si="4"/>
        <v>0</v>
      </c>
    </row>
    <row r="23" spans="1:7" ht="15.75" customHeight="1" x14ac:dyDescent="0.2">
      <c r="A23" s="192" t="s">
        <v>453</v>
      </c>
      <c r="B23" s="189">
        <v>0</v>
      </c>
      <c r="C23" s="189">
        <v>0</v>
      </c>
      <c r="D23" s="189">
        <f>B23+C23</f>
        <v>0</v>
      </c>
      <c r="E23" s="189">
        <v>0</v>
      </c>
      <c r="F23" s="189">
        <v>0</v>
      </c>
      <c r="G23" s="190">
        <f>D23-E23</f>
        <v>0</v>
      </c>
    </row>
    <row r="24" spans="1:7" ht="15.75" customHeight="1" x14ac:dyDescent="0.2">
      <c r="A24" s="192" t="s">
        <v>454</v>
      </c>
      <c r="B24" s="189">
        <v>0</v>
      </c>
      <c r="C24" s="189">
        <v>0</v>
      </c>
      <c r="D24" s="189">
        <f>B24+C24</f>
        <v>0</v>
      </c>
      <c r="E24" s="189">
        <v>0</v>
      </c>
      <c r="F24" s="189">
        <v>0</v>
      </c>
      <c r="G24" s="190">
        <f>D24-E24</f>
        <v>0</v>
      </c>
    </row>
    <row r="25" spans="1:7" ht="17.25" customHeight="1" x14ac:dyDescent="0.2">
      <c r="A25" s="191" t="s">
        <v>455</v>
      </c>
      <c r="B25" s="189">
        <v>0</v>
      </c>
      <c r="C25" s="189">
        <v>0</v>
      </c>
      <c r="D25" s="189">
        <f>B25+C25</f>
        <v>0</v>
      </c>
      <c r="E25" s="189">
        <v>0</v>
      </c>
      <c r="F25" s="189">
        <v>0</v>
      </c>
      <c r="G25" s="190">
        <f>D25-E25</f>
        <v>0</v>
      </c>
    </row>
    <row r="26" spans="1:7" ht="27.75" customHeight="1" x14ac:dyDescent="0.2">
      <c r="A26" s="191" t="s">
        <v>456</v>
      </c>
      <c r="B26" s="189">
        <f>B27+B28</f>
        <v>0</v>
      </c>
      <c r="C26" s="189">
        <f t="shared" ref="C26:F26" si="5">C27+C28</f>
        <v>0</v>
      </c>
      <c r="D26" s="189">
        <f>D27+D28</f>
        <v>0</v>
      </c>
      <c r="E26" s="189">
        <f t="shared" si="5"/>
        <v>0</v>
      </c>
      <c r="F26" s="189">
        <f t="shared" si="5"/>
        <v>0</v>
      </c>
      <c r="G26" s="190">
        <f>G27+G28</f>
        <v>0</v>
      </c>
    </row>
    <row r="27" spans="1:7" ht="15" customHeight="1" x14ac:dyDescent="0.2">
      <c r="A27" s="192" t="s">
        <v>457</v>
      </c>
      <c r="B27" s="189">
        <v>0</v>
      </c>
      <c r="C27" s="189">
        <v>0</v>
      </c>
      <c r="D27" s="189">
        <f>B27+C27</f>
        <v>0</v>
      </c>
      <c r="E27" s="189">
        <v>0</v>
      </c>
      <c r="F27" s="189">
        <v>0</v>
      </c>
      <c r="G27" s="190">
        <f>D27-E27</f>
        <v>0</v>
      </c>
    </row>
    <row r="28" spans="1:7" ht="15" customHeight="1" x14ac:dyDescent="0.2">
      <c r="A28" s="192" t="s">
        <v>458</v>
      </c>
      <c r="B28" s="189">
        <v>0</v>
      </c>
      <c r="C28" s="189">
        <v>0</v>
      </c>
      <c r="D28" s="189">
        <f>B28+C28</f>
        <v>0</v>
      </c>
      <c r="E28" s="189">
        <v>0</v>
      </c>
      <c r="F28" s="189">
        <v>0</v>
      </c>
      <c r="G28" s="190">
        <f>D28-E28</f>
        <v>0</v>
      </c>
    </row>
    <row r="29" spans="1:7" ht="16.5" customHeight="1" x14ac:dyDescent="0.2">
      <c r="A29" s="191" t="s">
        <v>459</v>
      </c>
      <c r="B29" s="189">
        <v>0</v>
      </c>
      <c r="C29" s="189">
        <v>0</v>
      </c>
      <c r="D29" s="189">
        <f>B29+C29</f>
        <v>0</v>
      </c>
      <c r="E29" s="189">
        <v>0</v>
      </c>
      <c r="F29" s="189">
        <v>0</v>
      </c>
      <c r="G29" s="190">
        <f>D29-E29</f>
        <v>0</v>
      </c>
    </row>
    <row r="30" spans="1:7" ht="18" x14ac:dyDescent="0.2">
      <c r="A30" s="196" t="s">
        <v>461</v>
      </c>
      <c r="B30" s="197">
        <f>B8+B19</f>
        <v>633323046</v>
      </c>
      <c r="C30" s="197">
        <f>C8+C19</f>
        <v>-10554417</v>
      </c>
      <c r="D30" s="197">
        <f>D8+D19</f>
        <v>622768629</v>
      </c>
      <c r="E30" s="197">
        <f t="shared" ref="E30:G30" si="6">E8+E19</f>
        <v>646895549</v>
      </c>
      <c r="F30" s="197">
        <f t="shared" si="6"/>
        <v>627075349</v>
      </c>
      <c r="G30" s="198">
        <f t="shared" si="6"/>
        <v>-24126920</v>
      </c>
    </row>
    <row r="31" spans="1:7" x14ac:dyDescent="0.2">
      <c r="A31" s="85"/>
      <c r="B31" s="85"/>
      <c r="C31" s="85"/>
      <c r="D31" s="85"/>
      <c r="E31" s="85"/>
      <c r="F31" s="85"/>
      <c r="G31" s="85"/>
    </row>
    <row r="32" spans="1:7" x14ac:dyDescent="0.2">
      <c r="A32" s="85"/>
      <c r="B32" s="85"/>
      <c r="C32" s="85"/>
      <c r="D32" s="85"/>
      <c r="E32" s="85"/>
      <c r="F32" s="85"/>
      <c r="G32" s="85"/>
    </row>
    <row r="33" spans="1:7" x14ac:dyDescent="0.2">
      <c r="A33" s="85"/>
      <c r="B33" s="85"/>
      <c r="C33" s="85"/>
      <c r="D33" s="85"/>
      <c r="E33" s="85"/>
      <c r="F33" s="85"/>
      <c r="G33" s="85"/>
    </row>
    <row r="34" spans="1:7" x14ac:dyDescent="0.2">
      <c r="A34" s="85"/>
      <c r="B34" s="85"/>
      <c r="C34" s="85"/>
      <c r="D34" s="85"/>
      <c r="E34" s="85"/>
      <c r="F34" s="85"/>
      <c r="G34" s="85"/>
    </row>
    <row r="35" spans="1:7" x14ac:dyDescent="0.2">
      <c r="A35" s="85"/>
      <c r="B35" s="85"/>
      <c r="C35" s="85"/>
      <c r="D35" s="85"/>
      <c r="E35" s="85"/>
      <c r="F35" s="85"/>
      <c r="G35" s="85"/>
    </row>
    <row r="39" spans="1:7" x14ac:dyDescent="0.2">
      <c r="B39" s="199"/>
      <c r="C39" s="199"/>
      <c r="D39" s="199"/>
      <c r="E39" s="199"/>
      <c r="F39" s="199"/>
      <c r="G39" s="199"/>
    </row>
  </sheetData>
  <mergeCells count="6">
    <mergeCell ref="A1:G1"/>
    <mergeCell ref="A2:G2"/>
    <mergeCell ref="A3:G3"/>
    <mergeCell ref="A4:G4"/>
    <mergeCell ref="A6:A7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'6 (d)'!Área_de_impresión</vt:lpstr>
      <vt:lpstr>'F2'!Área_de_impresión</vt:lpstr>
      <vt:lpstr>'F5'!Área_de_impresión</vt:lpstr>
      <vt:lpstr>FI!Área_de_impresión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LAURA</cp:lastModifiedBy>
  <cp:lastPrinted>2017-01-13T19:16:41Z</cp:lastPrinted>
  <dcterms:created xsi:type="dcterms:W3CDTF">2016-11-15T19:19:05Z</dcterms:created>
  <dcterms:modified xsi:type="dcterms:W3CDTF">2017-01-16T18:51:20Z</dcterms:modified>
</cp:coreProperties>
</file>